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amscloud.sharepoint.com/sites/BasslinkRevenueProposal/Shared Documents/10a. Final Proposal Documents/"/>
    </mc:Choice>
  </mc:AlternateContent>
  <xr:revisionPtr revIDLastSave="41" documentId="8_{4FA96DBA-727B-4BEF-907E-2E9FDE474741}" xr6:coauthVersionLast="47" xr6:coauthVersionMax="47" xr10:uidLastSave="{6BCA36B7-CFC5-483E-A9FF-298C152D5D79}"/>
  <bookViews>
    <workbookView xWindow="-120" yWindow="-120" windowWidth="29040" windowHeight="15840" activeTab="2" xr2:uid="{A8D06666-1D2E-40D9-A6BB-0DF0486DA303}"/>
  </bookViews>
  <sheets>
    <sheet name="Capex" sheetId="3" r:id="rId1"/>
    <sheet name="Inputs" sheetId="7" r:id="rId2"/>
    <sheet name="RAB" sheetId="8" r:id="rId3"/>
  </sheets>
  <externalReferences>
    <externalReference r:id="rId4"/>
  </externalReferences>
  <definedNames>
    <definedName name="Asset49">'[1]RFM input'!$F$55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8" l="1"/>
  <c r="L36" i="8"/>
  <c r="M36" i="8"/>
  <c r="N36" i="8"/>
  <c r="O36" i="8"/>
  <c r="J36" i="8"/>
  <c r="B33" i="8" l="1"/>
  <c r="A65" i="8"/>
  <c r="A93" i="8" s="1"/>
  <c r="C90" i="8" l="1"/>
  <c r="F90" i="8"/>
  <c r="G90" i="8"/>
  <c r="B90" i="8"/>
  <c r="D90" i="8"/>
  <c r="E90" i="8"/>
  <c r="D3" i="7"/>
  <c r="E3" i="7" s="1"/>
  <c r="F3" i="7" s="1"/>
  <c r="G3" i="7" s="1"/>
  <c r="H3" i="7" s="1"/>
  <c r="B95" i="8" l="1"/>
  <c r="B99" i="8"/>
  <c r="B103" i="8"/>
  <c r="B107" i="8"/>
  <c r="B111" i="8"/>
  <c r="B96" i="8"/>
  <c r="B100" i="8"/>
  <c r="B104" i="8"/>
  <c r="B108" i="8"/>
  <c r="B112" i="8"/>
  <c r="B94" i="8"/>
  <c r="B98" i="8"/>
  <c r="B106" i="8"/>
  <c r="B114" i="8"/>
  <c r="B101" i="8"/>
  <c r="B109" i="8"/>
  <c r="B102" i="8"/>
  <c r="B110" i="8"/>
  <c r="B97" i="8"/>
  <c r="B105" i="8"/>
  <c r="B113" i="8"/>
  <c r="B8" i="8" l="1"/>
  <c r="B37" i="8" s="1"/>
  <c r="B65" i="8" s="1"/>
  <c r="B93" i="8" s="1"/>
  <c r="C8" i="8" l="1"/>
  <c r="C37" i="8" s="1"/>
  <c r="C65" i="8" s="1"/>
  <c r="C93" i="8" s="1"/>
  <c r="D8" i="8" l="1"/>
  <c r="D37" i="8" s="1"/>
  <c r="D65" i="8" s="1"/>
  <c r="D93" i="8" s="1"/>
  <c r="E8" i="8" l="1"/>
  <c r="E37" i="8" s="1"/>
  <c r="E65" i="8" s="1"/>
  <c r="E93" i="8" s="1"/>
  <c r="F8" i="8" l="1"/>
  <c r="F37" i="8" s="1"/>
  <c r="F65" i="8" s="1"/>
  <c r="F93" i="8" s="1"/>
  <c r="G8" i="8" l="1"/>
  <c r="G37" i="8" s="1"/>
  <c r="G65" i="8" s="1"/>
  <c r="G93" i="8" s="1"/>
  <c r="H8" i="8" l="1"/>
  <c r="H37" i="8" s="1"/>
  <c r="H65" i="8" s="1"/>
  <c r="H93" i="8" s="1"/>
  <c r="A29" i="8" l="1"/>
  <c r="A58" i="8" s="1"/>
  <c r="A18" i="8"/>
  <c r="A47" i="8" s="1"/>
  <c r="A10" i="8"/>
  <c r="A39" i="8" s="1"/>
  <c r="A17" i="8"/>
  <c r="A46" i="8" s="1"/>
  <c r="A14" i="8"/>
  <c r="A43" i="8" s="1"/>
  <c r="A13" i="8"/>
  <c r="A42" i="8" s="1"/>
  <c r="A27" i="8"/>
  <c r="A56" i="8" s="1"/>
  <c r="A19" i="8"/>
  <c r="A48" i="8" s="1"/>
  <c r="A23" i="8"/>
  <c r="A52" i="8" s="1"/>
  <c r="A12" i="8"/>
  <c r="A41" i="8" s="1"/>
  <c r="A16" i="8"/>
  <c r="A45" i="8" s="1"/>
  <c r="A9" i="8"/>
  <c r="A38" i="8" s="1"/>
  <c r="A21" i="8"/>
  <c r="A50" i="8" s="1"/>
  <c r="A26" i="8"/>
  <c r="A55" i="8" s="1"/>
  <c r="A11" i="8"/>
  <c r="A40" i="8" s="1"/>
  <c r="A15" i="8"/>
  <c r="A44" i="8" s="1"/>
  <c r="A25" i="8"/>
  <c r="A54" i="8" s="1"/>
  <c r="A22" i="8"/>
  <c r="A51" i="8" s="1"/>
  <c r="A24" i="8"/>
  <c r="A53" i="8" s="1"/>
  <c r="A20" i="8"/>
  <c r="A49" i="8" s="1"/>
  <c r="A77" i="8" s="1"/>
  <c r="A105" i="8" s="1"/>
  <c r="A28" i="8"/>
  <c r="A57" i="8" s="1"/>
  <c r="F2" i="3" l="1"/>
  <c r="H9" i="3"/>
  <c r="A68" i="8"/>
  <c r="A96" i="8" s="1"/>
  <c r="A73" i="8"/>
  <c r="A101" i="8" s="1"/>
  <c r="A79" i="8"/>
  <c r="A107" i="8" s="1"/>
  <c r="A72" i="8"/>
  <c r="A100" i="8" s="1"/>
  <c r="A66" i="8"/>
  <c r="A94" i="8" s="1"/>
  <c r="A83" i="8"/>
  <c r="A111" i="8" s="1"/>
  <c r="A78" i="8"/>
  <c r="A106" i="8" s="1"/>
  <c r="A76" i="8"/>
  <c r="A104" i="8" s="1"/>
  <c r="A85" i="8"/>
  <c r="A113" i="8" s="1"/>
  <c r="A69" i="8"/>
  <c r="A97" i="8" s="1"/>
  <c r="A81" i="8"/>
  <c r="A109" i="8" s="1"/>
  <c r="A70" i="8"/>
  <c r="A98" i="8" s="1"/>
  <c r="A74" i="8"/>
  <c r="A102" i="8" s="1"/>
  <c r="A75" i="8"/>
  <c r="A103" i="8" s="1"/>
  <c r="A86" i="8"/>
  <c r="A114" i="8" s="1"/>
  <c r="A82" i="8"/>
  <c r="A110" i="8" s="1"/>
  <c r="A84" i="8"/>
  <c r="A112" i="8" s="1"/>
  <c r="A71" i="8"/>
  <c r="A99" i="8" s="1"/>
  <c r="A80" i="8"/>
  <c r="A108" i="8" s="1"/>
  <c r="A67" i="8"/>
  <c r="A95" i="8" s="1"/>
  <c r="S2" i="3"/>
  <c r="Y2" i="3"/>
  <c r="N2" i="3"/>
  <c r="T2" i="3"/>
  <c r="I12" i="3"/>
  <c r="M12" i="3"/>
  <c r="J12" i="3"/>
  <c r="L12" i="3"/>
  <c r="K12" i="3"/>
  <c r="H12" i="3"/>
  <c r="M28" i="3"/>
  <c r="I28" i="3"/>
  <c r="H28" i="3"/>
  <c r="J28" i="3"/>
  <c r="K28" i="3"/>
  <c r="L28" i="3"/>
  <c r="K22" i="3"/>
  <c r="L22" i="3"/>
  <c r="M22" i="3"/>
  <c r="J22" i="3"/>
  <c r="I22" i="3"/>
  <c r="H22" i="3"/>
  <c r="Q2" i="3"/>
  <c r="P2" i="3"/>
  <c r="L27" i="3"/>
  <c r="K27" i="3"/>
  <c r="J27" i="3"/>
  <c r="M27" i="3"/>
  <c r="I27" i="3"/>
  <c r="H27" i="3"/>
  <c r="U2" i="3"/>
  <c r="AC2" i="3"/>
  <c r="H21" i="3"/>
  <c r="K21" i="3"/>
  <c r="M21" i="3"/>
  <c r="J21" i="3"/>
  <c r="I21" i="3"/>
  <c r="L21" i="3"/>
  <c r="W2" i="3"/>
  <c r="Z2" i="3"/>
  <c r="L17" i="3"/>
  <c r="M17" i="3"/>
  <c r="K17" i="3"/>
  <c r="I17" i="3"/>
  <c r="H17" i="3"/>
  <c r="J17" i="3"/>
  <c r="AA2" i="3"/>
  <c r="V2" i="3"/>
  <c r="J18" i="3"/>
  <c r="L18" i="3"/>
  <c r="M18" i="3"/>
  <c r="H18" i="3"/>
  <c r="I18" i="3"/>
  <c r="K18" i="3"/>
  <c r="M20" i="3"/>
  <c r="J20" i="3"/>
  <c r="I20" i="3"/>
  <c r="K20" i="3"/>
  <c r="H20" i="3"/>
  <c r="L20" i="3"/>
  <c r="L25" i="3"/>
  <c r="M25" i="3"/>
  <c r="J25" i="3"/>
  <c r="I25" i="3"/>
  <c r="K25" i="3"/>
  <c r="H25" i="3"/>
  <c r="X2" i="3"/>
  <c r="I14" i="3"/>
  <c r="M14" i="3"/>
  <c r="H14" i="3"/>
  <c r="K14" i="3"/>
  <c r="J14" i="3"/>
  <c r="L14" i="3"/>
  <c r="I24" i="3"/>
  <c r="K24" i="3"/>
  <c r="M24" i="3"/>
  <c r="J24" i="3"/>
  <c r="L24" i="3"/>
  <c r="H24" i="3"/>
  <c r="J26" i="3"/>
  <c r="L26" i="3"/>
  <c r="I26" i="3"/>
  <c r="M26" i="3"/>
  <c r="K26" i="3"/>
  <c r="H26" i="3"/>
  <c r="R2" i="3"/>
  <c r="J10" i="3"/>
  <c r="K10" i="3"/>
  <c r="I10" i="3"/>
  <c r="H10" i="3"/>
  <c r="L10" i="3"/>
  <c r="M10" i="3"/>
  <c r="L9" i="3"/>
  <c r="K9" i="3"/>
  <c r="I9" i="3"/>
  <c r="M9" i="3"/>
  <c r="J9" i="3"/>
  <c r="I19" i="3"/>
  <c r="J19" i="3"/>
  <c r="M19" i="3"/>
  <c r="L19" i="3"/>
  <c r="H19" i="3"/>
  <c r="K19" i="3"/>
  <c r="AB2" i="3"/>
  <c r="J16" i="3"/>
  <c r="L16" i="3"/>
  <c r="M16" i="3"/>
  <c r="K16" i="3"/>
  <c r="I16" i="3"/>
  <c r="H16" i="3"/>
  <c r="J29" i="3"/>
  <c r="K29" i="3"/>
  <c r="L29" i="3"/>
  <c r="M29" i="3"/>
  <c r="I29" i="3"/>
  <c r="H29" i="3"/>
  <c r="J15" i="3"/>
  <c r="L15" i="3"/>
  <c r="K15" i="3"/>
  <c r="I15" i="3"/>
  <c r="M15" i="3"/>
  <c r="H15" i="3"/>
  <c r="M11" i="3"/>
  <c r="K11" i="3"/>
  <c r="I11" i="3"/>
  <c r="H11" i="3"/>
  <c r="L11" i="3"/>
  <c r="J11" i="3"/>
  <c r="O2" i="3"/>
  <c r="H23" i="3"/>
  <c r="J23" i="3"/>
  <c r="K23" i="3"/>
  <c r="M23" i="3"/>
  <c r="I23" i="3"/>
  <c r="L23" i="3"/>
  <c r="J13" i="3"/>
  <c r="H13" i="3"/>
  <c r="I13" i="3"/>
  <c r="L13" i="3"/>
  <c r="M13" i="3"/>
  <c r="K13" i="3"/>
  <c r="I2" i="3" l="1"/>
  <c r="H2" i="3"/>
  <c r="K2" i="3"/>
  <c r="L2" i="3"/>
  <c r="J2" i="3"/>
  <c r="M2" i="3"/>
  <c r="D8" i="7" l="1"/>
  <c r="C8" i="7"/>
  <c r="E8" i="7"/>
  <c r="F8" i="7"/>
  <c r="H8" i="7"/>
  <c r="G8" i="7"/>
  <c r="C62" i="8" l="1"/>
  <c r="G62" i="8"/>
  <c r="D62" i="8"/>
  <c r="F62" i="8"/>
  <c r="B62" i="8"/>
  <c r="E62" i="8"/>
  <c r="G15" i="8" l="1"/>
  <c r="O44" i="8" s="1"/>
  <c r="G27" i="8"/>
  <c r="O56" i="8" s="1"/>
  <c r="G12" i="8"/>
  <c r="O41" i="8" s="1"/>
  <c r="G20" i="8"/>
  <c r="O49" i="8" s="1"/>
  <c r="G13" i="8"/>
  <c r="O42" i="8" s="1"/>
  <c r="G25" i="8"/>
  <c r="O54" i="8" s="1"/>
  <c r="G18" i="8"/>
  <c r="O47" i="8" s="1"/>
  <c r="G11" i="8"/>
  <c r="O40" i="8" s="1"/>
  <c r="G23" i="8"/>
  <c r="O52" i="8" s="1"/>
  <c r="G16" i="8"/>
  <c r="O45" i="8" s="1"/>
  <c r="G28" i="8"/>
  <c r="O57" i="8" s="1"/>
  <c r="G9" i="8"/>
  <c r="O38" i="8" s="1"/>
  <c r="G21" i="8"/>
  <c r="O50" i="8" s="1"/>
  <c r="G19" i="8"/>
  <c r="O48" i="8" s="1"/>
  <c r="G14" i="8"/>
  <c r="O43" i="8" s="1"/>
  <c r="G26" i="8"/>
  <c r="O55" i="8" s="1"/>
  <c r="G24" i="8"/>
  <c r="O53" i="8" s="1"/>
  <c r="G17" i="8"/>
  <c r="O46" i="8" s="1"/>
  <c r="G29" i="8"/>
  <c r="O58" i="8" s="1"/>
  <c r="G10" i="8"/>
  <c r="O39" i="8" s="1"/>
  <c r="G22" i="8"/>
  <c r="O51" i="8" s="1"/>
  <c r="E13" i="8"/>
  <c r="M42" i="8" s="1"/>
  <c r="E25" i="8"/>
  <c r="M54" i="8" s="1"/>
  <c r="E29" i="8"/>
  <c r="M58" i="8" s="1"/>
  <c r="E18" i="8"/>
  <c r="M47" i="8" s="1"/>
  <c r="E11" i="8"/>
  <c r="M40" i="8" s="1"/>
  <c r="E23" i="8"/>
  <c r="M52" i="8" s="1"/>
  <c r="E17" i="8"/>
  <c r="M46" i="8" s="1"/>
  <c r="E16" i="8"/>
  <c r="M45" i="8" s="1"/>
  <c r="E28" i="8"/>
  <c r="M57" i="8" s="1"/>
  <c r="E9" i="8"/>
  <c r="M38" i="8" s="1"/>
  <c r="E21" i="8"/>
  <c r="M50" i="8" s="1"/>
  <c r="E22" i="8"/>
  <c r="M51" i="8" s="1"/>
  <c r="E14" i="8"/>
  <c r="M43" i="8" s="1"/>
  <c r="E26" i="8"/>
  <c r="M55" i="8" s="1"/>
  <c r="E10" i="8"/>
  <c r="M39" i="8" s="1"/>
  <c r="E19" i="8"/>
  <c r="M48" i="8" s="1"/>
  <c r="E12" i="8"/>
  <c r="M41" i="8" s="1"/>
  <c r="E24" i="8"/>
  <c r="M53" i="8" s="1"/>
  <c r="E15" i="8"/>
  <c r="M44" i="8" s="1"/>
  <c r="E27" i="8"/>
  <c r="M56" i="8" s="1"/>
  <c r="E20" i="8"/>
  <c r="M49" i="8" s="1"/>
  <c r="D18" i="8"/>
  <c r="L47" i="8" s="1"/>
  <c r="D10" i="8"/>
  <c r="L39" i="8" s="1"/>
  <c r="D11" i="8"/>
  <c r="L40" i="8" s="1"/>
  <c r="D23" i="8"/>
  <c r="L52" i="8" s="1"/>
  <c r="D22" i="8"/>
  <c r="L51" i="8" s="1"/>
  <c r="D15" i="8"/>
  <c r="L44" i="8" s="1"/>
  <c r="D16" i="8"/>
  <c r="L45" i="8" s="1"/>
  <c r="D28" i="8"/>
  <c r="L57" i="8" s="1"/>
  <c r="D27" i="8"/>
  <c r="L56" i="8" s="1"/>
  <c r="D9" i="8"/>
  <c r="L38" i="8" s="1"/>
  <c r="D21" i="8"/>
  <c r="L50" i="8" s="1"/>
  <c r="D14" i="8"/>
  <c r="L43" i="8" s="1"/>
  <c r="D26" i="8"/>
  <c r="L55" i="8" s="1"/>
  <c r="D19" i="8"/>
  <c r="L48" i="8" s="1"/>
  <c r="D12" i="8"/>
  <c r="L41" i="8" s="1"/>
  <c r="D24" i="8"/>
  <c r="L53" i="8" s="1"/>
  <c r="D17" i="8"/>
  <c r="L46" i="8" s="1"/>
  <c r="D29" i="8"/>
  <c r="L58" i="8" s="1"/>
  <c r="D20" i="8"/>
  <c r="L49" i="8" s="1"/>
  <c r="D13" i="8"/>
  <c r="L42" i="8" s="1"/>
  <c r="D25" i="8"/>
  <c r="L54" i="8" s="1"/>
  <c r="B11" i="8"/>
  <c r="B23" i="8"/>
  <c r="B12" i="8"/>
  <c r="B24" i="8"/>
  <c r="B13" i="8"/>
  <c r="B25" i="8"/>
  <c r="B20" i="8"/>
  <c r="B14" i="8"/>
  <c r="B26" i="8"/>
  <c r="B15" i="8"/>
  <c r="B27" i="8"/>
  <c r="B16" i="8"/>
  <c r="B28" i="8"/>
  <c r="B19" i="8"/>
  <c r="B17" i="8"/>
  <c r="B29" i="8"/>
  <c r="B18" i="8"/>
  <c r="B9" i="8"/>
  <c r="B21" i="8"/>
  <c r="B10" i="8"/>
  <c r="B22" i="8"/>
  <c r="C11" i="8"/>
  <c r="C23" i="8"/>
  <c r="C16" i="8"/>
  <c r="C28" i="8"/>
  <c r="C9" i="8"/>
  <c r="C21" i="8"/>
  <c r="C14" i="8"/>
  <c r="C26" i="8"/>
  <c r="C27" i="8"/>
  <c r="C19" i="8"/>
  <c r="C15" i="8"/>
  <c r="C12" i="8"/>
  <c r="C24" i="8"/>
  <c r="C17" i="8"/>
  <c r="C29" i="8"/>
  <c r="C20" i="8"/>
  <c r="C10" i="8"/>
  <c r="C22" i="8"/>
  <c r="C13" i="8"/>
  <c r="C25" i="8"/>
  <c r="C18" i="8"/>
  <c r="F20" i="8"/>
  <c r="N49" i="8" s="1"/>
  <c r="F29" i="8"/>
  <c r="N58" i="8" s="1"/>
  <c r="F13" i="8"/>
  <c r="N42" i="8" s="1"/>
  <c r="F25" i="8"/>
  <c r="N54" i="8" s="1"/>
  <c r="F18" i="8"/>
  <c r="N47" i="8" s="1"/>
  <c r="F11" i="8"/>
  <c r="N40" i="8" s="1"/>
  <c r="F23" i="8"/>
  <c r="N52" i="8" s="1"/>
  <c r="F17" i="8"/>
  <c r="N46" i="8" s="1"/>
  <c r="F16" i="8"/>
  <c r="N45" i="8" s="1"/>
  <c r="F28" i="8"/>
  <c r="N57" i="8" s="1"/>
  <c r="F9" i="8"/>
  <c r="N38" i="8" s="1"/>
  <c r="F21" i="8"/>
  <c r="N50" i="8" s="1"/>
  <c r="F24" i="8"/>
  <c r="N53" i="8" s="1"/>
  <c r="F14" i="8"/>
  <c r="N43" i="8" s="1"/>
  <c r="F26" i="8"/>
  <c r="N55" i="8" s="1"/>
  <c r="F19" i="8"/>
  <c r="N48" i="8" s="1"/>
  <c r="F12" i="8"/>
  <c r="N41" i="8" s="1"/>
  <c r="F10" i="8"/>
  <c r="N39" i="8" s="1"/>
  <c r="F22" i="8"/>
  <c r="N51" i="8" s="1"/>
  <c r="F15" i="8"/>
  <c r="N44" i="8" s="1"/>
  <c r="F27" i="8"/>
  <c r="N56" i="8" s="1"/>
  <c r="B70" i="8"/>
  <c r="B69" i="8"/>
  <c r="B73" i="8"/>
  <c r="B81" i="8"/>
  <c r="B83" i="8"/>
  <c r="B74" i="8"/>
  <c r="B79" i="8"/>
  <c r="B67" i="8"/>
  <c r="B76" i="8"/>
  <c r="B84" i="8"/>
  <c r="B80" i="8"/>
  <c r="B71" i="8"/>
  <c r="B77" i="8"/>
  <c r="B86" i="8"/>
  <c r="B78" i="8"/>
  <c r="B66" i="8"/>
  <c r="B75" i="8"/>
  <c r="B85" i="8"/>
  <c r="B72" i="8"/>
  <c r="B82" i="8"/>
  <c r="B68" i="8"/>
  <c r="J55" i="8" l="1"/>
  <c r="C55" i="8" s="1"/>
  <c r="K44" i="8"/>
  <c r="J39" i="8"/>
  <c r="C39" i="8" s="1"/>
  <c r="J43" i="8"/>
  <c r="C43" i="8" s="1"/>
  <c r="K47" i="8"/>
  <c r="K54" i="8"/>
  <c r="K55" i="8"/>
  <c r="J47" i="8"/>
  <c r="C47" i="8" s="1"/>
  <c r="J42" i="8"/>
  <c r="C42" i="8" s="1"/>
  <c r="J50" i="8"/>
  <c r="C50" i="8" s="1"/>
  <c r="K56" i="8"/>
  <c r="K42" i="8"/>
  <c r="K43" i="8"/>
  <c r="J58" i="8"/>
  <c r="C58" i="8" s="1"/>
  <c r="J53" i="8"/>
  <c r="C53" i="8" s="1"/>
  <c r="K41" i="8"/>
  <c r="J54" i="8"/>
  <c r="C54" i="8" s="1"/>
  <c r="J46" i="8"/>
  <c r="C46" i="8" s="1"/>
  <c r="K39" i="8"/>
  <c r="K38" i="8"/>
  <c r="J48" i="8"/>
  <c r="C48" i="8" s="1"/>
  <c r="J52" i="8"/>
  <c r="C52" i="8" s="1"/>
  <c r="K51" i="8"/>
  <c r="K49" i="8"/>
  <c r="K57" i="8"/>
  <c r="J57" i="8"/>
  <c r="C57" i="8" s="1"/>
  <c r="J40" i="8"/>
  <c r="C40" i="8" s="1"/>
  <c r="J41" i="8"/>
  <c r="C41" i="8" s="1"/>
  <c r="K58" i="8"/>
  <c r="K45" i="8"/>
  <c r="J45" i="8"/>
  <c r="C45" i="8" s="1"/>
  <c r="K48" i="8"/>
  <c r="J38" i="8"/>
  <c r="C38" i="8" s="1"/>
  <c r="K46" i="8"/>
  <c r="K52" i="8"/>
  <c r="J56" i="8"/>
  <c r="C56" i="8" s="1"/>
  <c r="J51" i="8"/>
  <c r="C51" i="8"/>
  <c r="C79" i="8" s="1"/>
  <c r="J49" i="8"/>
  <c r="C49" i="8" s="1"/>
  <c r="C105" i="8" s="1"/>
  <c r="K50" i="8"/>
  <c r="K53" i="8"/>
  <c r="K40" i="8"/>
  <c r="J44" i="8"/>
  <c r="C44" i="8" s="1"/>
  <c r="C100" i="8" s="1"/>
  <c r="G2" i="8"/>
  <c r="G4" i="8" s="1"/>
  <c r="E2" i="8"/>
  <c r="E4" i="8" s="1"/>
  <c r="D2" i="8"/>
  <c r="D4" i="8" s="1"/>
  <c r="F2" i="8"/>
  <c r="F4" i="8" s="1"/>
  <c r="C2" i="8"/>
  <c r="C4" i="8" s="1"/>
  <c r="B2" i="8"/>
  <c r="C99" i="8" l="1"/>
  <c r="C71" i="8"/>
  <c r="D43" i="8" s="1"/>
  <c r="C81" i="8"/>
  <c r="C109" i="8"/>
  <c r="C107" i="8"/>
  <c r="D51" i="8"/>
  <c r="C77" i="8"/>
  <c r="D49" i="8" s="1"/>
  <c r="C106" i="8"/>
  <c r="C78" i="8"/>
  <c r="D50" i="8" s="1"/>
  <c r="C75" i="8"/>
  <c r="C103" i="8"/>
  <c r="D47" i="8" s="1"/>
  <c r="C86" i="8"/>
  <c r="C114" i="8"/>
  <c r="C110" i="8"/>
  <c r="C101" i="8"/>
  <c r="C83" i="8"/>
  <c r="C111" i="8"/>
  <c r="O59" i="8"/>
  <c r="C72" i="8"/>
  <c r="D44" i="8" s="1"/>
  <c r="C82" i="8"/>
  <c r="D54" i="8" s="1"/>
  <c r="C73" i="8"/>
  <c r="C76" i="8"/>
  <c r="C104" i="8"/>
  <c r="I2" i="8"/>
  <c r="C74" i="8"/>
  <c r="C113" i="8"/>
  <c r="C112" i="8"/>
  <c r="C80" i="8"/>
  <c r="C98" i="8"/>
  <c r="C97" i="8"/>
  <c r="C67" i="8"/>
  <c r="C96" i="8"/>
  <c r="C68" i="8"/>
  <c r="C84" i="8"/>
  <c r="C95" i="8"/>
  <c r="C69" i="8"/>
  <c r="C85" i="8"/>
  <c r="C102" i="8"/>
  <c r="B4" i="8"/>
  <c r="C108" i="8"/>
  <c r="C70" i="8"/>
  <c r="D42" i="8" s="1"/>
  <c r="D52" i="8" l="1"/>
  <c r="D56" i="8"/>
  <c r="D57" i="8"/>
  <c r="D45" i="8"/>
  <c r="D101" i="8" s="1"/>
  <c r="D55" i="8"/>
  <c r="D111" i="8" s="1"/>
  <c r="D41" i="8"/>
  <c r="D97" i="8" s="1"/>
  <c r="D58" i="8"/>
  <c r="D114" i="8" s="1"/>
  <c r="D48" i="8"/>
  <c r="D104" i="8" s="1"/>
  <c r="D53" i="8"/>
  <c r="D81" i="8" s="1"/>
  <c r="D39" i="8"/>
  <c r="D67" i="8" s="1"/>
  <c r="D46" i="8"/>
  <c r="D102" i="8" s="1"/>
  <c r="D40" i="8"/>
  <c r="D96" i="8" s="1"/>
  <c r="D98" i="8"/>
  <c r="D108" i="8"/>
  <c r="D112" i="8"/>
  <c r="D99" i="8"/>
  <c r="D103" i="8"/>
  <c r="D110" i="8"/>
  <c r="D72" i="8"/>
  <c r="D69" i="8"/>
  <c r="D113" i="8"/>
  <c r="D85" i="8"/>
  <c r="E57" i="8" s="1"/>
  <c r="D100" i="8"/>
  <c r="D71" i="8"/>
  <c r="D82" i="8"/>
  <c r="D75" i="8"/>
  <c r="D107" i="8"/>
  <c r="D79" i="8"/>
  <c r="D106" i="8"/>
  <c r="D78" i="8"/>
  <c r="D77" i="8"/>
  <c r="D105" i="8"/>
  <c r="D109" i="8" l="1"/>
  <c r="D83" i="8"/>
  <c r="D86" i="8"/>
  <c r="D76" i="8"/>
  <c r="D73" i="8"/>
  <c r="E45" i="8" s="1"/>
  <c r="E73" i="8" s="1"/>
  <c r="E58" i="8"/>
  <c r="E114" i="8" s="1"/>
  <c r="E48" i="8"/>
  <c r="E53" i="8"/>
  <c r="E81" i="8" s="1"/>
  <c r="E51" i="8"/>
  <c r="E54" i="8"/>
  <c r="E43" i="8"/>
  <c r="E71" i="8" s="1"/>
  <c r="E41" i="8"/>
  <c r="E69" i="8" s="1"/>
  <c r="E44" i="8"/>
  <c r="E72" i="8" s="1"/>
  <c r="E47" i="8"/>
  <c r="E49" i="8"/>
  <c r="E55" i="8"/>
  <c r="E50" i="8"/>
  <c r="D70" i="8"/>
  <c r="E42" i="8" s="1"/>
  <c r="D68" i="8"/>
  <c r="E40" i="8" s="1"/>
  <c r="D74" i="8"/>
  <c r="E46" i="8" s="1"/>
  <c r="E102" i="8" s="1"/>
  <c r="D84" i="8"/>
  <c r="D80" i="8"/>
  <c r="E52" i="8" s="1"/>
  <c r="D95" i="8"/>
  <c r="E39" i="8" s="1"/>
  <c r="E113" i="8"/>
  <c r="E86" i="8" l="1"/>
  <c r="F58" i="8" s="1"/>
  <c r="F114" i="8" s="1"/>
  <c r="E99" i="8"/>
  <c r="E109" i="8"/>
  <c r="F43" i="8"/>
  <c r="F53" i="8"/>
  <c r="E56" i="8"/>
  <c r="E84" i="8" s="1"/>
  <c r="E106" i="8"/>
  <c r="E74" i="8"/>
  <c r="F46" i="8" s="1"/>
  <c r="E112" i="8"/>
  <c r="E97" i="8"/>
  <c r="F41" i="8" s="1"/>
  <c r="E68" i="8"/>
  <c r="E96" i="8"/>
  <c r="E100" i="8"/>
  <c r="F44" i="8" s="1"/>
  <c r="E101" i="8"/>
  <c r="F45" i="8" s="1"/>
  <c r="E78" i="8"/>
  <c r="E67" i="8"/>
  <c r="E95" i="8"/>
  <c r="E110" i="8"/>
  <c r="E103" i="8"/>
  <c r="E98" i="8"/>
  <c r="E75" i="8"/>
  <c r="F47" i="8" s="1"/>
  <c r="E70" i="8"/>
  <c r="F42" i="8" s="1"/>
  <c r="E82" i="8"/>
  <c r="E105" i="8"/>
  <c r="E83" i="8"/>
  <c r="E79" i="8"/>
  <c r="E104" i="8"/>
  <c r="E85" i="8"/>
  <c r="F57" i="8" s="1"/>
  <c r="E76" i="8"/>
  <c r="F48" i="8" s="1"/>
  <c r="E111" i="8"/>
  <c r="E107" i="8"/>
  <c r="E77" i="8"/>
  <c r="F86" i="8"/>
  <c r="E80" i="8"/>
  <c r="E108" i="8"/>
  <c r="G58" i="8" l="1"/>
  <c r="F40" i="8"/>
  <c r="F96" i="8" s="1"/>
  <c r="F52" i="8"/>
  <c r="F49" i="8"/>
  <c r="F55" i="8"/>
  <c r="F83" i="8" s="1"/>
  <c r="F50" i="8"/>
  <c r="F106" i="8" s="1"/>
  <c r="F39" i="8"/>
  <c r="F51" i="8"/>
  <c r="F79" i="8" s="1"/>
  <c r="F54" i="8"/>
  <c r="F102" i="8"/>
  <c r="F73" i="8"/>
  <c r="G45" i="8" s="1"/>
  <c r="F56" i="8"/>
  <c r="F112" i="8" s="1"/>
  <c r="F74" i="8"/>
  <c r="F104" i="8"/>
  <c r="F69" i="8"/>
  <c r="F113" i="8"/>
  <c r="F77" i="8"/>
  <c r="F98" i="8"/>
  <c r="F97" i="8"/>
  <c r="F101" i="8"/>
  <c r="F100" i="8"/>
  <c r="G44" i="8" s="1"/>
  <c r="F75" i="8"/>
  <c r="G47" i="8" s="1"/>
  <c r="F68" i="8"/>
  <c r="F70" i="8"/>
  <c r="F72" i="8"/>
  <c r="F103" i="8"/>
  <c r="F71" i="8"/>
  <c r="F99" i="8"/>
  <c r="F81" i="8"/>
  <c r="F109" i="8"/>
  <c r="G46" i="8" l="1"/>
  <c r="G41" i="8"/>
  <c r="G97" i="8" s="1"/>
  <c r="G40" i="8"/>
  <c r="F78" i="8"/>
  <c r="F107" i="8"/>
  <c r="G51" i="8" s="1"/>
  <c r="G50" i="8"/>
  <c r="G78" i="8" s="1"/>
  <c r="G42" i="8"/>
  <c r="G98" i="8" s="1"/>
  <c r="G53" i="8"/>
  <c r="F84" i="8"/>
  <c r="G56" i="8" s="1"/>
  <c r="G43" i="8"/>
  <c r="F111" i="8"/>
  <c r="G55" i="8" s="1"/>
  <c r="G102" i="8"/>
  <c r="G74" i="8"/>
  <c r="F76" i="8"/>
  <c r="G48" i="8" s="1"/>
  <c r="G68" i="8"/>
  <c r="G72" i="8"/>
  <c r="F85" i="8"/>
  <c r="F105" i="8"/>
  <c r="G49" i="8" s="1"/>
  <c r="F95" i="8"/>
  <c r="F67" i="8"/>
  <c r="G39" i="8" s="1"/>
  <c r="F82" i="8"/>
  <c r="F110" i="8"/>
  <c r="G114" i="8"/>
  <c r="G69" i="8"/>
  <c r="F80" i="8"/>
  <c r="F108" i="8"/>
  <c r="G86" i="8"/>
  <c r="H46" i="8" l="1"/>
  <c r="G70" i="8"/>
  <c r="H41" i="8"/>
  <c r="H42" i="8"/>
  <c r="H58" i="8"/>
  <c r="G52" i="8"/>
  <c r="G108" i="8" s="1"/>
  <c r="G84" i="8"/>
  <c r="G112" i="8"/>
  <c r="G57" i="8"/>
  <c r="G85" i="8" s="1"/>
  <c r="G54" i="8"/>
  <c r="G76" i="8"/>
  <c r="G104" i="8"/>
  <c r="G96" i="8"/>
  <c r="H40" i="8" s="1"/>
  <c r="G100" i="8"/>
  <c r="H44" i="8" s="1"/>
  <c r="G106" i="8"/>
  <c r="H50" i="8" s="1"/>
  <c r="G101" i="8"/>
  <c r="G73" i="8"/>
  <c r="G67" i="8"/>
  <c r="G95" i="8"/>
  <c r="G103" i="8"/>
  <c r="G75" i="8"/>
  <c r="G111" i="8"/>
  <c r="G99" i="8"/>
  <c r="G79" i="8"/>
  <c r="G107" i="8"/>
  <c r="G71" i="8"/>
  <c r="G83" i="8"/>
  <c r="G81" i="8"/>
  <c r="G109" i="8"/>
  <c r="G77" i="8"/>
  <c r="G105" i="8"/>
  <c r="G80" i="8"/>
  <c r="H52" i="8" s="1"/>
  <c r="H48" i="8" l="1"/>
  <c r="H49" i="8"/>
  <c r="H39" i="8"/>
  <c r="H53" i="8"/>
  <c r="H43" i="8"/>
  <c r="G113" i="8"/>
  <c r="H56" i="8"/>
  <c r="H55" i="8"/>
  <c r="H51" i="8"/>
  <c r="H47" i="8"/>
  <c r="H45" i="8"/>
  <c r="H57" i="8"/>
  <c r="G110" i="8"/>
  <c r="G82" i="8"/>
  <c r="H54" i="8" s="1"/>
  <c r="C66" i="8" l="1"/>
  <c r="C94" i="8"/>
  <c r="C33" i="8"/>
  <c r="D38" i="8" l="1"/>
  <c r="D33" i="8"/>
  <c r="D94" i="8"/>
  <c r="D66" i="8"/>
  <c r="E38" i="8" s="1"/>
  <c r="E33" i="8" l="1"/>
  <c r="K33" i="8"/>
  <c r="K35" i="8"/>
  <c r="J35" i="8"/>
  <c r="J33" i="8"/>
  <c r="E66" i="8" l="1"/>
  <c r="E94" i="8"/>
  <c r="F38" i="8" l="1"/>
  <c r="F94" i="8" s="1"/>
  <c r="F66" i="8"/>
  <c r="L33" i="8"/>
  <c r="L35" i="8"/>
  <c r="G38" i="8" l="1"/>
  <c r="F33" i="8"/>
  <c r="M33" i="8"/>
  <c r="M35" i="8"/>
  <c r="G66" i="8" l="1"/>
  <c r="G94" i="8"/>
  <c r="G33" i="8"/>
  <c r="N33" i="8"/>
  <c r="N35" i="8"/>
  <c r="H38" i="8" l="1"/>
  <c r="H33" i="8"/>
  <c r="O33" i="8"/>
  <c r="O35" i="8"/>
</calcChain>
</file>

<file path=xl/sharedStrings.xml><?xml version="1.0" encoding="utf-8"?>
<sst xmlns="http://schemas.openxmlformats.org/spreadsheetml/2006/main" count="77" uniqueCount="61">
  <si>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</si>
  <si>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</si>
  <si>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</si>
  <si>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</si>
  <si>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</si>
  <si>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</si>
  <si>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</si>
  <si>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</si>
  <si>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</si>
  <si>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</si>
  <si>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</si>
  <si>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</si>
  <si>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</si>
  <si>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</si>
  <si>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</si>
  <si>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</si>
  <si>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</si>
  <si>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BUILDING INSTALLATION</t>
  </si>
  <si>
    <t>2000-01</t>
  </si>
  <si>
    <t>2001-02</t>
  </si>
  <si>
    <t>2002-03</t>
  </si>
  <si>
    <t>2003-04</t>
  </si>
  <si>
    <t>2004-05</t>
  </si>
  <si>
    <t>Total</t>
  </si>
  <si>
    <t>IN-HOUSE SOFTWARE</t>
  </si>
  <si>
    <t>Asset Class</t>
  </si>
  <si>
    <t>Part 23</t>
  </si>
  <si>
    <t>Cost of Debt</t>
  </si>
  <si>
    <t>Cost of Equity</t>
  </si>
  <si>
    <t>Gearing</t>
  </si>
  <si>
    <t>WACC</t>
  </si>
  <si>
    <t>Inflation</t>
  </si>
  <si>
    <t>Modelled Capex</t>
  </si>
  <si>
    <t>Capex</t>
  </si>
  <si>
    <t>Opening Asset Base</t>
  </si>
  <si>
    <t>Equity raising costs</t>
  </si>
  <si>
    <t>Cost of equity</t>
  </si>
  <si>
    <t>Financing</t>
  </si>
  <si>
    <t>Indexation</t>
  </si>
  <si>
    <t>Equity Raising Costs (Powerlink 2007)</t>
  </si>
  <si>
    <t>AC FILTERS</t>
  </si>
  <si>
    <t>AC SWITCHYARD</t>
  </si>
  <si>
    <t>AUXILIARY SYSTEMS</t>
  </si>
  <si>
    <t>CABLE</t>
  </si>
  <si>
    <t>CONTROL SYSTEM</t>
  </si>
  <si>
    <t>CONVERTER TRANSFORMER</t>
  </si>
  <si>
    <t>DC FILTER</t>
  </si>
  <si>
    <t>DC SWITCHYARD</t>
  </si>
  <si>
    <t>EASEMENT</t>
  </si>
  <si>
    <t>FREEHOLD LAND</t>
  </si>
  <si>
    <t>MEASURING DEVICES</t>
  </si>
  <si>
    <t>MOTOR VEHICLES</t>
  </si>
  <si>
    <t>OTHER</t>
  </si>
  <si>
    <t>OVERHEAD LINES</t>
  </si>
  <si>
    <t>SMOOTHING REACTOR</t>
  </si>
  <si>
    <t>STATION POWER SUPPLY</t>
  </si>
  <si>
    <t>SWITCHYARD COMPONENTS</t>
  </si>
  <si>
    <t>VALVE COOLING</t>
  </si>
  <si>
    <t>VALVE HALL</t>
  </si>
  <si>
    <t>Fixed Asset Register Values</t>
  </si>
  <si>
    <t>ASIC percentages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</si>
</sst>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A7D00"/>
      <name val="Arial Nova"/>
      <family val="2"/>
    </font>
    <font>
      <b/>
      <sz val="15"/>
      <color theme="3"/>
      <name val="Calibri"/>
      <family val="2"/>
      <scheme val="minor"/>
    </font>
    <font>
      <sz val="8"/>
      <color rgb="FF3F3F76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3"/>
      <color theme="4" tint="0.39994506668294322"/>
      <name val="Calibri"/>
      <family val="2"/>
      <scheme val="minor"/>
    </font>
    <font>
      <b/>
      <sz val="9"/>
      <color rgb="FF3F3F3F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4" tint="0.39994506668294322"/>
      </bottom>
      <diagonal/>
    </border>
    <border>
      <left style="thick">
        <color rgb="FF3F3F3F"/>
      </left>
      <right style="thick">
        <color rgb="FF3F3F3F"/>
      </right>
      <top style="thick">
        <color rgb="FF3F3F3F"/>
      </top>
      <bottom style="thick">
        <color rgb="FF3F3F3F"/>
      </bottom>
      <diagonal/>
    </border>
  </borders>
  <cellStyleXfs count="9">
    <xf numFmtId="0" fontId="0" fillId="0" borderId="0"/>
    <xf numFmtId="3" fontId="2" fillId="2" borderId="1" applyAlignment="0" applyProtection="0"/>
    <xf numFmtId="0" fontId="7" fillId="0" borderId="5" applyNumberFormat="0" applyFill="0" applyAlignment="0" applyProtection="0"/>
    <xf numFmtId="0" fontId="2" fillId="0" borderId="2" applyNumberFormat="0" applyFill="0" applyAlignment="0" applyProtection="0"/>
    <xf numFmtId="9" fontId="1" fillId="0" borderId="0" applyFont="0" applyFill="0" applyBorder="0" applyAlignment="0" applyProtection="0"/>
    <xf numFmtId="0" fontId="3" fillId="0" borderId="3" applyNumberFormat="0" applyFill="0" applyAlignment="0" applyProtection="0"/>
    <xf numFmtId="0" fontId="4" fillId="3" borderId="1" applyNumberFormat="0" applyAlignment="0" applyProtection="0"/>
    <xf numFmtId="0" fontId="6" fillId="4" borderId="4" applyNumberFormat="0" applyAlignment="0" applyProtection="0"/>
    <xf numFmtId="0" fontId="8" fillId="2" borderId="6" applyNumberFormat="0" applyAlignment="0" applyProtection="0"/>
  </cellStyleXfs>
  <cellXfs count="20">
    <xf numFmtId="0" fontId="0" fillId="0" borderId="0" xfId="0"/>
    <xf numFmtId="3" fontId="2" fillId="2" borderId="1" xfId="1"/>
    <xf numFmtId="0" fontId="7" fillId="0" borderId="5" xfId="2"/>
    <xf numFmtId="0" fontId="2" fillId="0" borderId="2" xfId="3"/>
    <xf numFmtId="164" fontId="0" fillId="0" borderId="0" xfId="0" applyNumberFormat="1"/>
    <xf numFmtId="165" fontId="0" fillId="0" borderId="0" xfId="4" applyNumberFormat="1" applyFont="1"/>
    <xf numFmtId="43" fontId="0" fillId="0" borderId="0" xfId="0" applyNumberFormat="1"/>
    <xf numFmtId="0" fontId="3" fillId="0" borderId="3" xfId="5"/>
    <xf numFmtId="164" fontId="2" fillId="2" borderId="1" xfId="1" applyNumberFormat="1"/>
    <xf numFmtId="10" fontId="0" fillId="0" borderId="0" xfId="4" applyNumberFormat="1" applyFont="1"/>
    <xf numFmtId="10" fontId="0" fillId="0" borderId="0" xfId="0" applyNumberFormat="1"/>
    <xf numFmtId="0" fontId="4" fillId="3" borderId="1" xfId="6"/>
    <xf numFmtId="9" fontId="4" fillId="3" borderId="1" xfId="6" applyNumberFormat="1"/>
    <xf numFmtId="43" fontId="6" fillId="4" borderId="4" xfId="7" applyNumberFormat="1"/>
    <xf numFmtId="3" fontId="4" fillId="3" borderId="1" xfId="6" applyNumberFormat="1"/>
    <xf numFmtId="3" fontId="8" fillId="2" borderId="6" xfId="8" applyNumberFormat="1"/>
    <xf numFmtId="165" fontId="4" fillId="3" borderId="1" xfId="6" applyNumberFormat="1"/>
    <xf numFmtId="10" fontId="4" fillId="3" borderId="1" xfId="6" applyNumberFormat="1"/>
    <xf numFmtId="164" fontId="4" fillId="3" borderId="1" xfId="6" applyNumberFormat="1"/>
    <xf numFmtId="10" fontId="2" fillId="0" borderId="2" xfId="3" applyNumberFormat="1"/>
  </cellXfs>
  <cellStyles count="9">
    <cellStyle name="Calculation" xfId="1" builtinId="22" customBuiltin="1"/>
    <cellStyle name="Check Cell" xfId="7" builtinId="23" customBuiltin="1"/>
    <cellStyle name="Heading 1" xfId="5" builtinId="16" customBuiltin="1"/>
    <cellStyle name="Heading 2" xfId="2" builtinId="17" customBuiltin="1"/>
    <cellStyle name="Input" xfId="6" builtinId="20" customBuiltin="1"/>
    <cellStyle name="Linked Cell" xfId="3" builtinId="24" customBuiltin="1"/>
    <cellStyle name="Normal" xfId="0" builtinId="0"/>
    <cellStyle name="Output" xfId="8" builtinId="21" customBuiltin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BasslinkRevenueProposal/Shared%20Documents/1.%20Regulatory%20Asset%20Base/Basslink%20-%20Electricity%20transmission%20RFM%20-%2016%20to%2025%20-%20Account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RFM input"/>
      <sheetName val="Adjustment for previous period"/>
      <sheetName val="RAB roll forward"/>
      <sheetName val="Total RAB roll forward"/>
      <sheetName val="TAB roll forward"/>
      <sheetName val="RAB remaining lives"/>
      <sheetName val="TAB remaining lives"/>
      <sheetName val="PTRM input summary"/>
      <sheetName val="Inputs working"/>
    </sheetNames>
    <sheetDataSet>
      <sheetData sheetId="0"/>
      <sheetData sheetId="1"/>
      <sheetData sheetId="2"/>
      <sheetData sheetId="3"/>
      <sheetData sheetId="4"/>
      <sheetData sheetId="5"/>
      <sheetData sheetId="6">
        <row r="55">
          <cell r="F55" t="str">
            <v>IN-HOUSE SOFTWARE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E8D0-F9E5-4771-8D2A-5C705B2C9B74}">
  <dimension ref="E2:AC29"/>
  <sheetViews>
    <sheetView workbookViewId="0">
      <selection activeCell="B22" sqref="B22"/>
    </sheetView>
  </sheetViews>
  <sheetFormatPr defaultRowHeight="15" x14ac:dyDescent="0.25"/>
  <cols>
    <col min="1" max="1" width="26.28515625" bestFit="1" customWidth="1"/>
    <col min="5" max="5" width="26.28515625" bestFit="1" customWidth="1"/>
    <col min="6" max="6" width="13.28515625" bestFit="1" customWidth="1"/>
    <col min="8" max="8" width="13.28515625" bestFit="1" customWidth="1"/>
    <col min="9" max="9" width="14.28515625" bestFit="1" customWidth="1"/>
    <col min="10" max="13" width="15.28515625" bestFit="1" customWidth="1"/>
    <col min="14" max="14" width="11.5703125" bestFit="1" customWidth="1"/>
    <col min="15" max="15" width="13.28515625" bestFit="1" customWidth="1"/>
    <col min="16" max="16" width="11.5703125" bestFit="1" customWidth="1"/>
    <col min="17" max="19" width="13.28515625" bestFit="1" customWidth="1"/>
    <col min="20" max="20" width="9.5703125" bestFit="1" customWidth="1"/>
    <col min="21" max="21" width="13.28515625" bestFit="1" customWidth="1"/>
    <col min="22" max="22" width="10.5703125" bestFit="1" customWidth="1"/>
    <col min="23" max="23" width="10.5703125" customWidth="1"/>
    <col min="24" max="24" width="10.5703125" bestFit="1" customWidth="1"/>
    <col min="25" max="25" width="11.5703125" bestFit="1" customWidth="1"/>
    <col min="26" max="26" width="14.28515625" bestFit="1" customWidth="1"/>
    <col min="27" max="29" width="13.28515625" bestFit="1" customWidth="1"/>
    <col min="31" max="31" width="15.28515625" bestFit="1" customWidth="1"/>
  </cols>
  <sheetData>
    <row r="2" spans="5:29" x14ac:dyDescent="0.25">
      <c r="F2" s="4">
        <f>SUM(F9:F29)</f>
        <v>780732694.10846174</v>
      </c>
      <c r="G2" t="s">
        <v>23</v>
      </c>
      <c r="H2" s="6">
        <f t="shared" ref="H2:AC2" si="0">SUM(H9:H29)</f>
        <v>8168680.8659287374</v>
      </c>
      <c r="I2" s="6">
        <f t="shared" si="0"/>
        <v>17129331.257950872</v>
      </c>
      <c r="J2" s="6">
        <f t="shared" si="0"/>
        <v>128304250.91056433</v>
      </c>
      <c r="K2" s="6">
        <f t="shared" si="0"/>
        <v>132374919.07926589</v>
      </c>
      <c r="L2" s="6">
        <f t="shared" si="0"/>
        <v>335317211.00951982</v>
      </c>
      <c r="M2" s="6">
        <f t="shared" si="0"/>
        <v>159438300.98523208</v>
      </c>
      <c r="N2" s="6">
        <f t="shared" si="0"/>
        <v>233417.12</v>
      </c>
      <c r="O2" s="6">
        <f t="shared" si="0"/>
        <v>537140.19999999995</v>
      </c>
      <c r="P2" s="6">
        <f t="shared" si="0"/>
        <v>145028.26999999999</v>
      </c>
      <c r="Q2" s="6">
        <f t="shared" si="0"/>
        <v>738451.86</v>
      </c>
      <c r="R2" s="6">
        <f t="shared" si="0"/>
        <v>525369</v>
      </c>
      <c r="S2" s="6">
        <f t="shared" si="0"/>
        <v>1531255</v>
      </c>
      <c r="T2" s="6">
        <f t="shared" si="0"/>
        <v>4850</v>
      </c>
      <c r="U2" s="6">
        <f t="shared" si="0"/>
        <v>980472.68</v>
      </c>
      <c r="V2" s="6">
        <f t="shared" si="0"/>
        <v>27400</v>
      </c>
      <c r="W2" s="6">
        <f t="shared" si="0"/>
        <v>0</v>
      </c>
      <c r="X2" s="6">
        <f t="shared" si="0"/>
        <v>42411.9</v>
      </c>
      <c r="Y2" s="6">
        <f t="shared" si="0"/>
        <v>96831.85</v>
      </c>
      <c r="Z2" s="6">
        <f t="shared" si="0"/>
        <v>6519688.7800000003</v>
      </c>
      <c r="AA2" s="6">
        <f t="shared" si="0"/>
        <v>1495453.48</v>
      </c>
      <c r="AB2" s="6">
        <f t="shared" si="0"/>
        <v>4698707.8599999994</v>
      </c>
      <c r="AC2" s="6">
        <f t="shared" si="0"/>
        <v>5228671.7500000009</v>
      </c>
    </row>
    <row r="4" spans="5:29" x14ac:dyDescent="0.25">
      <c r="F4" s="4"/>
    </row>
    <row r="5" spans="5:29" x14ac:dyDescent="0.25">
      <c r="F5" s="4"/>
      <c r="O5" s="6"/>
    </row>
    <row r="6" spans="5:29" x14ac:dyDescent="0.25">
      <c r="G6" s="11" t="s">
        <v>60</v>
      </c>
      <c r="H6" s="16">
        <v>1.0462839493684532E-2</v>
      </c>
      <c r="I6" s="16">
        <v>2.1940071662441763E-2</v>
      </c>
      <c r="J6" s="16">
        <v>0.1643382579963277</v>
      </c>
      <c r="K6" s="16">
        <v>0.16955216564925357</v>
      </c>
      <c r="L6" s="16">
        <v>0.4294904178342715</v>
      </c>
      <c r="M6" s="16">
        <v>0.20421624736402097</v>
      </c>
    </row>
    <row r="7" spans="5:29" ht="15.75" thickBot="1" x14ac:dyDescent="0.3">
      <c r="H7" s="5"/>
      <c r="I7" s="5"/>
      <c r="J7" s="5"/>
      <c r="K7" s="5"/>
      <c r="L7" s="5"/>
      <c r="M7" s="5"/>
    </row>
    <row r="8" spans="5:29" ht="21" thickTop="1" thickBot="1" x14ac:dyDescent="0.35">
      <c r="F8" s="7" t="s">
        <v>59</v>
      </c>
      <c r="H8" s="7" t="s">
        <v>18</v>
      </c>
      <c r="I8" s="7" t="s">
        <v>19</v>
      </c>
      <c r="J8" s="7" t="s">
        <v>20</v>
      </c>
      <c r="K8" s="7" t="s">
        <v>21</v>
      </c>
      <c r="L8" s="7" t="s">
        <v>22</v>
      </c>
      <c r="M8" s="7" t="s">
        <v>0</v>
      </c>
      <c r="N8" s="7" t="s">
        <v>1</v>
      </c>
      <c r="O8" s="7" t="s">
        <v>2</v>
      </c>
      <c r="P8" s="7" t="s">
        <v>3</v>
      </c>
      <c r="Q8" s="7" t="s">
        <v>4</v>
      </c>
      <c r="R8" s="7" t="s">
        <v>5</v>
      </c>
      <c r="S8" s="7" t="s">
        <v>6</v>
      </c>
      <c r="T8" s="7" t="s">
        <v>7</v>
      </c>
      <c r="U8" s="7" t="s">
        <v>8</v>
      </c>
      <c r="V8" s="7" t="s">
        <v>9</v>
      </c>
      <c r="W8" s="7" t="s">
        <v>10</v>
      </c>
      <c r="X8" s="7" t="s">
        <v>11</v>
      </c>
      <c r="Y8" s="7" t="s">
        <v>12</v>
      </c>
      <c r="Z8" s="7" t="s">
        <v>13</v>
      </c>
      <c r="AA8" s="7" t="s">
        <v>14</v>
      </c>
      <c r="AB8" s="7" t="s">
        <v>15</v>
      </c>
      <c r="AC8" s="7" t="s">
        <v>16</v>
      </c>
    </row>
    <row r="9" spans="5:29" ht="15.75" thickTop="1" x14ac:dyDescent="0.25">
      <c r="E9" s="14" t="s">
        <v>40</v>
      </c>
      <c r="F9" s="18">
        <v>9843924.7774833664</v>
      </c>
      <c r="H9" s="1">
        <f>$F9*H$6</f>
        <v>102995.40493471269</v>
      </c>
      <c r="I9" s="1">
        <f t="shared" ref="I9:M24" si="1">$F9*I$6</f>
        <v>215976.41505767114</v>
      </c>
      <c r="J9" s="1">
        <f t="shared" si="1"/>
        <v>1617733.4497785042</v>
      </c>
      <c r="K9" s="1">
        <f t="shared" si="1"/>
        <v>1669058.7645106514</v>
      </c>
      <c r="L9" s="1">
        <f t="shared" si="1"/>
        <v>4227871.3658104688</v>
      </c>
      <c r="M9" s="1">
        <f t="shared" si="1"/>
        <v>2010289.3773913581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</row>
    <row r="10" spans="5:29" x14ac:dyDescent="0.25">
      <c r="E10" s="14" t="s">
        <v>41</v>
      </c>
      <c r="F10" s="18">
        <v>5761591.0535904905</v>
      </c>
      <c r="H10" s="1">
        <f t="shared" ref="H10:H16" si="2">$F10*H$6</f>
        <v>60282.602421966061</v>
      </c>
      <c r="I10" s="1">
        <f t="shared" si="1"/>
        <v>126409.7206054587</v>
      </c>
      <c r="J10" s="1">
        <f t="shared" si="1"/>
        <v>946849.83703428763</v>
      </c>
      <c r="K10" s="1">
        <f t="shared" si="1"/>
        <v>976890.24072163226</v>
      </c>
      <c r="L10" s="1">
        <f t="shared" si="1"/>
        <v>2474548.1489967802</v>
      </c>
      <c r="M10" s="1">
        <f t="shared" si="1"/>
        <v>1176610.5038103659</v>
      </c>
      <c r="N10" s="18">
        <v>0</v>
      </c>
      <c r="O10" s="18">
        <v>0</v>
      </c>
      <c r="P10" s="18">
        <v>0</v>
      </c>
      <c r="Q10" s="18">
        <v>422160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2646853.8499999996</v>
      </c>
      <c r="AC10" s="18">
        <v>1028090.45</v>
      </c>
    </row>
    <row r="11" spans="5:29" x14ac:dyDescent="0.25">
      <c r="E11" s="14" t="s">
        <v>42</v>
      </c>
      <c r="F11" s="18">
        <v>10834053.80813233</v>
      </c>
      <c r="H11" s="1">
        <f t="shared" si="2"/>
        <v>113354.96606043025</v>
      </c>
      <c r="I11" s="1">
        <f t="shared" si="1"/>
        <v>237699.91694517341</v>
      </c>
      <c r="J11" s="1">
        <f t="shared" si="1"/>
        <v>1780449.5298669476</v>
      </c>
      <c r="K11" s="1">
        <f t="shared" si="1"/>
        <v>1836937.2859293793</v>
      </c>
      <c r="L11" s="1">
        <f t="shared" si="1"/>
        <v>4653122.2968937345</v>
      </c>
      <c r="M11" s="1">
        <f t="shared" si="1"/>
        <v>2212489.8124366654</v>
      </c>
      <c r="N11" s="18">
        <v>0</v>
      </c>
      <c r="O11" s="18">
        <v>0</v>
      </c>
      <c r="P11" s="18">
        <v>6727.27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</row>
    <row r="12" spans="5:29" x14ac:dyDescent="0.25">
      <c r="E12" s="14" t="s">
        <v>17</v>
      </c>
      <c r="F12" s="18">
        <v>14435971.116828181</v>
      </c>
      <c r="H12" s="1">
        <f t="shared" si="2"/>
        <v>151041.24873083908</v>
      </c>
      <c r="I12" s="1">
        <f t="shared" si="1"/>
        <v>316726.24082014972</v>
      </c>
      <c r="J12" s="1">
        <f t="shared" si="1"/>
        <v>2372382.3458248447</v>
      </c>
      <c r="K12" s="1">
        <f t="shared" si="1"/>
        <v>2447650.1661082916</v>
      </c>
      <c r="L12" s="1">
        <f t="shared" si="1"/>
        <v>6200111.2668100102</v>
      </c>
      <c r="M12" s="1">
        <f t="shared" si="1"/>
        <v>2948059.8485340457</v>
      </c>
      <c r="N12" s="18">
        <v>55376.219999999994</v>
      </c>
      <c r="O12" s="18">
        <v>14357</v>
      </c>
      <c r="P12" s="18">
        <v>1144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</row>
    <row r="13" spans="5:29" x14ac:dyDescent="0.25">
      <c r="E13" s="14" t="s">
        <v>43</v>
      </c>
      <c r="F13" s="18">
        <v>466409286.27525043</v>
      </c>
      <c r="H13" s="1">
        <f t="shared" si="2"/>
        <v>4879965.5006619049</v>
      </c>
      <c r="I13" s="1">
        <f t="shared" si="1"/>
        <v>10233053.16490731</v>
      </c>
      <c r="J13" s="1">
        <f t="shared" si="1"/>
        <v>76648889.619785175</v>
      </c>
      <c r="K13" s="1">
        <f t="shared" si="1"/>
        <v>79080704.566891387</v>
      </c>
      <c r="L13" s="1">
        <f t="shared" si="1"/>
        <v>200318319.24414167</v>
      </c>
      <c r="M13" s="1">
        <f t="shared" si="1"/>
        <v>95248354.178863019</v>
      </c>
      <c r="N13" s="18">
        <v>121405.5</v>
      </c>
      <c r="O13" s="18">
        <v>0</v>
      </c>
      <c r="P13" s="18">
        <v>137157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6394951.0200000005</v>
      </c>
      <c r="AA13" s="18">
        <v>179671.63</v>
      </c>
      <c r="AB13" s="18">
        <v>59267.7</v>
      </c>
      <c r="AC13" s="18">
        <v>0</v>
      </c>
    </row>
    <row r="14" spans="5:29" x14ac:dyDescent="0.25">
      <c r="E14" s="14" t="s">
        <v>44</v>
      </c>
      <c r="F14" s="18">
        <v>3614028.327397739</v>
      </c>
      <c r="H14" s="1">
        <f t="shared" si="2"/>
        <v>37812.998315191719</v>
      </c>
      <c r="I14" s="1">
        <f t="shared" si="1"/>
        <v>79292.040493200941</v>
      </c>
      <c r="J14" s="1">
        <f t="shared" si="1"/>
        <v>593923.11967392627</v>
      </c>
      <c r="K14" s="1">
        <f t="shared" si="1"/>
        <v>612766.32962803624</v>
      </c>
      <c r="L14" s="1">
        <f t="shared" si="1"/>
        <v>1552190.5363989484</v>
      </c>
      <c r="M14" s="1">
        <f t="shared" si="1"/>
        <v>738043.30288843566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</row>
    <row r="15" spans="5:29" x14ac:dyDescent="0.25">
      <c r="E15" s="14" t="s">
        <v>45</v>
      </c>
      <c r="F15" s="18">
        <v>145573259.69396821</v>
      </c>
      <c r="H15" s="1">
        <f t="shared" si="2"/>
        <v>1523109.6507504452</v>
      </c>
      <c r="I15" s="1">
        <f t="shared" si="1"/>
        <v>3193887.7498209076</v>
      </c>
      <c r="J15" s="1">
        <f t="shared" si="1"/>
        <v>23923255.90895376</v>
      </c>
      <c r="K15" s="1">
        <f t="shared" si="1"/>
        <v>24682261.441733506</v>
      </c>
      <c r="L15" s="1">
        <f t="shared" si="1"/>
        <v>62522320.131459318</v>
      </c>
      <c r="M15" s="1">
        <f t="shared" si="1"/>
        <v>29728424.811250273</v>
      </c>
      <c r="N15" s="18">
        <v>38042</v>
      </c>
      <c r="O15" s="18">
        <v>431363.2</v>
      </c>
      <c r="P15" s="18">
        <v>0</v>
      </c>
      <c r="Q15" s="18">
        <v>136421.85999999999</v>
      </c>
      <c r="R15" s="18">
        <v>505369</v>
      </c>
      <c r="S15" s="18">
        <v>1531255</v>
      </c>
      <c r="T15" s="18">
        <v>4850</v>
      </c>
      <c r="U15" s="18">
        <v>12590.91</v>
      </c>
      <c r="V15" s="18">
        <v>27400</v>
      </c>
      <c r="W15" s="18">
        <v>0</v>
      </c>
      <c r="X15" s="18">
        <v>0</v>
      </c>
      <c r="Y15" s="18">
        <v>96831.85</v>
      </c>
      <c r="Z15" s="18">
        <v>92866.09</v>
      </c>
      <c r="AA15" s="18">
        <v>1062341.9500000002</v>
      </c>
      <c r="AB15" s="18">
        <v>1502627.5899999999</v>
      </c>
      <c r="AC15" s="18">
        <v>4200581.3000000007</v>
      </c>
    </row>
    <row r="16" spans="5:29" x14ac:dyDescent="0.25">
      <c r="E16" s="14" t="s">
        <v>46</v>
      </c>
      <c r="F16" s="18">
        <v>214776.54059963711</v>
      </c>
      <c r="H16" s="1">
        <f t="shared" si="2"/>
        <v>2247.1724713028225</v>
      </c>
      <c r="I16" s="1">
        <f t="shared" si="1"/>
        <v>4712.2126921673707</v>
      </c>
      <c r="J16" s="1">
        <f t="shared" si="1"/>
        <v>35296.002540621914</v>
      </c>
      <c r="K16" s="1">
        <f t="shared" si="1"/>
        <v>36415.827589323308</v>
      </c>
      <c r="L16" s="1">
        <f t="shared" si="1"/>
        <v>92244.46616313752</v>
      </c>
      <c r="M16" s="1">
        <f t="shared" si="1"/>
        <v>43860.859143084184</v>
      </c>
      <c r="N16" s="18">
        <v>18593.400000000001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</row>
    <row r="17" spans="5:29" x14ac:dyDescent="0.25">
      <c r="E17" s="14" t="s">
        <v>47</v>
      </c>
      <c r="F17" s="18">
        <v>1185171.8292704334</v>
      </c>
      <c r="H17" s="1">
        <f t="shared" ref="H17:M29" si="3">$F17*H$6</f>
        <v>12400.262622093032</v>
      </c>
      <c r="I17" s="1">
        <f t="shared" si="1"/>
        <v>26002.754866500502</v>
      </c>
      <c r="J17" s="1">
        <f t="shared" si="1"/>
        <v>194769.07384862413</v>
      </c>
      <c r="K17" s="1">
        <f t="shared" si="1"/>
        <v>200948.4503192894</v>
      </c>
      <c r="L17" s="1">
        <f t="shared" si="1"/>
        <v>509019.9441587663</v>
      </c>
      <c r="M17" s="1">
        <f t="shared" si="1"/>
        <v>242031.34345516007</v>
      </c>
      <c r="N17" s="18">
        <v>0</v>
      </c>
      <c r="O17" s="18">
        <v>0</v>
      </c>
      <c r="P17" s="18">
        <v>0</v>
      </c>
      <c r="Q17" s="18">
        <v>179870</v>
      </c>
      <c r="R17" s="18">
        <v>20000</v>
      </c>
      <c r="S17" s="18">
        <v>0</v>
      </c>
      <c r="T17" s="18">
        <v>0</v>
      </c>
      <c r="U17" s="18">
        <v>967881.77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</row>
    <row r="18" spans="5:29" x14ac:dyDescent="0.25">
      <c r="E18" s="14" t="s">
        <v>48</v>
      </c>
      <c r="F18" s="18">
        <v>6198025.4100000011</v>
      </c>
      <c r="H18" s="1">
        <f t="shared" si="3"/>
        <v>64848.945042608277</v>
      </c>
      <c r="I18" s="1">
        <f t="shared" si="1"/>
        <v>135985.12166103502</v>
      </c>
      <c r="J18" s="1">
        <f t="shared" si="1"/>
        <v>1018572.698896375</v>
      </c>
      <c r="K18" s="1">
        <f t="shared" si="1"/>
        <v>1050888.631014603</v>
      </c>
      <c r="L18" s="1">
        <f t="shared" si="1"/>
        <v>2661992.5230883323</v>
      </c>
      <c r="M18" s="1">
        <f t="shared" si="1"/>
        <v>1265737.4902970477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</row>
    <row r="19" spans="5:29" x14ac:dyDescent="0.25">
      <c r="E19" s="14" t="s">
        <v>49</v>
      </c>
      <c r="F19" s="18">
        <v>1954530.3199999998</v>
      </c>
      <c r="H19" s="1">
        <f t="shared" si="3"/>
        <v>20449.937023699866</v>
      </c>
      <c r="I19" s="1">
        <f t="shared" si="1"/>
        <v>42882.535287215229</v>
      </c>
      <c r="J19" s="1">
        <f t="shared" si="1"/>
        <v>321204.10798980494</v>
      </c>
      <c r="K19" s="1">
        <f t="shared" si="1"/>
        <v>331394.84858312854</v>
      </c>
      <c r="L19" s="1">
        <f t="shared" si="1"/>
        <v>839452.0438065523</v>
      </c>
      <c r="M19" s="1">
        <f t="shared" si="1"/>
        <v>399146.84730959905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</row>
    <row r="20" spans="5:29" x14ac:dyDescent="0.25">
      <c r="E20" s="14" t="s">
        <v>24</v>
      </c>
      <c r="F20" s="18">
        <v>0</v>
      </c>
      <c r="H20" s="1">
        <f t="shared" si="3"/>
        <v>0</v>
      </c>
      <c r="I20" s="1">
        <f t="shared" si="1"/>
        <v>0</v>
      </c>
      <c r="J20" s="1">
        <f t="shared" si="1"/>
        <v>0</v>
      </c>
      <c r="K20" s="1">
        <f t="shared" si="1"/>
        <v>0</v>
      </c>
      <c r="L20" s="1">
        <f t="shared" si="1"/>
        <v>0</v>
      </c>
      <c r="M20" s="1">
        <f t="shared" si="1"/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</row>
    <row r="21" spans="5:29" x14ac:dyDescent="0.25">
      <c r="E21" s="14" t="s">
        <v>50</v>
      </c>
      <c r="F21" s="18">
        <v>6312502.8118547183</v>
      </c>
      <c r="H21" s="1">
        <f t="shared" si="3"/>
        <v>66046.70372386821</v>
      </c>
      <c r="I21" s="1">
        <f t="shared" si="1"/>
        <v>138496.76406145765</v>
      </c>
      <c r="J21" s="1">
        <f t="shared" si="1"/>
        <v>1037385.7156971247</v>
      </c>
      <c r="K21" s="1">
        <f t="shared" si="1"/>
        <v>1070298.5224169702</v>
      </c>
      <c r="L21" s="1">
        <f t="shared" si="1"/>
        <v>2711159.4702434968</v>
      </c>
      <c r="M21" s="1">
        <f t="shared" si="1"/>
        <v>1289115.635711801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</row>
    <row r="22" spans="5:29" x14ac:dyDescent="0.25">
      <c r="E22" s="14" t="s">
        <v>51</v>
      </c>
      <c r="F22" s="18">
        <v>29793.23</v>
      </c>
      <c r="H22" s="1">
        <f t="shared" si="3"/>
        <v>311.72178348842681</v>
      </c>
      <c r="I22" s="1">
        <f t="shared" si="1"/>
        <v>653.66560125560977</v>
      </c>
      <c r="J22" s="1">
        <f t="shared" si="1"/>
        <v>4896.1675182839299</v>
      </c>
      <c r="K22" s="1">
        <f t="shared" si="1"/>
        <v>5051.5066681863109</v>
      </c>
      <c r="L22" s="1">
        <f t="shared" si="1"/>
        <v>12795.906801332552</v>
      </c>
      <c r="M22" s="1">
        <f t="shared" si="1"/>
        <v>6084.2616274531701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42411.9</v>
      </c>
      <c r="Y22" s="18">
        <v>0</v>
      </c>
      <c r="Z22" s="18">
        <v>31871.67</v>
      </c>
      <c r="AA22" s="18">
        <v>253439.9</v>
      </c>
      <c r="AB22" s="18">
        <v>55361.64</v>
      </c>
      <c r="AC22" s="18">
        <v>0</v>
      </c>
    </row>
    <row r="23" spans="5:29" x14ac:dyDescent="0.25">
      <c r="E23" s="14" t="s">
        <v>52</v>
      </c>
      <c r="F23" s="18">
        <v>2896959.2148188232</v>
      </c>
      <c r="H23" s="1">
        <f t="shared" si="3"/>
        <v>30310.419284399715</v>
      </c>
      <c r="I23" s="1">
        <f t="shared" si="1"/>
        <v>63559.492776296</v>
      </c>
      <c r="J23" s="1">
        <f t="shared" si="1"/>
        <v>476081.23084973468</v>
      </c>
      <c r="K23" s="1">
        <f t="shared" si="1"/>
        <v>491185.70867009269</v>
      </c>
      <c r="L23" s="1">
        <f t="shared" si="1"/>
        <v>1244216.2236213794</v>
      </c>
      <c r="M23" s="1">
        <f t="shared" si="1"/>
        <v>591606.13961692073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</row>
    <row r="24" spans="5:29" x14ac:dyDescent="0.25">
      <c r="E24" s="14" t="s">
        <v>53</v>
      </c>
      <c r="F24" s="18">
        <v>67232399.995399207</v>
      </c>
      <c r="H24" s="1">
        <f t="shared" si="3"/>
        <v>703441.80992705864</v>
      </c>
      <c r="I24" s="1">
        <f t="shared" si="1"/>
        <v>1475083.6739370078</v>
      </c>
      <c r="J24" s="1">
        <f t="shared" si="1"/>
        <v>11048855.496156216</v>
      </c>
      <c r="K24" s="1">
        <f t="shared" si="1"/>
        <v>11399399.021016801</v>
      </c>
      <c r="L24" s="1">
        <f t="shared" si="1"/>
        <v>28875671.566024877</v>
      </c>
      <c r="M24" s="1">
        <f t="shared" si="1"/>
        <v>13729948.428337246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91021</v>
      </c>
      <c r="AC24" s="18">
        <v>0</v>
      </c>
    </row>
    <row r="25" spans="5:29" x14ac:dyDescent="0.25">
      <c r="E25" s="14" t="s">
        <v>54</v>
      </c>
      <c r="F25" s="18">
        <v>1514449.9657666716</v>
      </c>
      <c r="H25" s="1">
        <f t="shared" si="3"/>
        <v>15845.44691303272</v>
      </c>
      <c r="I25" s="1">
        <f t="shared" si="3"/>
        <v>33227.140778103247</v>
      </c>
      <c r="J25" s="1">
        <f t="shared" si="3"/>
        <v>248882.06919669293</v>
      </c>
      <c r="K25" s="1">
        <f t="shared" si="3"/>
        <v>256778.27146317711</v>
      </c>
      <c r="L25" s="1">
        <f t="shared" si="3"/>
        <v>650441.74858622591</v>
      </c>
      <c r="M25" s="1">
        <f t="shared" si="3"/>
        <v>309275.28882943967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</row>
    <row r="26" spans="5:29" x14ac:dyDescent="0.25">
      <c r="E26" s="14" t="s">
        <v>55</v>
      </c>
      <c r="F26" s="18">
        <v>7304926.4636639375</v>
      </c>
      <c r="H26" s="1">
        <f t="shared" si="3"/>
        <v>76430.273102484338</v>
      </c>
      <c r="I26" s="1">
        <f t="shared" si="3"/>
        <v>160270.61010165408</v>
      </c>
      <c r="J26" s="1">
        <f t="shared" si="3"/>
        <v>1200478.8898298058</v>
      </c>
      <c r="K26" s="1">
        <f t="shared" si="3"/>
        <v>1238566.1018227641</v>
      </c>
      <c r="L26" s="1">
        <f t="shared" si="3"/>
        <v>3137395.919127652</v>
      </c>
      <c r="M26" s="1">
        <f t="shared" si="3"/>
        <v>1491784.6696795777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</row>
    <row r="27" spans="5:29" x14ac:dyDescent="0.25">
      <c r="E27" s="14" t="s">
        <v>56</v>
      </c>
      <c r="F27" s="18">
        <v>3049551.5219756169</v>
      </c>
      <c r="H27" s="1">
        <f t="shared" si="3"/>
        <v>31906.968102152259</v>
      </c>
      <c r="I27" s="1">
        <f t="shared" si="3"/>
        <v>66907.378930453386</v>
      </c>
      <c r="J27" s="1">
        <f t="shared" si="3"/>
        <v>501157.98479152273</v>
      </c>
      <c r="K27" s="1">
        <f t="shared" si="3"/>
        <v>517058.06480994314</v>
      </c>
      <c r="L27" s="1">
        <f t="shared" si="3"/>
        <v>1309753.1573804463</v>
      </c>
      <c r="M27" s="1">
        <f t="shared" si="3"/>
        <v>622767.96796109923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</row>
    <row r="28" spans="5:29" x14ac:dyDescent="0.25">
      <c r="E28" s="14" t="s">
        <v>57</v>
      </c>
      <c r="F28" s="18">
        <v>516289.76105681993</v>
      </c>
      <c r="H28" s="1">
        <f t="shared" si="3"/>
        <v>5401.856902170246</v>
      </c>
      <c r="I28" s="1">
        <f t="shared" si="3"/>
        <v>11327.434356171563</v>
      </c>
      <c r="J28" s="1">
        <f t="shared" si="3"/>
        <v>84846.159953418057</v>
      </c>
      <c r="K28" s="1">
        <f t="shared" si="3"/>
        <v>87538.047089719475</v>
      </c>
      <c r="L28" s="1">
        <f t="shared" si="3"/>
        <v>221741.50519984978</v>
      </c>
      <c r="M28" s="1">
        <f t="shared" si="3"/>
        <v>105434.75755549083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</row>
    <row r="29" spans="5:29" x14ac:dyDescent="0.25">
      <c r="E29" s="14" t="s">
        <v>58</v>
      </c>
      <c r="F29" s="18">
        <v>25851201.99140504</v>
      </c>
      <c r="H29" s="1">
        <f t="shared" si="3"/>
        <v>270476.97715488891</v>
      </c>
      <c r="I29" s="1">
        <f t="shared" si="3"/>
        <v>567177.2242516838</v>
      </c>
      <c r="J29" s="1">
        <f t="shared" si="3"/>
        <v>4248341.5023787022</v>
      </c>
      <c r="K29" s="1">
        <f t="shared" si="3"/>
        <v>4383127.2822790211</v>
      </c>
      <c r="L29" s="1">
        <f t="shared" si="3"/>
        <v>11102843.544806702</v>
      </c>
      <c r="M29" s="1">
        <f t="shared" si="3"/>
        <v>5279235.4605340436</v>
      </c>
      <c r="N29" s="18">
        <v>0</v>
      </c>
      <c r="O29" s="18">
        <v>91420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343576.08</v>
      </c>
      <c r="AC29" s="18">
        <v>0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343E5-C6EB-4784-819C-B9BC784E63D5}">
  <dimension ref="B1:H11"/>
  <sheetViews>
    <sheetView workbookViewId="0">
      <selection activeCell="D21" sqref="D21"/>
    </sheetView>
  </sheetViews>
  <sheetFormatPr defaultRowHeight="15" x14ac:dyDescent="0.25"/>
  <cols>
    <col min="2" max="2" width="13.28515625" bestFit="1" customWidth="1"/>
    <col min="3" max="3" width="20.42578125" bestFit="1" customWidth="1"/>
  </cols>
  <sheetData>
    <row r="1" spans="2:8" ht="15.75" thickBot="1" x14ac:dyDescent="0.3"/>
    <row r="2" spans="2:8" ht="18.75" thickTop="1" thickBot="1" x14ac:dyDescent="0.35">
      <c r="B2" s="2" t="s">
        <v>26</v>
      </c>
      <c r="C2" s="2"/>
      <c r="D2" s="2"/>
      <c r="E2" s="2"/>
      <c r="F2" s="2"/>
      <c r="G2" s="2"/>
      <c r="H2" s="2"/>
    </row>
    <row r="3" spans="2:8" ht="15.75" thickTop="1" x14ac:dyDescent="0.25">
      <c r="C3">
        <v>2001</v>
      </c>
      <c r="D3">
        <f>C3+1</f>
        <v>2002</v>
      </c>
      <c r="E3">
        <f t="shared" ref="E3:G3" si="0">D3+1</f>
        <v>2003</v>
      </c>
      <c r="F3">
        <f t="shared" si="0"/>
        <v>2004</v>
      </c>
      <c r="G3">
        <f t="shared" si="0"/>
        <v>2005</v>
      </c>
      <c r="H3">
        <f>G3+1</f>
        <v>2006</v>
      </c>
    </row>
    <row r="4" spans="2:8" x14ac:dyDescent="0.25">
      <c r="B4" s="11" t="s">
        <v>27</v>
      </c>
      <c r="C4" s="16">
        <v>9.5810497163913405E-2</v>
      </c>
      <c r="D4" s="16">
        <v>9.1017319379508965E-2</v>
      </c>
      <c r="E4" s="16">
        <v>8.7871008290167016E-2</v>
      </c>
      <c r="F4" s="16">
        <v>8.6284978308792087E-2</v>
      </c>
      <c r="G4" s="16">
        <v>8.2280944952626014E-2</v>
      </c>
      <c r="H4" s="16">
        <v>7.9283729530820926E-2</v>
      </c>
    </row>
    <row r="5" spans="2:8" x14ac:dyDescent="0.25">
      <c r="B5" s="11" t="s">
        <v>28</v>
      </c>
      <c r="C5" s="16">
        <v>0.125</v>
      </c>
      <c r="D5" s="16">
        <v>0.11699999999999999</v>
      </c>
      <c r="E5" s="16">
        <v>0.121</v>
      </c>
      <c r="F5" s="16">
        <v>0.11799999999999999</v>
      </c>
      <c r="G5" s="16">
        <v>0.11699999999999999</v>
      </c>
      <c r="H5" s="16">
        <v>0.124</v>
      </c>
    </row>
    <row r="6" spans="2:8" x14ac:dyDescent="0.25">
      <c r="B6" s="11" t="s">
        <v>29</v>
      </c>
      <c r="C6" s="12">
        <v>0.6</v>
      </c>
      <c r="D6" s="12">
        <v>0.6</v>
      </c>
      <c r="E6" s="12">
        <v>0.6</v>
      </c>
      <c r="F6" s="12">
        <v>0.6</v>
      </c>
      <c r="G6" s="12">
        <v>0.6</v>
      </c>
      <c r="H6" s="12">
        <v>0.6</v>
      </c>
    </row>
    <row r="8" spans="2:8" x14ac:dyDescent="0.25">
      <c r="B8" t="s">
        <v>30</v>
      </c>
      <c r="C8" s="9">
        <f>C4*C6+(1-C6)*C5</f>
        <v>0.10748629829834805</v>
      </c>
      <c r="D8" s="9">
        <f>D4*D6+(1-D6)*D5</f>
        <v>0.10141039162770538</v>
      </c>
      <c r="E8" s="9">
        <f t="shared" ref="E8:H8" si="1">E4*E6+(1-E6)*E5</f>
        <v>0.10112260497410021</v>
      </c>
      <c r="F8" s="9">
        <f t="shared" si="1"/>
        <v>9.8970986985275247E-2</v>
      </c>
      <c r="G8" s="9">
        <f t="shared" si="1"/>
        <v>9.6168566971575609E-2</v>
      </c>
      <c r="H8" s="9">
        <f t="shared" si="1"/>
        <v>9.7170237718492564E-2</v>
      </c>
    </row>
    <row r="9" spans="2:8" x14ac:dyDescent="0.25">
      <c r="B9" s="11" t="s">
        <v>31</v>
      </c>
      <c r="C9" s="17">
        <v>1.9174041297935096E-2</v>
      </c>
      <c r="D9" s="17">
        <v>5.7887120115774238E-2</v>
      </c>
      <c r="E9" s="17">
        <v>3.1463748290013749E-2</v>
      </c>
      <c r="F9" s="17">
        <v>2.9177718832890998E-2</v>
      </c>
      <c r="G9" s="17">
        <v>2.515723270440251E-2</v>
      </c>
      <c r="H9" s="17">
        <v>2.8220858895705581E-2</v>
      </c>
    </row>
    <row r="11" spans="2:8" x14ac:dyDescent="0.25">
      <c r="B11" s="11" t="s">
        <v>39</v>
      </c>
      <c r="C11" s="17">
        <v>3.8300000000000001E-2</v>
      </c>
      <c r="D11" s="17">
        <v>3.8300000000000001E-2</v>
      </c>
      <c r="E11" s="17">
        <v>3.8300000000000001E-2</v>
      </c>
      <c r="F11" s="17">
        <v>3.8300000000000001E-2</v>
      </c>
      <c r="G11" s="17">
        <v>3.8300000000000001E-2</v>
      </c>
      <c r="H11" s="17">
        <v>3.8300000000000001E-2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22106-B1CD-4EDF-A867-0B26143FF09C}">
  <dimension ref="A2:O114"/>
  <sheetViews>
    <sheetView tabSelected="1" workbookViewId="0">
      <selection activeCell="I2" sqref="I2"/>
    </sheetView>
  </sheetViews>
  <sheetFormatPr defaultRowHeight="15" x14ac:dyDescent="0.25"/>
  <cols>
    <col min="1" max="1" width="26.28515625" bestFit="1" customWidth="1"/>
    <col min="2" max="2" width="13.42578125" bestFit="1" customWidth="1"/>
    <col min="3" max="3" width="11.7109375" bestFit="1" customWidth="1"/>
    <col min="4" max="7" width="12.5703125" bestFit="1" customWidth="1"/>
    <col min="8" max="8" width="12.42578125" bestFit="1" customWidth="1"/>
    <col min="9" max="10" width="12.5703125" bestFit="1" customWidth="1"/>
    <col min="11" max="11" width="12" bestFit="1" customWidth="1"/>
    <col min="12" max="12" width="10.5703125" bestFit="1" customWidth="1"/>
    <col min="13" max="13" width="10.7109375" customWidth="1"/>
    <col min="14" max="14" width="12.7109375" customWidth="1"/>
    <col min="15" max="15" width="13.42578125" customWidth="1"/>
    <col min="17" max="17" width="8" bestFit="1" customWidth="1"/>
    <col min="18" max="18" width="9" bestFit="1" customWidth="1"/>
    <col min="19" max="22" width="10.5703125" bestFit="1" customWidth="1"/>
    <col min="24" max="24" width="13.28515625" bestFit="1" customWidth="1"/>
  </cols>
  <sheetData>
    <row r="2" spans="1:9" x14ac:dyDescent="0.25">
      <c r="A2" t="s">
        <v>32</v>
      </c>
      <c r="B2" s="8">
        <f t="shared" ref="B2:G2" si="0">SUM(B9:B29)</f>
        <v>8596488.9706959929</v>
      </c>
      <c r="C2" s="8">
        <f t="shared" si="0"/>
        <v>17976907.879640967</v>
      </c>
      <c r="D2" s="8">
        <f t="shared" si="0"/>
        <v>134635282.08989176</v>
      </c>
      <c r="E2" s="8">
        <f t="shared" si="0"/>
        <v>138771033.01355714</v>
      </c>
      <c r="F2" s="8">
        <f t="shared" si="0"/>
        <v>351070645.23004973</v>
      </c>
      <c r="G2" s="8">
        <f t="shared" si="0"/>
        <v>167005074.25778908</v>
      </c>
      <c r="I2" s="4">
        <f>SUM(B2:G2)</f>
        <v>818055431.44162464</v>
      </c>
    </row>
    <row r="3" spans="1:9" ht="15.75" thickBot="1" x14ac:dyDescent="0.3"/>
    <row r="4" spans="1:9" ht="16.5" thickTop="1" thickBot="1" x14ac:dyDescent="0.3">
      <c r="B4" s="13">
        <f>B2-B3</f>
        <v>8596488.9706959929</v>
      </c>
      <c r="C4" s="13">
        <f t="shared" ref="C4:G4" si="1">C2-C3</f>
        <v>17976907.879640967</v>
      </c>
      <c r="D4" s="13">
        <f t="shared" si="1"/>
        <v>134635282.08989176</v>
      </c>
      <c r="E4" s="13">
        <f t="shared" si="1"/>
        <v>138771033.01355714</v>
      </c>
      <c r="F4" s="13">
        <f t="shared" si="1"/>
        <v>351070645.23004973</v>
      </c>
      <c r="G4" s="13">
        <f t="shared" si="1"/>
        <v>167005074.25778908</v>
      </c>
    </row>
    <row r="5" spans="1:9" ht="16.5" thickTop="1" thickBot="1" x14ac:dyDescent="0.3"/>
    <row r="6" spans="1:9" ht="21" thickTop="1" thickBot="1" x14ac:dyDescent="0.35">
      <c r="A6" s="7" t="s">
        <v>33</v>
      </c>
      <c r="B6" s="7"/>
      <c r="C6" s="7"/>
      <c r="D6" s="7"/>
      <c r="E6" s="7"/>
      <c r="F6" s="7"/>
      <c r="G6" s="7"/>
      <c r="H6" s="7"/>
    </row>
    <row r="7" spans="1:9" ht="16.5" thickTop="1" thickBot="1" x14ac:dyDescent="0.3"/>
    <row r="8" spans="1:9" ht="18.75" thickTop="1" thickBot="1" x14ac:dyDescent="0.35">
      <c r="A8" s="2" t="s">
        <v>25</v>
      </c>
      <c r="B8" s="2" t="str">
        <f>Capex!H8</f>
        <v>2000-01</v>
      </c>
      <c r="C8" s="2" t="str">
        <f>Capex!I8</f>
        <v>2001-02</v>
      </c>
      <c r="D8" s="2" t="str">
        <f>Capex!J8</f>
        <v>2002-03</v>
      </c>
      <c r="E8" s="2" t="str">
        <f>Capex!K8</f>
        <v>2003-04</v>
      </c>
      <c r="F8" s="2" t="str">
        <f>Capex!L8</f>
        <v>2004-05</v>
      </c>
      <c r="G8" s="2" t="str">
        <f>Capex!M8</f>
        <v>2005-06</v>
      </c>
      <c r="H8" s="2" t="str">
        <f>Capex!N8</f>
        <v>2006-07</v>
      </c>
    </row>
    <row r="9" spans="1:9" ht="15.75" thickTop="1" x14ac:dyDescent="0.25">
      <c r="A9" t="str">
        <f>Capex!E9</f>
        <v>AC FILTERS</v>
      </c>
      <c r="B9" s="8">
        <f>Capex!H9*(1+B$62)^0.5</f>
        <v>108389.45444013987</v>
      </c>
      <c r="C9" s="8">
        <f>Capex!I9*(1+C$62)^0.5</f>
        <v>226663.1463423119</v>
      </c>
      <c r="D9" s="8">
        <f>Capex!J9*(1+D$62)^0.5</f>
        <v>1697558.7154084619</v>
      </c>
      <c r="E9" s="8">
        <f>Capex!K9*(1+E$62)^0.5</f>
        <v>1749704.6307751287</v>
      </c>
      <c r="F9" s="8">
        <f>Capex!L9*(1+F$62)^0.5</f>
        <v>4426499.6833180571</v>
      </c>
      <c r="G9" s="8">
        <f>Capex!M9*(1+G$62)^0.5</f>
        <v>2105695.586796205</v>
      </c>
    </row>
    <row r="10" spans="1:9" x14ac:dyDescent="0.25">
      <c r="A10" t="str">
        <f>Capex!E10</f>
        <v>AC SWITCHYARD</v>
      </c>
      <c r="B10" s="8">
        <f>Capex!H10*(1+B$62)^0.5</f>
        <v>63439.70775094835</v>
      </c>
      <c r="C10" s="8">
        <f>Capex!I10*(1+C$62)^0.5</f>
        <v>132664.60133174693</v>
      </c>
      <c r="D10" s="8">
        <f>Capex!J10*(1+D$62)^0.5</f>
        <v>993571.0937180093</v>
      </c>
      <c r="E10" s="8">
        <f>Capex!K10*(1+E$62)^0.5</f>
        <v>1024091.7901119007</v>
      </c>
      <c r="F10" s="8">
        <f>Capex!L10*(1+F$62)^0.5</f>
        <v>2590804.1305295876</v>
      </c>
      <c r="G10" s="8">
        <f>Capex!M10*(1+G$62)^0.5</f>
        <v>1232451.1948954188</v>
      </c>
    </row>
    <row r="11" spans="1:9" x14ac:dyDescent="0.25">
      <c r="A11" t="str">
        <f>Capex!E11</f>
        <v>AUXILIARY SYSTEMS</v>
      </c>
      <c r="B11" s="8">
        <f>Capex!H11*(1+B$62)^0.5</f>
        <v>119291.56390189283</v>
      </c>
      <c r="C11" s="8">
        <f>Capex!I11*(1+C$62)^0.5</f>
        <v>249461.54905716205</v>
      </c>
      <c r="D11" s="8">
        <f>Capex!J11*(1+D$62)^0.5</f>
        <v>1868303.840279965</v>
      </c>
      <c r="E11" s="8">
        <f>Capex!K11*(1+E$62)^0.5</f>
        <v>1925694.7352458665</v>
      </c>
      <c r="F11" s="8">
        <f>Capex!L11*(1+F$62)^0.5</f>
        <v>4871729.1969198594</v>
      </c>
      <c r="G11" s="8">
        <f>Capex!M11*(1+G$62)^0.5</f>
        <v>2317492.2408061256</v>
      </c>
    </row>
    <row r="12" spans="1:9" x14ac:dyDescent="0.25">
      <c r="A12" t="str">
        <f>Capex!E12</f>
        <v>BUILDING INSTALLATION</v>
      </c>
      <c r="B12" s="8">
        <f>Capex!H12*(1+B$62)^0.5</f>
        <v>158951.54311273049</v>
      </c>
      <c r="C12" s="8">
        <f>Capex!I12*(1+C$62)^0.5</f>
        <v>332398.17530214181</v>
      </c>
      <c r="D12" s="8">
        <f>Capex!J12*(1+D$62)^0.5</f>
        <v>2489444.9255453907</v>
      </c>
      <c r="E12" s="8">
        <f>Capex!K12*(1+E$62)^0.5</f>
        <v>2565916.1446078974</v>
      </c>
      <c r="F12" s="8">
        <f>Capex!L12*(1+F$62)^0.5</f>
        <v>6491396.7773497179</v>
      </c>
      <c r="G12" s="8">
        <f>Capex!M12*(1+G$62)^0.5</f>
        <v>3087971.6534763966</v>
      </c>
    </row>
    <row r="13" spans="1:9" x14ac:dyDescent="0.25">
      <c r="A13" t="str">
        <f>Capex!E13</f>
        <v>CABLE</v>
      </c>
      <c r="B13" s="8">
        <f>Capex!H13*(1+B$62)^0.5</f>
        <v>5135537.8294666</v>
      </c>
      <c r="C13" s="8">
        <f>Capex!I13*(1+C$62)^0.5</f>
        <v>10739394.977116786</v>
      </c>
      <c r="D13" s="8">
        <f>Capex!J13*(1+D$62)^0.5</f>
        <v>80431044.198451012</v>
      </c>
      <c r="E13" s="8">
        <f>Capex!K13*(1+E$62)^0.5</f>
        <v>82901739.547928736</v>
      </c>
      <c r="F13" s="8">
        <f>Capex!L13*(1+F$62)^0.5</f>
        <v>209729412.268204</v>
      </c>
      <c r="G13" s="8">
        <f>Capex!M13*(1+G$62)^0.5</f>
        <v>99768740.411042035</v>
      </c>
    </row>
    <row r="14" spans="1:9" x14ac:dyDescent="0.25">
      <c r="A14" t="str">
        <f>Capex!E14</f>
        <v>CONTROL SYSTEM</v>
      </c>
      <c r="B14" s="8">
        <f>Capex!H14*(1+B$62)^0.5</f>
        <v>39793.331175575826</v>
      </c>
      <c r="C14" s="8">
        <f>Capex!I14*(1+C$62)^0.5</f>
        <v>83215.4907900096</v>
      </c>
      <c r="D14" s="8">
        <f>Capex!J14*(1+D$62)^0.5</f>
        <v>623229.59831429529</v>
      </c>
      <c r="E14" s="8">
        <f>Capex!K14*(1+E$62)^0.5</f>
        <v>642374.07773212763</v>
      </c>
      <c r="F14" s="8">
        <f>Capex!L14*(1+F$62)^0.5</f>
        <v>1625113.5200992867</v>
      </c>
      <c r="G14" s="8">
        <f>Capex!M14*(1+G$62)^0.5</f>
        <v>773070.05808951578</v>
      </c>
    </row>
    <row r="15" spans="1:9" x14ac:dyDescent="0.25">
      <c r="A15" t="str">
        <f>Capex!E15</f>
        <v>CONVERTER TRANSFORMER</v>
      </c>
      <c r="B15" s="8">
        <f>Capex!H15*(1+B$62)^0.5</f>
        <v>1602877.5672273955</v>
      </c>
      <c r="C15" s="8">
        <f>Capex!I15*(1+C$62)^0.5</f>
        <v>3351924.5434519518</v>
      </c>
      <c r="D15" s="8">
        <f>Capex!J15*(1+D$62)^0.5</f>
        <v>25103722.47959131</v>
      </c>
      <c r="E15" s="8">
        <f>Capex!K15*(1+E$62)^0.5</f>
        <v>25874863.162930846</v>
      </c>
      <c r="F15" s="8">
        <f>Capex!L15*(1+F$62)^0.5</f>
        <v>65459661.923550941</v>
      </c>
      <c r="G15" s="8">
        <f>Capex!M15*(1+G$62)^0.5</f>
        <v>31139304.436202012</v>
      </c>
    </row>
    <row r="16" spans="1:9" x14ac:dyDescent="0.25">
      <c r="A16" t="str">
        <f>Capex!E16</f>
        <v>DC FILTER</v>
      </c>
      <c r="B16" s="8">
        <f>Capex!H16*(1+B$62)^0.5</f>
        <v>2364.8608241485067</v>
      </c>
      <c r="C16" s="8">
        <f>Capex!I16*(1+C$62)^0.5</f>
        <v>4945.3777383777142</v>
      </c>
      <c r="D16" s="8">
        <f>Capex!J16*(1+D$62)^0.5</f>
        <v>37037.644699820987</v>
      </c>
      <c r="E16" s="8">
        <f>Capex!K16*(1+E$62)^0.5</f>
        <v>38175.373762366449</v>
      </c>
      <c r="F16" s="8">
        <f>Capex!L16*(1+F$62)^0.5</f>
        <v>96578.174908757632</v>
      </c>
      <c r="G16" s="8">
        <f>Capex!M16*(1+G$62)^0.5</f>
        <v>45942.449166462662</v>
      </c>
    </row>
    <row r="17" spans="1:15" x14ac:dyDescent="0.25">
      <c r="A17" t="str">
        <f>Capex!E17</f>
        <v>DC SWITCHYARD</v>
      </c>
      <c r="B17" s="8">
        <f>Capex!H17*(1+B$62)^0.5</f>
        <v>13049.686064879314</v>
      </c>
      <c r="C17" s="8">
        <f>Capex!I17*(1+C$62)^0.5</f>
        <v>27289.39745589839</v>
      </c>
      <c r="D17" s="8">
        <f>Capex!J17*(1+D$62)^0.5</f>
        <v>204379.73811386261</v>
      </c>
      <c r="E17" s="8">
        <f>Capex!K17*(1+E$62)^0.5</f>
        <v>210657.91184040889</v>
      </c>
      <c r="F17" s="8">
        <f>Capex!L17*(1+F$62)^0.5</f>
        <v>532934.05278176616</v>
      </c>
      <c r="G17" s="8">
        <f>Capex!M17*(1+G$62)^0.5</f>
        <v>253517.8952401492</v>
      </c>
    </row>
    <row r="18" spans="1:15" x14ac:dyDescent="0.25">
      <c r="A18" t="str">
        <f>Capex!E18</f>
        <v>EASEMENT</v>
      </c>
      <c r="B18" s="8">
        <f>Capex!H18*(1+B$62)^0.5</f>
        <v>68245.197721611665</v>
      </c>
      <c r="C18" s="8">
        <f>Capex!I18*(1+C$62)^0.5</f>
        <v>142713.80290853424</v>
      </c>
      <c r="D18" s="8">
        <f>Capex!J18*(1+D$62)^0.5</f>
        <v>1068833.0407740548</v>
      </c>
      <c r="E18" s="8">
        <f>Capex!K18*(1+E$62)^0.5</f>
        <v>1101665.6472573541</v>
      </c>
      <c r="F18" s="8">
        <f>Capex!L18*(1+F$62)^0.5</f>
        <v>2787054.7708082213</v>
      </c>
      <c r="G18" s="8">
        <f>Capex!M18*(1+G$62)^0.5</f>
        <v>1325808.0539725856</v>
      </c>
    </row>
    <row r="19" spans="1:15" x14ac:dyDescent="0.25">
      <c r="A19" t="str">
        <f>Capex!E19</f>
        <v>FREEHOLD LAND</v>
      </c>
      <c r="B19" s="8">
        <f>Capex!H19*(1+B$62)^0.5</f>
        <v>21520.935994562966</v>
      </c>
      <c r="C19" s="8">
        <f>Capex!I19*(1+C$62)^0.5</f>
        <v>45004.406470678587</v>
      </c>
      <c r="D19" s="8">
        <f>Capex!J19*(1+D$62)^0.5</f>
        <v>337053.56900282309</v>
      </c>
      <c r="E19" s="8">
        <f>Capex!K19*(1+E$62)^0.5</f>
        <v>347407.24144061271</v>
      </c>
      <c r="F19" s="8">
        <f>Capex!L19*(1+F$62)^0.5</f>
        <v>878890.08074352483</v>
      </c>
      <c r="G19" s="8">
        <f>Capex!M19*(1+G$62)^0.5</f>
        <v>418089.93487001769</v>
      </c>
    </row>
    <row r="20" spans="1:15" x14ac:dyDescent="0.25">
      <c r="A20" t="str">
        <f>Capex!E20</f>
        <v>IN-HOUSE SOFTWARE</v>
      </c>
      <c r="B20" s="8">
        <f>Capex!H20*(1+B$62)^0.5</f>
        <v>0</v>
      </c>
      <c r="C20" s="8">
        <f>Capex!I20*(1+C$62)^0.5</f>
        <v>0</v>
      </c>
      <c r="D20" s="8">
        <f>Capex!J20*(1+D$62)^0.5</f>
        <v>0</v>
      </c>
      <c r="E20" s="8">
        <f>Capex!K20*(1+E$62)^0.5</f>
        <v>0</v>
      </c>
      <c r="F20" s="8">
        <f>Capex!L20*(1+F$62)^0.5</f>
        <v>0</v>
      </c>
      <c r="G20" s="8">
        <f>Capex!M20*(1+G$62)^0.5</f>
        <v>0</v>
      </c>
    </row>
    <row r="21" spans="1:15" x14ac:dyDescent="0.25">
      <c r="A21" t="str">
        <f>Capex!E21</f>
        <v>MEASURING DEVICES</v>
      </c>
      <c r="B21" s="8">
        <f>Capex!H21*(1+B$62)^0.5</f>
        <v>69505.685120005786</v>
      </c>
      <c r="C21" s="8">
        <f>Capex!I21*(1+C$62)^0.5</f>
        <v>145349.72391321679</v>
      </c>
      <c r="D21" s="8">
        <f>Capex!J21*(1+D$62)^0.5</f>
        <v>1088574.365055636</v>
      </c>
      <c r="E21" s="8">
        <f>Capex!K21*(1+E$62)^0.5</f>
        <v>1122013.3891054499</v>
      </c>
      <c r="F21" s="8">
        <f>Capex!L21*(1+F$62)^0.5</f>
        <v>2838531.6151067545</v>
      </c>
      <c r="G21" s="8">
        <f>Capex!M21*(1+G$62)^0.5</f>
        <v>1350295.7014630209</v>
      </c>
    </row>
    <row r="22" spans="1:15" x14ac:dyDescent="0.25">
      <c r="A22" t="str">
        <f>Capex!E22</f>
        <v>MOTOR VEHICLES</v>
      </c>
      <c r="B22" s="8">
        <f>Capex!H22*(1+B$62)^0.5</f>
        <v>328.04719852148071</v>
      </c>
      <c r="C22" s="8">
        <f>Capex!I22*(1+C$62)^0.5</f>
        <v>686.00963580570874</v>
      </c>
      <c r="D22" s="8">
        <f>Capex!J22*(1+D$62)^0.5</f>
        <v>5137.7634825444802</v>
      </c>
      <c r="E22" s="8">
        <f>Capex!K22*(1+E$62)^0.5</f>
        <v>5295.5862295887573</v>
      </c>
      <c r="F22" s="8">
        <f>Capex!L22*(1+F$62)^0.5</f>
        <v>13397.0673426598</v>
      </c>
      <c r="G22" s="8">
        <f>Capex!M22*(1+G$62)^0.5</f>
        <v>6373.0142545281451</v>
      </c>
    </row>
    <row r="23" spans="1:15" x14ac:dyDescent="0.25">
      <c r="A23" t="str">
        <f>Capex!E23</f>
        <v>OTHER</v>
      </c>
      <c r="B23" s="8">
        <f>Capex!H23*(1+B$62)^0.5</f>
        <v>31897.828958199676</v>
      </c>
      <c r="C23" s="8">
        <f>Capex!I23*(1+C$62)^0.5</f>
        <v>66704.480712626755</v>
      </c>
      <c r="D23" s="8">
        <f>Capex!J23*(1+D$62)^0.5</f>
        <v>499572.93198209401</v>
      </c>
      <c r="E23" s="8">
        <f>Capex!K23*(1+E$62)^0.5</f>
        <v>514918.90357892786</v>
      </c>
      <c r="F23" s="8">
        <f>Capex!L23*(1+F$62)^0.5</f>
        <v>1302670.3613494283</v>
      </c>
      <c r="G23" s="8">
        <f>Capex!M23*(1+G$62)^0.5</f>
        <v>619683.1418019135</v>
      </c>
    </row>
    <row r="24" spans="1:15" x14ac:dyDescent="0.25">
      <c r="A24" t="str">
        <f>Capex!E24</f>
        <v>OVERHEAD LINES</v>
      </c>
      <c r="B24" s="8">
        <f>Capex!H24*(1+B$62)^0.5</f>
        <v>740282.28790118848</v>
      </c>
      <c r="C24" s="8">
        <f>Capex!I24*(1+C$62)^0.5</f>
        <v>1548072.3048554165</v>
      </c>
      <c r="D24" s="8">
        <f>Capex!J24*(1+D$62)^0.5</f>
        <v>11594049.035307208</v>
      </c>
      <c r="E24" s="8">
        <f>Capex!K24*(1+E$62)^0.5</f>
        <v>11950197.128604025</v>
      </c>
      <c r="F24" s="8">
        <f>Capex!L24*(1+F$62)^0.5</f>
        <v>30232270.564386725</v>
      </c>
      <c r="G24" s="8">
        <f>Capex!M24*(1+G$62)^0.5</f>
        <v>14381557.271125594</v>
      </c>
    </row>
    <row r="25" spans="1:15" x14ac:dyDescent="0.25">
      <c r="A25" t="str">
        <f>Capex!E25</f>
        <v>SMOOTHING REACTOR</v>
      </c>
      <c r="B25" s="8">
        <f>Capex!H25*(1+B$62)^0.5</f>
        <v>16675.300683098441</v>
      </c>
      <c r="C25" s="8">
        <f>Capex!I25*(1+C$62)^0.5</f>
        <v>34871.25328343259</v>
      </c>
      <c r="D25" s="8">
        <f>Capex!J25*(1+D$62)^0.5</f>
        <v>261162.87929360947</v>
      </c>
      <c r="E25" s="8">
        <f>Capex!K25*(1+E$62)^0.5</f>
        <v>269185.32781155827</v>
      </c>
      <c r="F25" s="8">
        <f>Capex!L25*(1+F$62)^0.5</f>
        <v>680999.95127970097</v>
      </c>
      <c r="G25" s="8">
        <f>Capex!M25*(1+G$62)^0.5</f>
        <v>323953.16719941609</v>
      </c>
    </row>
    <row r="26" spans="1:15" x14ac:dyDescent="0.25">
      <c r="A26" t="str">
        <f>Capex!E26</f>
        <v>STATION POWER SUPPLY</v>
      </c>
      <c r="B26" s="8">
        <f>Capex!H26*(1+B$62)^0.5</f>
        <v>80433.060188854375</v>
      </c>
      <c r="C26" s="8">
        <f>Capex!I26*(1+C$62)^0.5</f>
        <v>168200.96186031465</v>
      </c>
      <c r="D26" s="8">
        <f>Capex!J26*(1+D$62)^0.5</f>
        <v>1259715.1912594025</v>
      </c>
      <c r="E26" s="8">
        <f>Capex!K26*(1+E$62)^0.5</f>
        <v>1298411.3501334784</v>
      </c>
      <c r="F26" s="8">
        <f>Capex!L26*(1+F$62)^0.5</f>
        <v>3284792.946816558</v>
      </c>
      <c r="G26" s="8">
        <f>Capex!M26*(1+G$62)^0.5</f>
        <v>1562583.1936050626</v>
      </c>
    </row>
    <row r="27" spans="1:15" x14ac:dyDescent="0.25">
      <c r="A27" t="str">
        <f>Capex!E27</f>
        <v>SWITCHYARD COMPONENTS</v>
      </c>
      <c r="B27" s="8">
        <f>Capex!H27*(1+B$62)^0.5</f>
        <v>33577.991830057326</v>
      </c>
      <c r="C27" s="8">
        <f>Capex!I27*(1+C$62)^0.5</f>
        <v>70218.023657093843</v>
      </c>
      <c r="D27" s="8">
        <f>Capex!J27*(1+D$62)^0.5</f>
        <v>525887.07057758654</v>
      </c>
      <c r="E27" s="8">
        <f>Capex!K27*(1+E$62)^0.5</f>
        <v>542041.36463872879</v>
      </c>
      <c r="F27" s="8">
        <f>Capex!L27*(1+F$62)^0.5</f>
        <v>1371286.2655313986</v>
      </c>
      <c r="G27" s="8">
        <f>Capex!M27*(1+G$62)^0.5</f>
        <v>652323.8775879154</v>
      </c>
    </row>
    <row r="28" spans="1:15" x14ac:dyDescent="0.25">
      <c r="A28" t="str">
        <f>Capex!E28</f>
        <v>VALVE COOLING</v>
      </c>
      <c r="B28" s="8">
        <f>Capex!H28*(1+B$62)^0.5</f>
        <v>5684.7615965108334</v>
      </c>
      <c r="C28" s="8">
        <f>Capex!I28*(1+C$62)^0.5</f>
        <v>11887.927255715658</v>
      </c>
      <c r="D28" s="8">
        <f>Capex!J28*(1+D$62)^0.5</f>
        <v>89032.799759185058</v>
      </c>
      <c r="E28" s="8">
        <f>Capex!K28*(1+E$62)^0.5</f>
        <v>91767.725390303953</v>
      </c>
      <c r="F28" s="8">
        <f>Capex!L28*(1+F$62)^0.5</f>
        <v>232159.07429989811</v>
      </c>
      <c r="G28" s="8">
        <f>Capex!M28*(1+G$62)^0.5</f>
        <v>110438.57972707369</v>
      </c>
    </row>
    <row r="29" spans="1:15" x14ac:dyDescent="0.25">
      <c r="A29" t="str">
        <f>Capex!E29</f>
        <v>VALVE HALL</v>
      </c>
      <c r="B29" s="8">
        <f>Capex!H29*(1+B$62)^0.5</f>
        <v>284642.32953907136</v>
      </c>
      <c r="C29" s="8">
        <f>Capex!I29*(1+C$62)^0.5</f>
        <v>595241.72650174506</v>
      </c>
      <c r="D29" s="8">
        <f>Capex!J29*(1+D$62)^0.5</f>
        <v>4457971.2092754627</v>
      </c>
      <c r="E29" s="8">
        <f>Capex!K29*(1+E$62)^0.5</f>
        <v>4594911.9744318426</v>
      </c>
      <c r="F29" s="8">
        <f>Capex!L29*(1+F$62)^0.5</f>
        <v>11624462.8047229</v>
      </c>
      <c r="G29" s="8">
        <f>Capex!M29*(1+G$62)^0.5</f>
        <v>5529782.3964676112</v>
      </c>
    </row>
    <row r="31" spans="1:15" ht="19.5" x14ac:dyDescent="0.3">
      <c r="A31" s="7" t="s">
        <v>34</v>
      </c>
      <c r="B31" s="7"/>
      <c r="C31" s="7"/>
      <c r="D31" s="7"/>
      <c r="E31" s="7"/>
      <c r="F31" s="7"/>
      <c r="G31" s="7"/>
      <c r="H31" s="7"/>
      <c r="I31" s="7" t="s">
        <v>35</v>
      </c>
      <c r="J31" s="7"/>
      <c r="K31" s="7"/>
      <c r="L31" s="7"/>
      <c r="M31" s="7"/>
      <c r="N31" s="7"/>
      <c r="O31" s="7"/>
    </row>
    <row r="32" spans="1:15" ht="17.25" x14ac:dyDescent="0.3">
      <c r="J32" s="2" t="s">
        <v>19</v>
      </c>
      <c r="K32" s="2" t="s">
        <v>20</v>
      </c>
      <c r="L32" s="2" t="s">
        <v>21</v>
      </c>
      <c r="M32" s="2" t="s">
        <v>22</v>
      </c>
      <c r="N32" s="2" t="s">
        <v>0</v>
      </c>
      <c r="O32" s="2" t="s">
        <v>1</v>
      </c>
    </row>
    <row r="33" spans="1:15" x14ac:dyDescent="0.25">
      <c r="A33" t="s">
        <v>23</v>
      </c>
      <c r="B33" s="1">
        <f>SUM(B38:B58)</f>
        <v>0</v>
      </c>
      <c r="C33" s="1">
        <f>SUM(C38:C58)</f>
        <v>8728187.1817270536</v>
      </c>
      <c r="D33" s="1">
        <f>SUM(D38:D58)</f>
        <v>28370879.790164571</v>
      </c>
      <c r="E33" s="1">
        <f t="shared" ref="E33:H33" si="2">SUM(E38:E58)</f>
        <v>168830365.89194596</v>
      </c>
      <c r="F33" s="1">
        <f t="shared" si="2"/>
        <v>331362764.02313119</v>
      </c>
      <c r="G33" s="1">
        <f t="shared" si="2"/>
        <v>728014663.86605418</v>
      </c>
      <c r="H33" s="15">
        <f t="shared" si="2"/>
        <v>988864812.91485357</v>
      </c>
      <c r="J33" s="1">
        <f>SUM(J38:J58)</f>
        <v>131698.21103106264</v>
      </c>
      <c r="K33" s="1">
        <f t="shared" ref="K33:O33" si="3">SUM(K38:K58)</f>
        <v>275406.22871609963</v>
      </c>
      <c r="L33" s="1">
        <f t="shared" si="3"/>
        <v>2062612.521617142</v>
      </c>
      <c r="M33" s="1">
        <f t="shared" si="3"/>
        <v>2125972.2257676958</v>
      </c>
      <c r="N33" s="1">
        <f t="shared" si="3"/>
        <v>5378402.2849243628</v>
      </c>
      <c r="O33" s="1">
        <f t="shared" si="3"/>
        <v>2558517.7376293279</v>
      </c>
    </row>
    <row r="34" spans="1:15" ht="15.75" thickTop="1" x14ac:dyDescent="0.25"/>
    <row r="35" spans="1:15" x14ac:dyDescent="0.25">
      <c r="J35" s="1">
        <f>SUM(J38:J58)</f>
        <v>131698.21103106264</v>
      </c>
      <c r="K35" s="1">
        <f t="shared" ref="K35:O35" si="4">SUM(K38:K58)</f>
        <v>275406.22871609963</v>
      </c>
      <c r="L35" s="1">
        <f t="shared" si="4"/>
        <v>2062612.521617142</v>
      </c>
      <c r="M35" s="1">
        <f t="shared" si="4"/>
        <v>2125972.2257676958</v>
      </c>
      <c r="N35" s="1">
        <f t="shared" si="4"/>
        <v>5378402.2849243628</v>
      </c>
      <c r="O35" s="1">
        <f t="shared" si="4"/>
        <v>2558517.7376293279</v>
      </c>
    </row>
    <row r="36" spans="1:15" ht="15.75" thickBot="1" x14ac:dyDescent="0.3">
      <c r="I36" t="s">
        <v>36</v>
      </c>
      <c r="J36" s="3">
        <f>Inputs!C11</f>
        <v>3.8300000000000001E-2</v>
      </c>
      <c r="K36" s="3">
        <f>Inputs!D11</f>
        <v>3.8300000000000001E-2</v>
      </c>
      <c r="L36" s="3">
        <f>Inputs!E11</f>
        <v>3.8300000000000001E-2</v>
      </c>
      <c r="M36" s="3">
        <f>Inputs!F11</f>
        <v>3.8300000000000001E-2</v>
      </c>
      <c r="N36" s="3">
        <f>Inputs!G11</f>
        <v>3.8300000000000001E-2</v>
      </c>
      <c r="O36" s="3">
        <f>Inputs!H11</f>
        <v>3.8300000000000001E-2</v>
      </c>
    </row>
    <row r="37" spans="1:15" ht="18.75" thickTop="1" thickBot="1" x14ac:dyDescent="0.35">
      <c r="A37" s="2" t="s">
        <v>25</v>
      </c>
      <c r="B37" s="2" t="str">
        <f t="shared" ref="B37:H37" si="5">B8</f>
        <v>2000-01</v>
      </c>
      <c r="C37" s="2" t="str">
        <f t="shared" si="5"/>
        <v>2001-02</v>
      </c>
      <c r="D37" s="2" t="str">
        <f t="shared" si="5"/>
        <v>2002-03</v>
      </c>
      <c r="E37" s="2" t="str">
        <f t="shared" si="5"/>
        <v>2003-04</v>
      </c>
      <c r="F37" s="2" t="str">
        <f t="shared" si="5"/>
        <v>2004-05</v>
      </c>
      <c r="G37" s="2" t="str">
        <f t="shared" si="5"/>
        <v>2005-06</v>
      </c>
      <c r="H37" s="2" t="str">
        <f t="shared" si="5"/>
        <v>2006-07</v>
      </c>
      <c r="J37" s="2" t="s">
        <v>19</v>
      </c>
      <c r="K37" s="2" t="s">
        <v>20</v>
      </c>
      <c r="L37" s="2" t="s">
        <v>21</v>
      </c>
      <c r="M37" s="2" t="s">
        <v>22</v>
      </c>
      <c r="N37" s="2" t="s">
        <v>0</v>
      </c>
      <c r="O37" s="2" t="s">
        <v>1</v>
      </c>
    </row>
    <row r="38" spans="1:15" x14ac:dyDescent="0.25">
      <c r="A38" t="str">
        <f t="shared" ref="A38:A58" si="6">A9</f>
        <v>AC FILTERS</v>
      </c>
      <c r="B38" s="11">
        <v>0</v>
      </c>
      <c r="C38" s="8">
        <f>B9+B38+B66+B94+J38</f>
        <v>110049.98088216281</v>
      </c>
      <c r="D38" s="8">
        <f t="shared" ref="D38:H53" si="7">C9+C38+C66+C94+K38</f>
        <v>357716.29474838497</v>
      </c>
      <c r="E38" s="8">
        <f t="shared" si="7"/>
        <v>2128709.9087007437</v>
      </c>
      <c r="F38" s="8">
        <f t="shared" si="7"/>
        <v>4178011.4342816542</v>
      </c>
      <c r="G38" s="8">
        <f t="shared" si="7"/>
        <v>9179225.6710677445</v>
      </c>
      <c r="H38" s="8">
        <f t="shared" si="7"/>
        <v>12468173.687218051</v>
      </c>
      <c r="J38" s="1">
        <f>B9*40%*J$36</f>
        <v>1660.5264420229432</v>
      </c>
      <c r="K38" s="1">
        <f t="shared" ref="K38:O53" si="8">C9*40%*K$36</f>
        <v>3472.4794019642186</v>
      </c>
      <c r="L38" s="1">
        <f t="shared" si="8"/>
        <v>26006.599520057636</v>
      </c>
      <c r="M38" s="1">
        <f t="shared" si="8"/>
        <v>26805.474943474976</v>
      </c>
      <c r="N38" s="1">
        <f t="shared" si="8"/>
        <v>67813.975148432641</v>
      </c>
      <c r="O38" s="1">
        <f t="shared" si="8"/>
        <v>32259.256389717862</v>
      </c>
    </row>
    <row r="39" spans="1:15" x14ac:dyDescent="0.25">
      <c r="A39" t="str">
        <f t="shared" si="6"/>
        <v>AC SWITCHYARD</v>
      </c>
      <c r="B39" s="11">
        <v>0</v>
      </c>
      <c r="C39" s="8">
        <f t="shared" ref="C39:C58" si="9">B10+B39+B67+B95+J39</f>
        <v>64411.604073692877</v>
      </c>
      <c r="D39" s="8">
        <f t="shared" si="7"/>
        <v>209369.23535418764</v>
      </c>
      <c r="E39" s="8">
        <f t="shared" si="7"/>
        <v>1245921.3416292646</v>
      </c>
      <c r="F39" s="8">
        <f t="shared" si="7"/>
        <v>2445365.4254467036</v>
      </c>
      <c r="G39" s="8">
        <f t="shared" si="7"/>
        <v>5372546.5909983143</v>
      </c>
      <c r="H39" s="8">
        <f t="shared" si="7"/>
        <v>7297548.446855681</v>
      </c>
      <c r="J39" s="1">
        <f t="shared" ref="J39:J58" si="10">B10*40%*J$36</f>
        <v>971.89632274452879</v>
      </c>
      <c r="K39" s="1">
        <f t="shared" si="8"/>
        <v>2032.4216924023633</v>
      </c>
      <c r="L39" s="1">
        <f t="shared" si="8"/>
        <v>15221.509155759904</v>
      </c>
      <c r="M39" s="1">
        <f t="shared" si="8"/>
        <v>15689.08622451432</v>
      </c>
      <c r="N39" s="1">
        <f t="shared" si="8"/>
        <v>39691.11927971329</v>
      </c>
      <c r="O39" s="1">
        <f t="shared" si="8"/>
        <v>18881.152305797819</v>
      </c>
    </row>
    <row r="40" spans="1:15" x14ac:dyDescent="0.25">
      <c r="A40" t="str">
        <f t="shared" si="6"/>
        <v>AUXILIARY SYSTEMS</v>
      </c>
      <c r="B40" s="11">
        <v>0</v>
      </c>
      <c r="C40" s="8">
        <f t="shared" si="9"/>
        <v>121119.11066086983</v>
      </c>
      <c r="D40" s="8">
        <f t="shared" si="7"/>
        <v>393696.38360244728</v>
      </c>
      <c r="E40" s="8">
        <f t="shared" si="7"/>
        <v>2342821.406510619</v>
      </c>
      <c r="F40" s="8">
        <f t="shared" si="7"/>
        <v>4598247.3163078828</v>
      </c>
      <c r="G40" s="8">
        <f t="shared" si="7"/>
        <v>10102497.437283527</v>
      </c>
      <c r="H40" s="8">
        <f t="shared" si="7"/>
        <v>13722256.891421909</v>
      </c>
      <c r="J40" s="1">
        <f t="shared" si="10"/>
        <v>1827.5467589769983</v>
      </c>
      <c r="K40" s="1">
        <f t="shared" si="8"/>
        <v>3821.7509315557227</v>
      </c>
      <c r="L40" s="1">
        <f t="shared" si="8"/>
        <v>28622.414833089064</v>
      </c>
      <c r="M40" s="1">
        <f t="shared" si="8"/>
        <v>29501.643343966676</v>
      </c>
      <c r="N40" s="1">
        <f t="shared" si="8"/>
        <v>74634.891296812246</v>
      </c>
      <c r="O40" s="1">
        <f t="shared" si="8"/>
        <v>35503.981129149848</v>
      </c>
    </row>
    <row r="41" spans="1:15" x14ac:dyDescent="0.25">
      <c r="A41" t="str">
        <f t="shared" si="6"/>
        <v>BUILDING INSTALLATION</v>
      </c>
      <c r="B41" s="11">
        <v>0</v>
      </c>
      <c r="C41" s="8">
        <f t="shared" si="9"/>
        <v>161386.68075321752</v>
      </c>
      <c r="D41" s="8">
        <f t="shared" si="7"/>
        <v>524585.69277351501</v>
      </c>
      <c r="E41" s="8">
        <f t="shared" si="7"/>
        <v>3121721.8185576303</v>
      </c>
      <c r="F41" s="8">
        <f t="shared" si="7"/>
        <v>6126992.4094734127</v>
      </c>
      <c r="G41" s="8">
        <f t="shared" si="7"/>
        <v>13461199.639140137</v>
      </c>
      <c r="H41" s="8">
        <f t="shared" si="7"/>
        <v>18284393.602842219</v>
      </c>
      <c r="J41" s="1">
        <f t="shared" si="10"/>
        <v>2435.1376404870316</v>
      </c>
      <c r="K41" s="1">
        <f t="shared" si="8"/>
        <v>5092.3400456288127</v>
      </c>
      <c r="L41" s="1">
        <f t="shared" si="8"/>
        <v>38138.296259355389</v>
      </c>
      <c r="M41" s="1">
        <f t="shared" si="8"/>
        <v>39309.835335392992</v>
      </c>
      <c r="N41" s="1">
        <f t="shared" si="8"/>
        <v>99448.198628997692</v>
      </c>
      <c r="O41" s="1">
        <f t="shared" si="8"/>
        <v>47307.725731258397</v>
      </c>
    </row>
    <row r="42" spans="1:15" x14ac:dyDescent="0.25">
      <c r="A42" t="str">
        <f t="shared" si="6"/>
        <v>CABLE</v>
      </c>
      <c r="B42" s="11">
        <v>0</v>
      </c>
      <c r="C42" s="8">
        <f t="shared" si="9"/>
        <v>5214214.2690140279</v>
      </c>
      <c r="D42" s="8">
        <f t="shared" si="7"/>
        <v>16948748.135931525</v>
      </c>
      <c r="E42" s="8">
        <f t="shared" si="7"/>
        <v>100859168.63923793</v>
      </c>
      <c r="F42" s="8">
        <f t="shared" si="7"/>
        <v>197955934.76805544</v>
      </c>
      <c r="G42" s="8">
        <f t="shared" si="7"/>
        <v>434915563.71854836</v>
      </c>
      <c r="H42" s="8">
        <f t="shared" si="7"/>
        <v>590747300.70193851</v>
      </c>
      <c r="J42" s="1">
        <f t="shared" si="10"/>
        <v>78676.439547428308</v>
      </c>
      <c r="K42" s="1">
        <f t="shared" si="8"/>
        <v>164527.53104942918</v>
      </c>
      <c r="L42" s="1">
        <f t="shared" si="8"/>
        <v>1232203.5971202697</v>
      </c>
      <c r="M42" s="1">
        <f t="shared" si="8"/>
        <v>1270054.6498742683</v>
      </c>
      <c r="N42" s="1">
        <f t="shared" si="8"/>
        <v>3213054.5959488857</v>
      </c>
      <c r="O42" s="1">
        <f t="shared" si="8"/>
        <v>1528457.1030971638</v>
      </c>
    </row>
    <row r="43" spans="1:15" x14ac:dyDescent="0.25">
      <c r="A43" t="str">
        <f t="shared" si="6"/>
        <v>CONTROL SYSTEM</v>
      </c>
      <c r="B43" s="11">
        <v>0</v>
      </c>
      <c r="C43" s="8">
        <f t="shared" si="9"/>
        <v>40402.965009185646</v>
      </c>
      <c r="D43" s="8">
        <f t="shared" si="7"/>
        <v>131329.40891112035</v>
      </c>
      <c r="E43" s="8">
        <f t="shared" si="7"/>
        <v>781519.3720754477</v>
      </c>
      <c r="F43" s="8">
        <f t="shared" si="7"/>
        <v>1533885.3167817262</v>
      </c>
      <c r="G43" s="8">
        <f t="shared" si="7"/>
        <v>3369995.4386787177</v>
      </c>
      <c r="H43" s="8">
        <f t="shared" si="7"/>
        <v>4577476.3536989344</v>
      </c>
      <c r="J43" s="1">
        <f t="shared" si="10"/>
        <v>609.63383360982164</v>
      </c>
      <c r="K43" s="1">
        <f t="shared" si="8"/>
        <v>1274.8613189029472</v>
      </c>
      <c r="L43" s="1">
        <f t="shared" si="8"/>
        <v>9547.8774461750036</v>
      </c>
      <c r="M43" s="1">
        <f t="shared" si="8"/>
        <v>9841.1708708561946</v>
      </c>
      <c r="N43" s="1">
        <f t="shared" si="8"/>
        <v>24896.739127921071</v>
      </c>
      <c r="O43" s="1">
        <f t="shared" si="8"/>
        <v>11843.433289931383</v>
      </c>
    </row>
    <row r="44" spans="1:15" x14ac:dyDescent="0.25">
      <c r="A44" t="str">
        <f t="shared" si="6"/>
        <v>CONVERTER TRANSFORMER</v>
      </c>
      <c r="B44" s="11">
        <v>0</v>
      </c>
      <c r="C44" s="8">
        <f t="shared" si="9"/>
        <v>1627433.6515573191</v>
      </c>
      <c r="D44" s="8">
        <f t="shared" si="7"/>
        <v>5289955.810235641</v>
      </c>
      <c r="E44" s="8">
        <f t="shared" si="7"/>
        <v>31479643.268021747</v>
      </c>
      <c r="F44" s="8">
        <f t="shared" si="7"/>
        <v>61784984.879023232</v>
      </c>
      <c r="G44" s="8">
        <f t="shared" si="7"/>
        <v>135743601.52165869</v>
      </c>
      <c r="H44" s="8">
        <f t="shared" si="7"/>
        <v>184380999.15498486</v>
      </c>
      <c r="J44" s="1">
        <f t="shared" si="10"/>
        <v>24556.084329923699</v>
      </c>
      <c r="K44" s="1">
        <f t="shared" si="8"/>
        <v>51351.484005683909</v>
      </c>
      <c r="L44" s="1">
        <f t="shared" si="8"/>
        <v>384589.02838733885</v>
      </c>
      <c r="M44" s="1">
        <f t="shared" si="8"/>
        <v>396402.90365610062</v>
      </c>
      <c r="N44" s="1">
        <f t="shared" si="8"/>
        <v>1002842.0206688005</v>
      </c>
      <c r="O44" s="1">
        <f t="shared" si="8"/>
        <v>477054.14396261482</v>
      </c>
    </row>
    <row r="45" spans="1:15" x14ac:dyDescent="0.25">
      <c r="A45" t="str">
        <f t="shared" si="6"/>
        <v>DC FILTER</v>
      </c>
      <c r="B45" s="11">
        <v>0</v>
      </c>
      <c r="C45" s="8">
        <f t="shared" si="9"/>
        <v>2401.0904919744617</v>
      </c>
      <c r="D45" s="8">
        <f t="shared" si="7"/>
        <v>7804.7191581465813</v>
      </c>
      <c r="E45" s="8">
        <f t="shared" si="7"/>
        <v>46444.579826198045</v>
      </c>
      <c r="F45" s="8">
        <f t="shared" si="7"/>
        <v>91156.613111599756</v>
      </c>
      <c r="G45" s="8">
        <f t="shared" si="7"/>
        <v>200274.0146414781</v>
      </c>
      <c r="H45" s="8">
        <f t="shared" si="7"/>
        <v>272032.88044839393</v>
      </c>
      <c r="J45" s="1">
        <f t="shared" si="10"/>
        <v>36.229667825955126</v>
      </c>
      <c r="K45" s="1">
        <f t="shared" si="8"/>
        <v>75.763186951946594</v>
      </c>
      <c r="L45" s="1">
        <f t="shared" si="8"/>
        <v>567.41671680125762</v>
      </c>
      <c r="M45" s="1">
        <f t="shared" si="8"/>
        <v>584.8467260394541</v>
      </c>
      <c r="N45" s="1">
        <f t="shared" si="8"/>
        <v>1479.577639602167</v>
      </c>
      <c r="O45" s="1">
        <f t="shared" si="8"/>
        <v>703.83832123020807</v>
      </c>
    </row>
    <row r="46" spans="1:15" x14ac:dyDescent="0.25">
      <c r="A46" t="str">
        <f t="shared" si="6"/>
        <v>DC SWITCHYARD</v>
      </c>
      <c r="B46" s="11">
        <v>0</v>
      </c>
      <c r="C46" s="8">
        <f t="shared" si="9"/>
        <v>13249.607255393264</v>
      </c>
      <c r="D46" s="8">
        <f t="shared" si="7"/>
        <v>43067.707747678513</v>
      </c>
      <c r="E46" s="8">
        <f t="shared" si="7"/>
        <v>256288.7337631548</v>
      </c>
      <c r="F46" s="8">
        <f t="shared" si="7"/>
        <v>503016.9943604836</v>
      </c>
      <c r="G46" s="8">
        <f t="shared" si="7"/>
        <v>1105144.5359222591</v>
      </c>
      <c r="H46" s="8">
        <f t="shared" si="7"/>
        <v>1501121.6105939685</v>
      </c>
      <c r="J46" s="1">
        <f t="shared" si="10"/>
        <v>199.9211905139511</v>
      </c>
      <c r="K46" s="1">
        <f t="shared" si="8"/>
        <v>418.07356902436339</v>
      </c>
      <c r="L46" s="1">
        <f t="shared" si="8"/>
        <v>3131.0975879043754</v>
      </c>
      <c r="M46" s="1">
        <f t="shared" si="8"/>
        <v>3227.2792093950648</v>
      </c>
      <c r="N46" s="1">
        <f t="shared" si="8"/>
        <v>8164.5496886166584</v>
      </c>
      <c r="O46" s="1">
        <f t="shared" si="8"/>
        <v>3883.8941550790864</v>
      </c>
    </row>
    <row r="47" spans="1:15" x14ac:dyDescent="0.25">
      <c r="A47" t="str">
        <f t="shared" si="6"/>
        <v>EASEMENT</v>
      </c>
      <c r="B47" s="11">
        <v>0</v>
      </c>
      <c r="C47" s="8">
        <f t="shared" si="9"/>
        <v>69290.714150706757</v>
      </c>
      <c r="D47" s="8">
        <f t="shared" si="7"/>
        <v>225228.73087093607</v>
      </c>
      <c r="E47" s="8">
        <f t="shared" si="7"/>
        <v>1340298.5499061313</v>
      </c>
      <c r="F47" s="8">
        <f t="shared" si="7"/>
        <v>2630599.2394599034</v>
      </c>
      <c r="G47" s="8">
        <f t="shared" si="7"/>
        <v>5779511.2457113992</v>
      </c>
      <c r="H47" s="8">
        <f t="shared" si="7"/>
        <v>7850329.9320646878</v>
      </c>
      <c r="J47" s="1">
        <f t="shared" si="10"/>
        <v>1045.5164290950906</v>
      </c>
      <c r="K47" s="1">
        <f t="shared" si="8"/>
        <v>2186.3754605587446</v>
      </c>
      <c r="L47" s="1">
        <f t="shared" si="8"/>
        <v>16374.522184658521</v>
      </c>
      <c r="M47" s="1">
        <f t="shared" si="8"/>
        <v>16877.517715982667</v>
      </c>
      <c r="N47" s="1">
        <f t="shared" si="8"/>
        <v>42697.679088781959</v>
      </c>
      <c r="O47" s="1">
        <f t="shared" si="8"/>
        <v>20311.379386860015</v>
      </c>
    </row>
    <row r="48" spans="1:15" x14ac:dyDescent="0.25">
      <c r="A48" t="str">
        <f t="shared" si="6"/>
        <v>FREEHOLD LAND</v>
      </c>
      <c r="B48" s="11">
        <v>0</v>
      </c>
      <c r="C48" s="8">
        <f t="shared" si="9"/>
        <v>21850.636733999669</v>
      </c>
      <c r="D48" s="8">
        <f t="shared" si="7"/>
        <v>71025.262773545866</v>
      </c>
      <c r="E48" s="8">
        <f t="shared" si="7"/>
        <v>422659.47303426208</v>
      </c>
      <c r="F48" s="8">
        <f t="shared" si="7"/>
        <v>829552.25788487378</v>
      </c>
      <c r="G48" s="8">
        <f t="shared" si="7"/>
        <v>1822553.0257262851</v>
      </c>
      <c r="H48" s="8">
        <f t="shared" si="7"/>
        <v>2475580.0209318548</v>
      </c>
      <c r="J48" s="1">
        <f t="shared" si="10"/>
        <v>329.70073943670462</v>
      </c>
      <c r="K48" s="1">
        <f t="shared" si="8"/>
        <v>689.46750713079598</v>
      </c>
      <c r="L48" s="1">
        <f t="shared" si="8"/>
        <v>5163.6606771232509</v>
      </c>
      <c r="M48" s="1">
        <f t="shared" si="8"/>
        <v>5322.2789388701867</v>
      </c>
      <c r="N48" s="1">
        <f t="shared" si="8"/>
        <v>13464.596036990801</v>
      </c>
      <c r="O48" s="1">
        <f t="shared" si="8"/>
        <v>6405.1378022086719</v>
      </c>
    </row>
    <row r="49" spans="1:15" x14ac:dyDescent="0.25">
      <c r="A49" t="str">
        <f t="shared" si="6"/>
        <v>IN-HOUSE SOFTWARE</v>
      </c>
      <c r="B49" s="11">
        <v>0</v>
      </c>
      <c r="C49" s="8">
        <f t="shared" si="9"/>
        <v>0</v>
      </c>
      <c r="D49" s="8">
        <f t="shared" si="7"/>
        <v>0</v>
      </c>
      <c r="E49" s="8">
        <f t="shared" si="7"/>
        <v>0</v>
      </c>
      <c r="F49" s="8">
        <f t="shared" si="7"/>
        <v>0</v>
      </c>
      <c r="G49" s="8">
        <f t="shared" si="7"/>
        <v>0</v>
      </c>
      <c r="H49" s="8">
        <f t="shared" si="7"/>
        <v>0</v>
      </c>
      <c r="J49" s="1">
        <f t="shared" si="10"/>
        <v>0</v>
      </c>
      <c r="K49" s="1">
        <f t="shared" si="8"/>
        <v>0</v>
      </c>
      <c r="L49" s="1">
        <f t="shared" si="8"/>
        <v>0</v>
      </c>
      <c r="M49" s="1">
        <f t="shared" si="8"/>
        <v>0</v>
      </c>
      <c r="N49" s="1">
        <f t="shared" si="8"/>
        <v>0</v>
      </c>
      <c r="O49" s="1">
        <f t="shared" si="8"/>
        <v>0</v>
      </c>
    </row>
    <row r="50" spans="1:15" x14ac:dyDescent="0.25">
      <c r="A50" t="str">
        <f t="shared" si="6"/>
        <v>MEASURING DEVICES</v>
      </c>
      <c r="B50" s="11">
        <v>0</v>
      </c>
      <c r="C50" s="8">
        <f t="shared" si="9"/>
        <v>70570.51221604427</v>
      </c>
      <c r="D50" s="8">
        <f t="shared" si="7"/>
        <v>229388.70089809026</v>
      </c>
      <c r="E50" s="8">
        <f t="shared" si="7"/>
        <v>1365053.8365584493</v>
      </c>
      <c r="F50" s="8">
        <f t="shared" si="7"/>
        <v>2679186.3533120826</v>
      </c>
      <c r="G50" s="8">
        <f t="shared" si="7"/>
        <v>5886258.699558828</v>
      </c>
      <c r="H50" s="8">
        <f t="shared" si="7"/>
        <v>7995325.3644608082</v>
      </c>
      <c r="J50" s="1">
        <f t="shared" si="10"/>
        <v>1064.8270960384887</v>
      </c>
      <c r="K50" s="1">
        <f t="shared" si="8"/>
        <v>2226.7577703504817</v>
      </c>
      <c r="L50" s="1">
        <f t="shared" si="8"/>
        <v>16676.959272652348</v>
      </c>
      <c r="M50" s="1">
        <f t="shared" si="8"/>
        <v>17189.245121095493</v>
      </c>
      <c r="N50" s="1">
        <f t="shared" si="8"/>
        <v>43486.304343435477</v>
      </c>
      <c r="O50" s="1">
        <f t="shared" si="8"/>
        <v>20686.530146413479</v>
      </c>
    </row>
    <row r="51" spans="1:15" x14ac:dyDescent="0.25">
      <c r="A51" t="str">
        <f t="shared" si="6"/>
        <v>MOTOR VEHICLES</v>
      </c>
      <c r="B51" s="11">
        <v>0</v>
      </c>
      <c r="C51" s="8">
        <f t="shared" si="9"/>
        <v>333.0728816028298</v>
      </c>
      <c r="D51" s="8">
        <f t="shared" si="7"/>
        <v>1082.6498662976435</v>
      </c>
      <c r="E51" s="8">
        <f t="shared" si="7"/>
        <v>6442.6684830289905</v>
      </c>
      <c r="F51" s="8">
        <f t="shared" si="7"/>
        <v>12645.002721770703</v>
      </c>
      <c r="G51" s="8">
        <f t="shared" si="7"/>
        <v>27781.478203243802</v>
      </c>
      <c r="H51" s="8">
        <f t="shared" si="7"/>
        <v>37735.677053619504</v>
      </c>
      <c r="J51" s="1">
        <f t="shared" si="10"/>
        <v>5.0256830813490856</v>
      </c>
      <c r="K51" s="1">
        <f t="shared" si="8"/>
        <v>10.509667620543459</v>
      </c>
      <c r="L51" s="1">
        <f t="shared" si="8"/>
        <v>78.710536552581445</v>
      </c>
      <c r="M51" s="1">
        <f t="shared" si="8"/>
        <v>81.128381037299761</v>
      </c>
      <c r="N51" s="1">
        <f t="shared" si="8"/>
        <v>205.24307168954817</v>
      </c>
      <c r="O51" s="1">
        <f t="shared" si="8"/>
        <v>97.634578379371192</v>
      </c>
    </row>
    <row r="52" spans="1:15" x14ac:dyDescent="0.25">
      <c r="A52" t="str">
        <f t="shared" si="6"/>
        <v>OTHER</v>
      </c>
      <c r="B52" s="11">
        <v>0</v>
      </c>
      <c r="C52" s="8">
        <f t="shared" si="9"/>
        <v>32386.503697839296</v>
      </c>
      <c r="D52" s="8">
        <f t="shared" si="7"/>
        <v>105271.98650812029</v>
      </c>
      <c r="E52" s="8">
        <f t="shared" si="7"/>
        <v>626456.00460016064</v>
      </c>
      <c r="F52" s="8">
        <f t="shared" si="7"/>
        <v>1229542.9920234473</v>
      </c>
      <c r="G52" s="8">
        <f t="shared" si="7"/>
        <v>2701345.5500519886</v>
      </c>
      <c r="H52" s="8">
        <f t="shared" si="7"/>
        <v>3669246.9184412109</v>
      </c>
      <c r="J52" s="1">
        <f t="shared" si="10"/>
        <v>488.67473963961908</v>
      </c>
      <c r="K52" s="1">
        <f t="shared" si="8"/>
        <v>1021.9126445174419</v>
      </c>
      <c r="L52" s="1">
        <f t="shared" si="8"/>
        <v>7653.4573179656809</v>
      </c>
      <c r="M52" s="1">
        <f t="shared" si="8"/>
        <v>7888.5576028291753</v>
      </c>
      <c r="N52" s="1">
        <f t="shared" si="8"/>
        <v>19956.909935873246</v>
      </c>
      <c r="O52" s="1">
        <f t="shared" si="8"/>
        <v>9493.545732405315</v>
      </c>
    </row>
    <row r="53" spans="1:15" x14ac:dyDescent="0.25">
      <c r="A53" t="str">
        <f t="shared" si="6"/>
        <v>OVERHEAD LINES</v>
      </c>
      <c r="B53" s="11">
        <v>0</v>
      </c>
      <c r="C53" s="8">
        <f t="shared" si="9"/>
        <v>751623.41255183471</v>
      </c>
      <c r="D53" s="8">
        <f t="shared" si="7"/>
        <v>2443143.9245052864</v>
      </c>
      <c r="E53" s="8">
        <f t="shared" si="7"/>
        <v>14538741.334482932</v>
      </c>
      <c r="F53" s="8">
        <f t="shared" si="7"/>
        <v>28535136.36933624</v>
      </c>
      <c r="G53" s="8">
        <f t="shared" si="7"/>
        <v>62692613.557642177</v>
      </c>
      <c r="H53" s="8">
        <f t="shared" si="7"/>
        <v>85155591.849764332</v>
      </c>
      <c r="J53" s="1">
        <f t="shared" si="10"/>
        <v>11341.124650646208</v>
      </c>
      <c r="K53" s="1">
        <f t="shared" si="8"/>
        <v>23716.467710384983</v>
      </c>
      <c r="L53" s="1">
        <f t="shared" si="8"/>
        <v>177620.83122090643</v>
      </c>
      <c r="M53" s="1">
        <f t="shared" si="8"/>
        <v>183077.02001021366</v>
      </c>
      <c r="N53" s="1">
        <f t="shared" si="8"/>
        <v>463158.38504640467</v>
      </c>
      <c r="O53" s="1">
        <f t="shared" si="8"/>
        <v>220325.45739364414</v>
      </c>
    </row>
    <row r="54" spans="1:15" x14ac:dyDescent="0.25">
      <c r="A54" t="str">
        <f t="shared" si="6"/>
        <v>SMOOTHING REACTOR</v>
      </c>
      <c r="B54" s="11">
        <v>0</v>
      </c>
      <c r="C54" s="8">
        <f t="shared" si="9"/>
        <v>16930.766289563511</v>
      </c>
      <c r="D54" s="8">
        <f t="shared" ref="D54:D58" si="11">C25+C54+C82+C110+K54</f>
        <v>55033.276115136141</v>
      </c>
      <c r="E54" s="8">
        <f t="shared" ref="E54:E58" si="12">D25+D54+D82+D110+L54</f>
        <v>327493.83210780675</v>
      </c>
      <c r="F54" s="8">
        <f t="shared" ref="F54:F58" si="13">E25+E54+E82+E110+M54</f>
        <v>642770.98988948541</v>
      </c>
      <c r="G54" s="8">
        <f t="shared" ref="G54:G58" si="14">F25+F54+F82+F110+N54</f>
        <v>1412188.5647796532</v>
      </c>
      <c r="H54" s="8">
        <f t="shared" ref="H54:H58" si="15">G25+G54+G82+G110+O54</f>
        <v>1918180.5672643157</v>
      </c>
      <c r="J54" s="1">
        <f t="shared" si="10"/>
        <v>255.46560646506813</v>
      </c>
      <c r="K54" s="1">
        <f t="shared" ref="K54:K58" si="16">C25*40%*K$36</f>
        <v>534.22760030218728</v>
      </c>
      <c r="L54" s="1">
        <f t="shared" ref="L54:L58" si="17">D25*40%*L$36</f>
        <v>4001.015310778097</v>
      </c>
      <c r="M54" s="1">
        <f t="shared" ref="M54:M58" si="18">E25*40%*M$36</f>
        <v>4123.9192220730729</v>
      </c>
      <c r="N54" s="1">
        <f t="shared" ref="N54:N58" si="19">F25*40%*N$36</f>
        <v>10432.91925360502</v>
      </c>
      <c r="O54" s="1">
        <f t="shared" ref="O54:O58" si="20">G25*40%*O$36</f>
        <v>4962.9625214950547</v>
      </c>
    </row>
    <row r="55" spans="1:15" x14ac:dyDescent="0.25">
      <c r="A55" t="str">
        <f t="shared" si="6"/>
        <v>STATION POWER SUPPLY</v>
      </c>
      <c r="B55" s="11">
        <v>0</v>
      </c>
      <c r="C55" s="8">
        <f t="shared" si="9"/>
        <v>81665.294670947624</v>
      </c>
      <c r="D55" s="8">
        <f t="shared" si="11"/>
        <v>265452.17350384226</v>
      </c>
      <c r="E55" s="8">
        <f t="shared" si="12"/>
        <v>1579661.5371442463</v>
      </c>
      <c r="F55" s="8">
        <f t="shared" si="13"/>
        <v>3100396.1307775397</v>
      </c>
      <c r="G55" s="8">
        <f t="shared" si="14"/>
        <v>6811670.1454182211</v>
      </c>
      <c r="H55" s="8">
        <f t="shared" si="15"/>
        <v>9252314.9028574973</v>
      </c>
      <c r="J55" s="1">
        <f t="shared" si="10"/>
        <v>1232.2344820932492</v>
      </c>
      <c r="K55" s="1">
        <f t="shared" si="16"/>
        <v>2576.8387357000211</v>
      </c>
      <c r="L55" s="1">
        <f t="shared" si="17"/>
        <v>19298.836730094048</v>
      </c>
      <c r="M55" s="1">
        <f t="shared" si="18"/>
        <v>19891.66188404489</v>
      </c>
      <c r="N55" s="1">
        <f t="shared" si="19"/>
        <v>50323.027945229675</v>
      </c>
      <c r="O55" s="1">
        <f t="shared" si="20"/>
        <v>23938.77452602956</v>
      </c>
    </row>
    <row r="56" spans="1:15" x14ac:dyDescent="0.25">
      <c r="A56" t="str">
        <f t="shared" si="6"/>
        <v>SWITCHYARD COMPONENTS</v>
      </c>
      <c r="B56" s="11">
        <v>0</v>
      </c>
      <c r="C56" s="8">
        <f t="shared" si="9"/>
        <v>34092.406664893802</v>
      </c>
      <c r="D56" s="8">
        <f t="shared" si="11"/>
        <v>110817.00599547873</v>
      </c>
      <c r="E56" s="8">
        <f t="shared" si="12"/>
        <v>659453.48919890181</v>
      </c>
      <c r="F56" s="8">
        <f t="shared" si="13"/>
        <v>1294307.0387320092</v>
      </c>
      <c r="G56" s="8">
        <f t="shared" si="14"/>
        <v>2843634.2463517571</v>
      </c>
      <c r="H56" s="8">
        <f t="shared" si="15"/>
        <v>3862518.1422640546</v>
      </c>
      <c r="J56" s="1">
        <f t="shared" si="10"/>
        <v>514.41483483647824</v>
      </c>
      <c r="K56" s="1">
        <f t="shared" si="16"/>
        <v>1075.7401224266778</v>
      </c>
      <c r="L56" s="1">
        <f t="shared" si="17"/>
        <v>8056.5899212486265</v>
      </c>
      <c r="M56" s="1">
        <f t="shared" si="18"/>
        <v>8304.0737062653261</v>
      </c>
      <c r="N56" s="1">
        <f t="shared" si="19"/>
        <v>21008.105587941027</v>
      </c>
      <c r="O56" s="1">
        <f t="shared" si="20"/>
        <v>9993.6018046468635</v>
      </c>
    </row>
    <row r="57" spans="1:15" x14ac:dyDescent="0.25">
      <c r="A57" t="str">
        <f t="shared" si="6"/>
        <v>VALVE COOLING</v>
      </c>
      <c r="B57" s="11">
        <v>0</v>
      </c>
      <c r="C57" s="8">
        <f t="shared" si="9"/>
        <v>5771.8521441693792</v>
      </c>
      <c r="D57" s="8">
        <f t="shared" si="11"/>
        <v>18761.344130160054</v>
      </c>
      <c r="E57" s="8">
        <f t="shared" si="12"/>
        <v>111645.62458220683</v>
      </c>
      <c r="F57" s="8">
        <f t="shared" si="13"/>
        <v>219126.47382596089</v>
      </c>
      <c r="G57" s="8">
        <f t="shared" si="14"/>
        <v>481427.9198112454</v>
      </c>
      <c r="H57" s="8">
        <f t="shared" si="15"/>
        <v>653925.19338556216</v>
      </c>
      <c r="J57" s="1">
        <f t="shared" si="10"/>
        <v>87.090547658545972</v>
      </c>
      <c r="K57" s="1">
        <f t="shared" si="16"/>
        <v>182.1230455575639</v>
      </c>
      <c r="L57" s="1">
        <f t="shared" si="17"/>
        <v>1363.9824923107151</v>
      </c>
      <c r="M57" s="1">
        <f t="shared" si="18"/>
        <v>1405.8815529794565</v>
      </c>
      <c r="N57" s="1">
        <f t="shared" si="19"/>
        <v>3556.6770182744394</v>
      </c>
      <c r="O57" s="1">
        <f t="shared" si="20"/>
        <v>1691.9190414187692</v>
      </c>
    </row>
    <row r="58" spans="1:15" x14ac:dyDescent="0.25">
      <c r="A58" t="str">
        <f t="shared" si="6"/>
        <v>VALVE HALL</v>
      </c>
      <c r="B58" s="11">
        <v>0</v>
      </c>
      <c r="C58" s="8">
        <f t="shared" si="9"/>
        <v>289003.05002760992</v>
      </c>
      <c r="D58" s="8">
        <f t="shared" si="11"/>
        <v>939401.34653503622</v>
      </c>
      <c r="E58" s="8">
        <f t="shared" si="12"/>
        <v>5590220.473525078</v>
      </c>
      <c r="F58" s="8">
        <f t="shared" si="13"/>
        <v>10971906.018325672</v>
      </c>
      <c r="G58" s="8">
        <f t="shared" si="14"/>
        <v>24105630.864859965</v>
      </c>
      <c r="H58" s="8">
        <f t="shared" si="15"/>
        <v>32742761.016363312</v>
      </c>
      <c r="J58" s="1">
        <f t="shared" si="10"/>
        <v>4360.7204885385736</v>
      </c>
      <c r="K58" s="1">
        <f t="shared" si="16"/>
        <v>9119.103250006734</v>
      </c>
      <c r="L58" s="1">
        <f t="shared" si="17"/>
        <v>68296.118926100098</v>
      </c>
      <c r="M58" s="1">
        <f t="shared" si="18"/>
        <v>70394.051448295824</v>
      </c>
      <c r="N58" s="1">
        <f t="shared" si="19"/>
        <v>178086.77016835482</v>
      </c>
      <c r="O58" s="1">
        <f t="shared" si="20"/>
        <v>84716.266313883796</v>
      </c>
    </row>
    <row r="59" spans="1:15" ht="15.75" thickBot="1" x14ac:dyDescent="0.3">
      <c r="O59" s="1">
        <f>SUM(J38:O58)</f>
        <v>12532609.209685693</v>
      </c>
    </row>
    <row r="60" spans="1:15" ht="21" thickTop="1" thickBot="1" x14ac:dyDescent="0.35">
      <c r="A60" s="7" t="s">
        <v>37</v>
      </c>
      <c r="B60" s="7"/>
      <c r="C60" s="7"/>
      <c r="D60" s="7"/>
      <c r="E60" s="7"/>
      <c r="F60" s="7"/>
      <c r="G60" s="7"/>
      <c r="H60" s="7"/>
    </row>
    <row r="61" spans="1:15" ht="15.75" thickTop="1" x14ac:dyDescent="0.25"/>
    <row r="62" spans="1:15" ht="15.75" thickBot="1" x14ac:dyDescent="0.3">
      <c r="A62" t="s">
        <v>30</v>
      </c>
      <c r="B62" s="19">
        <f>Inputs!C8</f>
        <v>0.10748629829834805</v>
      </c>
      <c r="C62" s="19">
        <f>Inputs!D8</f>
        <v>0.10141039162770538</v>
      </c>
      <c r="D62" s="19">
        <f>Inputs!E8</f>
        <v>0.10112260497410021</v>
      </c>
      <c r="E62" s="19">
        <f>Inputs!F8</f>
        <v>9.8970986985275247E-2</v>
      </c>
      <c r="F62" s="19">
        <f>Inputs!G8</f>
        <v>9.6168566971575609E-2</v>
      </c>
      <c r="G62" s="19">
        <f>Inputs!H8</f>
        <v>9.7170237718492564E-2</v>
      </c>
      <c r="H62" s="10"/>
    </row>
    <row r="63" spans="1:15" ht="15.75" thickTop="1" x14ac:dyDescent="0.25"/>
    <row r="64" spans="1:15" ht="15.75" thickBot="1" x14ac:dyDescent="0.3"/>
    <row r="65" spans="1:8" ht="18.75" thickTop="1" thickBot="1" x14ac:dyDescent="0.35">
      <c r="A65" s="2" t="str">
        <f t="shared" ref="A65:H65" si="21">A37</f>
        <v>Asset Class</v>
      </c>
      <c r="B65" s="2" t="str">
        <f t="shared" si="21"/>
        <v>2000-01</v>
      </c>
      <c r="C65" s="2" t="str">
        <f t="shared" si="21"/>
        <v>2001-02</v>
      </c>
      <c r="D65" s="2" t="str">
        <f t="shared" si="21"/>
        <v>2002-03</v>
      </c>
      <c r="E65" s="2" t="str">
        <f t="shared" si="21"/>
        <v>2003-04</v>
      </c>
      <c r="F65" s="2" t="str">
        <f t="shared" si="21"/>
        <v>2004-05</v>
      </c>
      <c r="G65" s="2" t="str">
        <f t="shared" si="21"/>
        <v>2005-06</v>
      </c>
      <c r="H65" s="2" t="str">
        <f t="shared" si="21"/>
        <v>2006-07</v>
      </c>
    </row>
    <row r="66" spans="1:8" ht="15.75" thickTop="1" x14ac:dyDescent="0.25">
      <c r="A66" t="str">
        <f t="shared" ref="A66:A86" si="22">A38</f>
        <v>AC FILTERS</v>
      </c>
      <c r="B66" s="1">
        <f t="shared" ref="B66:G75" si="23">B38*B$62</f>
        <v>0</v>
      </c>
      <c r="C66" s="1">
        <f t="shared" si="23"/>
        <v>11160.211659881621</v>
      </c>
      <c r="D66" s="1">
        <f t="shared" si="23"/>
        <v>36173.203566639728</v>
      </c>
      <c r="E66" s="1">
        <f t="shared" si="23"/>
        <v>210680.52066944775</v>
      </c>
      <c r="F66" s="1">
        <f t="shared" si="23"/>
        <v>401793.37242572394</v>
      </c>
      <c r="G66" s="1">
        <f t="shared" si="23"/>
        <v>891947.54052934214</v>
      </c>
    </row>
    <row r="67" spans="1:8" x14ac:dyDescent="0.25">
      <c r="A67" t="str">
        <f t="shared" si="22"/>
        <v>AC SWITCHYARD</v>
      </c>
      <c r="B67" s="1">
        <f t="shared" si="23"/>
        <v>0</v>
      </c>
      <c r="C67" s="1">
        <f t="shared" si="23"/>
        <v>6532.0059944818977</v>
      </c>
      <c r="D67" s="1">
        <f t="shared" si="23"/>
        <v>21171.962480450933</v>
      </c>
      <c r="E67" s="1">
        <f t="shared" si="23"/>
        <v>123310.06488706662</v>
      </c>
      <c r="F67" s="1">
        <f t="shared" si="23"/>
        <v>235167.28868704679</v>
      </c>
      <c r="G67" s="1">
        <f t="shared" si="23"/>
        <v>522051.62940098305</v>
      </c>
    </row>
    <row r="68" spans="1:8" x14ac:dyDescent="0.25">
      <c r="A68" t="str">
        <f t="shared" si="22"/>
        <v>AUXILIARY SYSTEMS</v>
      </c>
      <c r="B68" s="1">
        <f t="shared" si="23"/>
        <v>0</v>
      </c>
      <c r="C68" s="1">
        <f t="shared" si="23"/>
        <v>12282.736445718196</v>
      </c>
      <c r="D68" s="1">
        <f t="shared" si="23"/>
        <v>39811.6038787621</v>
      </c>
      <c r="E68" s="1">
        <f t="shared" si="23"/>
        <v>231871.34693258672</v>
      </c>
      <c r="F68" s="1">
        <f t="shared" si="23"/>
        <v>442206.85499022243</v>
      </c>
      <c r="G68" s="1">
        <f t="shared" si="23"/>
        <v>981662.07753130223</v>
      </c>
    </row>
    <row r="69" spans="1:8" x14ac:dyDescent="0.25">
      <c r="A69" t="str">
        <f t="shared" si="22"/>
        <v>BUILDING INSTALLATION</v>
      </c>
      <c r="B69" s="1">
        <f t="shared" si="23"/>
        <v>0</v>
      </c>
      <c r="C69" s="1">
        <f t="shared" si="23"/>
        <v>16366.28649867925</v>
      </c>
      <c r="D69" s="1">
        <f t="shared" si="23"/>
        <v>53047.471785400856</v>
      </c>
      <c r="E69" s="1">
        <f t="shared" si="23"/>
        <v>308959.88947611698</v>
      </c>
      <c r="F69" s="1">
        <f t="shared" si="23"/>
        <v>589224.07986477925</v>
      </c>
      <c r="G69" s="1">
        <f t="shared" si="23"/>
        <v>1308027.9689113335</v>
      </c>
    </row>
    <row r="70" spans="1:8" x14ac:dyDescent="0.25">
      <c r="A70" t="str">
        <f t="shared" si="22"/>
        <v>CABLE</v>
      </c>
      <c r="B70" s="1">
        <f t="shared" si="23"/>
        <v>0</v>
      </c>
      <c r="C70" s="1">
        <f t="shared" si="23"/>
        <v>528775.51105148206</v>
      </c>
      <c r="D70" s="1">
        <f t="shared" si="23"/>
        <v>1713901.5625553208</v>
      </c>
      <c r="E70" s="1">
        <f t="shared" si="23"/>
        <v>9982131.4667396974</v>
      </c>
      <c r="F70" s="1">
        <f t="shared" si="23"/>
        <v>19037138.570162591</v>
      </c>
      <c r="G70" s="1">
        <f t="shared" si="23"/>
        <v>42260848.714003541</v>
      </c>
    </row>
    <row r="71" spans="1:8" x14ac:dyDescent="0.25">
      <c r="A71" t="str">
        <f t="shared" si="22"/>
        <v>CONTROL SYSTEM</v>
      </c>
      <c r="B71" s="1">
        <f t="shared" si="23"/>
        <v>0</v>
      </c>
      <c r="C71" s="1">
        <f t="shared" si="23"/>
        <v>4097.2805045019932</v>
      </c>
      <c r="D71" s="1">
        <f t="shared" si="23"/>
        <v>13280.3719388013</v>
      </c>
      <c r="E71" s="1">
        <f t="shared" si="23"/>
        <v>77347.743602419621</v>
      </c>
      <c r="F71" s="1">
        <f t="shared" si="23"/>
        <v>147511.55281363989</v>
      </c>
      <c r="G71" s="1">
        <f t="shared" si="23"/>
        <v>327463.25788664661</v>
      </c>
    </row>
    <row r="72" spans="1:8" x14ac:dyDescent="0.25">
      <c r="A72" t="str">
        <f t="shared" si="22"/>
        <v>CONVERTER TRANSFORMER</v>
      </c>
      <c r="B72" s="1">
        <f t="shared" si="23"/>
        <v>0</v>
      </c>
      <c r="C72" s="1">
        <f t="shared" si="23"/>
        <v>165038.68395253434</v>
      </c>
      <c r="D72" s="1">
        <f t="shared" si="23"/>
        <v>534934.11172890489</v>
      </c>
      <c r="E72" s="1">
        <f t="shared" si="23"/>
        <v>3115571.364180488</v>
      </c>
      <c r="F72" s="1">
        <f t="shared" si="23"/>
        <v>5941773.456176132</v>
      </c>
      <c r="G72" s="1">
        <f t="shared" si="23"/>
        <v>13190238.028623903</v>
      </c>
    </row>
    <row r="73" spans="1:8" x14ac:dyDescent="0.25">
      <c r="A73" t="str">
        <f t="shared" si="22"/>
        <v>DC FILTER</v>
      </c>
      <c r="B73" s="1">
        <f t="shared" si="23"/>
        <v>0</v>
      </c>
      <c r="C73" s="1">
        <f t="shared" si="23"/>
        <v>243.49552712468994</v>
      </c>
      <c r="D73" s="1">
        <f t="shared" si="23"/>
        <v>789.23353236304865</v>
      </c>
      <c r="E73" s="1">
        <f t="shared" si="23"/>
        <v>4596.665905515224</v>
      </c>
      <c r="F73" s="1">
        <f t="shared" si="23"/>
        <v>8766.4008529248877</v>
      </c>
      <c r="G73" s="1">
        <f t="shared" si="23"/>
        <v>19460.673611549289</v>
      </c>
    </row>
    <row r="74" spans="1:8" x14ac:dyDescent="0.25">
      <c r="A74" t="str">
        <f t="shared" si="22"/>
        <v>DC SWITCHYARD</v>
      </c>
      <c r="B74" s="1">
        <f t="shared" si="23"/>
        <v>0</v>
      </c>
      <c r="C74" s="1">
        <f t="shared" si="23"/>
        <v>1343.6478606827175</v>
      </c>
      <c r="D74" s="1">
        <f t="shared" si="23"/>
        <v>4355.1187977084892</v>
      </c>
      <c r="E74" s="1">
        <f t="shared" si="23"/>
        <v>25365.148933745866</v>
      </c>
      <c r="F74" s="1">
        <f t="shared" si="23"/>
        <v>48374.423509996835</v>
      </c>
      <c r="G74" s="1">
        <f t="shared" si="23"/>
        <v>107387.15726885905</v>
      </c>
    </row>
    <row r="75" spans="1:8" x14ac:dyDescent="0.25">
      <c r="A75" t="str">
        <f t="shared" si="22"/>
        <v>EASEMENT</v>
      </c>
      <c r="B75" s="1">
        <f t="shared" si="23"/>
        <v>0</v>
      </c>
      <c r="C75" s="1">
        <f t="shared" si="23"/>
        <v>7026.7984581865594</v>
      </c>
      <c r="D75" s="1">
        <f t="shared" si="23"/>
        <v>22775.715980679597</v>
      </c>
      <c r="E75" s="1">
        <f t="shared" si="23"/>
        <v>132650.67033914302</v>
      </c>
      <c r="F75" s="1">
        <f t="shared" si="23"/>
        <v>252980.9591353756</v>
      </c>
      <c r="G75" s="1">
        <f t="shared" si="23"/>
        <v>561596.4816424778</v>
      </c>
    </row>
    <row r="76" spans="1:8" x14ac:dyDescent="0.25">
      <c r="A76" t="str">
        <f t="shared" si="22"/>
        <v>FREEHOLD LAND</v>
      </c>
      <c r="B76" s="1">
        <f t="shared" ref="B76:G85" si="24">B48*B$62</f>
        <v>0</v>
      </c>
      <c r="C76" s="1">
        <f t="shared" si="24"/>
        <v>2215.8816285096314</v>
      </c>
      <c r="D76" s="1">
        <f t="shared" si="24"/>
        <v>7182.2595906309434</v>
      </c>
      <c r="E76" s="1">
        <f t="shared" si="24"/>
        <v>41831.025204877245</v>
      </c>
      <c r="F76" s="1">
        <f t="shared" si="24"/>
        <v>79776.851868823243</v>
      </c>
      <c r="G76" s="1">
        <f t="shared" si="24"/>
        <v>177097.910764381</v>
      </c>
    </row>
    <row r="77" spans="1:8" x14ac:dyDescent="0.25">
      <c r="A77" t="str">
        <f t="shared" si="22"/>
        <v>IN-HOUSE SOFTWARE</v>
      </c>
      <c r="B77" s="1">
        <f t="shared" si="24"/>
        <v>0</v>
      </c>
      <c r="C77" s="1">
        <f t="shared" si="24"/>
        <v>0</v>
      </c>
      <c r="D77" s="1">
        <f t="shared" si="24"/>
        <v>0</v>
      </c>
      <c r="E77" s="1">
        <f t="shared" si="24"/>
        <v>0</v>
      </c>
      <c r="F77" s="1">
        <f t="shared" si="24"/>
        <v>0</v>
      </c>
      <c r="G77" s="1">
        <f t="shared" si="24"/>
        <v>0</v>
      </c>
    </row>
    <row r="78" spans="1:8" x14ac:dyDescent="0.25">
      <c r="A78" t="str">
        <f t="shared" si="22"/>
        <v>MEASURING DEVICES</v>
      </c>
      <c r="B78" s="1">
        <f t="shared" si="24"/>
        <v>0</v>
      </c>
      <c r="C78" s="1">
        <f t="shared" si="24"/>
        <v>7156.5832811968157</v>
      </c>
      <c r="D78" s="1">
        <f t="shared" si="24"/>
        <v>23196.382986439607</v>
      </c>
      <c r="E78" s="1">
        <f t="shared" si="24"/>
        <v>135100.72549222634</v>
      </c>
      <c r="F78" s="1">
        <f t="shared" si="24"/>
        <v>257653.51224782446</v>
      </c>
      <c r="G78" s="1">
        <f t="shared" si="24"/>
        <v>571969.15710867627</v>
      </c>
    </row>
    <row r="79" spans="1:8" x14ac:dyDescent="0.25">
      <c r="A79" t="str">
        <f t="shared" si="22"/>
        <v>MOTOR VEHICLES</v>
      </c>
      <c r="B79" s="1">
        <f t="shared" si="24"/>
        <v>0</v>
      </c>
      <c r="C79" s="1">
        <f t="shared" si="24"/>
        <v>33.777051363911312</v>
      </c>
      <c r="D79" s="1">
        <f t="shared" si="24"/>
        <v>109.48037475487901</v>
      </c>
      <c r="E79" s="1">
        <f t="shared" si="24"/>
        <v>637.63725858430519</v>
      </c>
      <c r="F79" s="1">
        <f t="shared" si="24"/>
        <v>1216.0517911043617</v>
      </c>
      <c r="G79" s="1">
        <f t="shared" si="24"/>
        <v>2699.5328411803198</v>
      </c>
    </row>
    <row r="80" spans="1:8" x14ac:dyDescent="0.25">
      <c r="A80" t="str">
        <f t="shared" si="22"/>
        <v>OTHER</v>
      </c>
      <c r="B80" s="1">
        <f t="shared" si="24"/>
        <v>0</v>
      </c>
      <c r="C80" s="1">
        <f t="shared" si="24"/>
        <v>3284.3280234500112</v>
      </c>
      <c r="D80" s="1">
        <f t="shared" si="24"/>
        <v>10645.377506499455</v>
      </c>
      <c r="E80" s="1">
        <f t="shared" si="24"/>
        <v>62000.969078130031</v>
      </c>
      <c r="F80" s="1">
        <f t="shared" si="24"/>
        <v>118243.38757283834</v>
      </c>
      <c r="G80" s="1">
        <f t="shared" si="24"/>
        <v>262490.38925834378</v>
      </c>
    </row>
    <row r="81" spans="1:8" x14ac:dyDescent="0.25">
      <c r="A81" t="str">
        <f t="shared" si="22"/>
        <v>OVERHEAD LINES</v>
      </c>
      <c r="B81" s="1">
        <f t="shared" si="24"/>
        <v>0</v>
      </c>
      <c r="C81" s="1">
        <f t="shared" si="24"/>
        <v>76222.424623433923</v>
      </c>
      <c r="D81" s="1">
        <f t="shared" si="24"/>
        <v>247057.07797262099</v>
      </c>
      <c r="E81" s="1">
        <f t="shared" si="24"/>
        <v>1438913.5793973936</v>
      </c>
      <c r="F81" s="1">
        <f t="shared" si="24"/>
        <v>2744183.1729775551</v>
      </c>
      <c r="G81" s="1">
        <f t="shared" si="24"/>
        <v>6091856.1625896804</v>
      </c>
    </row>
    <row r="82" spans="1:8" x14ac:dyDescent="0.25">
      <c r="A82" t="str">
        <f t="shared" si="22"/>
        <v>SMOOTHING REACTOR</v>
      </c>
      <c r="B82" s="1">
        <f t="shared" si="24"/>
        <v>0</v>
      </c>
      <c r="C82" s="1">
        <f t="shared" si="24"/>
        <v>1716.955639981788</v>
      </c>
      <c r="D82" s="1">
        <f t="shared" si="24"/>
        <v>5565.1082410214958</v>
      </c>
      <c r="E82" s="1">
        <f t="shared" si="24"/>
        <v>32412.387795299659</v>
      </c>
      <c r="F82" s="1">
        <f t="shared" si="24"/>
        <v>61814.364988572925</v>
      </c>
      <c r="G82" s="1">
        <f t="shared" si="24"/>
        <v>137222.69854297573</v>
      </c>
    </row>
    <row r="83" spans="1:8" x14ac:dyDescent="0.25">
      <c r="A83" t="str">
        <f t="shared" si="22"/>
        <v>STATION POWER SUPPLY</v>
      </c>
      <c r="B83" s="1">
        <f t="shared" si="24"/>
        <v>0</v>
      </c>
      <c r="C83" s="1">
        <f t="shared" si="24"/>
        <v>8281.7095149727593</v>
      </c>
      <c r="D83" s="1">
        <f t="shared" si="24"/>
        <v>26843.215280745349</v>
      </c>
      <c r="E83" s="1">
        <f t="shared" si="24"/>
        <v>156340.66143384308</v>
      </c>
      <c r="F83" s="1">
        <f t="shared" si="24"/>
        <v>298160.65294109372</v>
      </c>
      <c r="G83" s="1">
        <f t="shared" si="24"/>
        <v>661891.60729024734</v>
      </c>
    </row>
    <row r="84" spans="1:8" x14ac:dyDescent="0.25">
      <c r="A84" t="str">
        <f t="shared" si="22"/>
        <v>SWITCHYARD COMPONENTS</v>
      </c>
      <c r="B84" s="1">
        <f t="shared" si="24"/>
        <v>0</v>
      </c>
      <c r="C84" s="1">
        <f t="shared" si="24"/>
        <v>3457.3243114178736</v>
      </c>
      <c r="D84" s="1">
        <f t="shared" si="24"/>
        <v>11206.10432169329</v>
      </c>
      <c r="E84" s="1">
        <f t="shared" si="24"/>
        <v>65266.762696898862</v>
      </c>
      <c r="F84" s="1">
        <f t="shared" si="24"/>
        <v>124471.65313608093</v>
      </c>
      <c r="G84" s="1">
        <f t="shared" si="24"/>
        <v>276316.61570244667</v>
      </c>
    </row>
    <row r="85" spans="1:8" x14ac:dyDescent="0.25">
      <c r="A85" t="str">
        <f t="shared" si="22"/>
        <v>VALVE COOLING</v>
      </c>
      <c r="B85" s="1">
        <f t="shared" si="24"/>
        <v>0</v>
      </c>
      <c r="C85" s="1">
        <f t="shared" si="24"/>
        <v>585.32578635742777</v>
      </c>
      <c r="D85" s="1">
        <f t="shared" si="24"/>
        <v>1897.1959912573288</v>
      </c>
      <c r="E85" s="1">
        <f t="shared" si="24"/>
        <v>11049.677657488519</v>
      </c>
      <c r="F85" s="1">
        <f t="shared" si="24"/>
        <v>21073.078973377131</v>
      </c>
      <c r="G85" s="1">
        <f t="shared" si="24"/>
        <v>46780.465412378093</v>
      </c>
    </row>
    <row r="86" spans="1:8" x14ac:dyDescent="0.25">
      <c r="A86" t="str">
        <f t="shared" si="22"/>
        <v>VALVE HALL</v>
      </c>
      <c r="B86" s="1">
        <f t="shared" ref="B86:G86" si="25">B58*B$62</f>
        <v>0</v>
      </c>
      <c r="C86" s="1">
        <f t="shared" si="25"/>
        <v>29307.912484901251</v>
      </c>
      <c r="D86" s="1">
        <f t="shared" si="25"/>
        <v>94994.711277800292</v>
      </c>
      <c r="E86" s="1">
        <f t="shared" si="25"/>
        <v>553269.63773006969</v>
      </c>
      <c r="F86" s="1">
        <f t="shared" si="25"/>
        <v>1055152.4787291859</v>
      </c>
      <c r="G86" s="1">
        <f t="shared" si="25"/>
        <v>2342349.8814926744</v>
      </c>
    </row>
    <row r="87" spans="1:8" ht="15.75" thickBot="1" x14ac:dyDescent="0.3"/>
    <row r="88" spans="1:8" ht="21" thickTop="1" thickBot="1" x14ac:dyDescent="0.35">
      <c r="A88" s="7" t="s">
        <v>38</v>
      </c>
      <c r="B88" s="7"/>
      <c r="C88" s="7"/>
      <c r="D88" s="7"/>
      <c r="E88" s="7"/>
      <c r="F88" s="7"/>
      <c r="G88" s="7"/>
      <c r="H88" s="7"/>
    </row>
    <row r="89" spans="1:8" ht="15.75" thickTop="1" x14ac:dyDescent="0.25"/>
    <row r="90" spans="1:8" ht="15.75" thickBot="1" x14ac:dyDescent="0.3">
      <c r="A90" t="s">
        <v>31</v>
      </c>
      <c r="B90" s="19">
        <f>Inputs!C9</f>
        <v>1.9174041297935096E-2</v>
      </c>
      <c r="C90" s="19">
        <f>Inputs!D9</f>
        <v>5.7887120115774238E-2</v>
      </c>
      <c r="D90" s="19">
        <f>Inputs!E9</f>
        <v>3.1463748290013749E-2</v>
      </c>
      <c r="E90" s="19">
        <f>Inputs!F9</f>
        <v>2.9177718832890998E-2</v>
      </c>
      <c r="F90" s="19">
        <f>Inputs!G9</f>
        <v>2.515723270440251E-2</v>
      </c>
      <c r="G90" s="19">
        <f>Inputs!H9</f>
        <v>2.8220858895705581E-2</v>
      </c>
      <c r="H90" s="10"/>
    </row>
    <row r="91" spans="1:8" ht="15.75" thickTop="1" x14ac:dyDescent="0.25"/>
    <row r="92" spans="1:8" ht="15.75" thickBot="1" x14ac:dyDescent="0.3"/>
    <row r="93" spans="1:8" ht="18.75" thickTop="1" thickBot="1" x14ac:dyDescent="0.35">
      <c r="A93" s="2" t="str">
        <f t="shared" ref="A93:A114" si="26">A65</f>
        <v>Asset Class</v>
      </c>
      <c r="B93" s="2" t="str">
        <f t="shared" ref="B93:H93" si="27">B65</f>
        <v>2000-01</v>
      </c>
      <c r="C93" s="2" t="str">
        <f t="shared" si="27"/>
        <v>2001-02</v>
      </c>
      <c r="D93" s="2" t="str">
        <f t="shared" si="27"/>
        <v>2002-03</v>
      </c>
      <c r="E93" s="2" t="str">
        <f t="shared" si="27"/>
        <v>2003-04</v>
      </c>
      <c r="F93" s="2" t="str">
        <f t="shared" si="27"/>
        <v>2004-05</v>
      </c>
      <c r="G93" s="2" t="str">
        <f t="shared" si="27"/>
        <v>2005-06</v>
      </c>
      <c r="H93" s="2" t="str">
        <f t="shared" si="27"/>
        <v>2006-07</v>
      </c>
    </row>
    <row r="94" spans="1:8" ht="15.75" thickTop="1" x14ac:dyDescent="0.25">
      <c r="A94" t="str">
        <f t="shared" si="26"/>
        <v>AC FILTERS</v>
      </c>
      <c r="B94" s="1">
        <f t="shared" ref="B94:G103" si="28">B38*B$90</f>
        <v>0</v>
      </c>
      <c r="C94" s="1">
        <f t="shared" si="28"/>
        <v>6370.4764620644173</v>
      </c>
      <c r="D94" s="1">
        <f t="shared" si="28"/>
        <v>11255.095457199552</v>
      </c>
      <c r="E94" s="1">
        <f t="shared" si="28"/>
        <v>62110.899192859368</v>
      </c>
      <c r="F94" s="1">
        <f t="shared" si="28"/>
        <v>105107.20589387807</v>
      </c>
      <c r="G94" s="1">
        <f t="shared" si="28"/>
        <v>259045.63243504119</v>
      </c>
    </row>
    <row r="95" spans="1:8" x14ac:dyDescent="0.25">
      <c r="A95" t="str">
        <f t="shared" si="26"/>
        <v>AC SWITCHYARD</v>
      </c>
      <c r="B95" s="1">
        <f t="shared" si="28"/>
        <v>0</v>
      </c>
      <c r="C95" s="1">
        <f t="shared" si="28"/>
        <v>3728.6022618635529</v>
      </c>
      <c r="D95" s="1">
        <f t="shared" si="28"/>
        <v>6587.5409208568071</v>
      </c>
      <c r="E95" s="1">
        <f t="shared" si="28"/>
        <v>36353.142593957011</v>
      </c>
      <c r="F95" s="1">
        <f t="shared" si="28"/>
        <v>61518.627055262972</v>
      </c>
      <c r="G95" s="1">
        <f t="shared" si="28"/>
        <v>151617.87925516747</v>
      </c>
    </row>
    <row r="96" spans="1:8" x14ac:dyDescent="0.25">
      <c r="A96" t="str">
        <f t="shared" si="26"/>
        <v>AUXILIARY SYSTEMS</v>
      </c>
      <c r="B96" s="1">
        <f t="shared" si="28"/>
        <v>0</v>
      </c>
      <c r="C96" s="1">
        <f t="shared" si="28"/>
        <v>7011.2365071415243</v>
      </c>
      <c r="D96" s="1">
        <f t="shared" si="28"/>
        <v>12387.163916356098</v>
      </c>
      <c r="E96" s="1">
        <f t="shared" si="28"/>
        <v>68358.184274845058</v>
      </c>
      <c r="F96" s="1">
        <f t="shared" si="28"/>
        <v>115679.17776875175</v>
      </c>
      <c r="G96" s="1">
        <f t="shared" si="28"/>
        <v>285101.15467180568</v>
      </c>
    </row>
    <row r="97" spans="1:7" x14ac:dyDescent="0.25">
      <c r="A97" t="str">
        <f t="shared" si="26"/>
        <v>BUILDING INSTALLATION</v>
      </c>
      <c r="B97" s="1">
        <f t="shared" si="28"/>
        <v>0</v>
      </c>
      <c r="C97" s="1">
        <f t="shared" si="28"/>
        <v>9342.2101738476122</v>
      </c>
      <c r="D97" s="1">
        <f t="shared" si="28"/>
        <v>16505.432193968361</v>
      </c>
      <c r="E97" s="1">
        <f t="shared" si="28"/>
        <v>91084.7214963757</v>
      </c>
      <c r="F97" s="1">
        <f t="shared" si="28"/>
        <v>154138.17382323046</v>
      </c>
      <c r="G97" s="1">
        <f t="shared" si="28"/>
        <v>379886.61558309669</v>
      </c>
    </row>
    <row r="98" spans="1:7" x14ac:dyDescent="0.25">
      <c r="A98" t="str">
        <f t="shared" si="26"/>
        <v>CABLE</v>
      </c>
      <c r="B98" s="1">
        <f t="shared" si="28"/>
        <v>0</v>
      </c>
      <c r="C98" s="1">
        <f t="shared" si="28"/>
        <v>301835.84769979899</v>
      </c>
      <c r="D98" s="1">
        <f t="shared" si="28"/>
        <v>533271.14517978928</v>
      </c>
      <c r="E98" s="1">
        <f t="shared" si="28"/>
        <v>2942840.4642748213</v>
      </c>
      <c r="F98" s="1">
        <f t="shared" si="28"/>
        <v>4980023.5161774941</v>
      </c>
      <c r="G98" s="1">
        <f t="shared" si="28"/>
        <v>12273690.755247403</v>
      </c>
    </row>
    <row r="99" spans="1:7" x14ac:dyDescent="0.25">
      <c r="A99" t="str">
        <f t="shared" si="26"/>
        <v>CONTROL SYSTEM</v>
      </c>
      <c r="B99" s="1">
        <f t="shared" si="28"/>
        <v>0</v>
      </c>
      <c r="C99" s="1">
        <f t="shared" si="28"/>
        <v>2338.8112885201531</v>
      </c>
      <c r="D99" s="1">
        <f t="shared" si="28"/>
        <v>4132.1154650557792</v>
      </c>
      <c r="E99" s="1">
        <f t="shared" si="28"/>
        <v>22802.952500874937</v>
      </c>
      <c r="F99" s="1">
        <f t="shared" si="28"/>
        <v>38588.309856144049</v>
      </c>
      <c r="G99" s="1">
        <f t="shared" si="28"/>
        <v>95104.165754123518</v>
      </c>
    </row>
    <row r="100" spans="1:7" x14ac:dyDescent="0.25">
      <c r="A100" t="str">
        <f t="shared" si="26"/>
        <v>CONVERTER TRANSFORMER</v>
      </c>
      <c r="B100" s="1">
        <f t="shared" si="28"/>
        <v>0</v>
      </c>
      <c r="C100" s="1">
        <f t="shared" si="28"/>
        <v>94207.447268151605</v>
      </c>
      <c r="D100" s="1">
        <f t="shared" si="28"/>
        <v>166441.83807854995</v>
      </c>
      <c r="E100" s="1">
        <f t="shared" si="28"/>
        <v>918504.1802340484</v>
      </c>
      <c r="F100" s="1">
        <f t="shared" si="28"/>
        <v>1554339.2422395777</v>
      </c>
      <c r="G100" s="1">
        <f t="shared" si="28"/>
        <v>3830801.024537615</v>
      </c>
    </row>
    <row r="101" spans="1:7" x14ac:dyDescent="0.25">
      <c r="A101" t="str">
        <f t="shared" si="26"/>
        <v>DC FILTER</v>
      </c>
      <c r="B101" s="1">
        <f t="shared" si="28"/>
        <v>0</v>
      </c>
      <c r="C101" s="1">
        <f t="shared" si="28"/>
        <v>138.99221371776912</v>
      </c>
      <c r="D101" s="1">
        <f t="shared" si="28"/>
        <v>245.56571906617205</v>
      </c>
      <c r="E101" s="1">
        <f t="shared" si="28"/>
        <v>1355.146891480568</v>
      </c>
      <c r="F101" s="1">
        <f t="shared" si="28"/>
        <v>2293.2481285937042</v>
      </c>
      <c r="G101" s="1">
        <f t="shared" si="28"/>
        <v>5651.9047076736269</v>
      </c>
    </row>
    <row r="102" spans="1:7" x14ac:dyDescent="0.25">
      <c r="A102" t="str">
        <f t="shared" si="26"/>
        <v>DC SWITCHYARD</v>
      </c>
      <c r="B102" s="1">
        <f t="shared" si="28"/>
        <v>0</v>
      </c>
      <c r="C102" s="1">
        <f t="shared" si="28"/>
        <v>766.98160667978368</v>
      </c>
      <c r="D102" s="1">
        <f t="shared" si="28"/>
        <v>1355.0715160008317</v>
      </c>
      <c r="E102" s="1">
        <f t="shared" si="28"/>
        <v>7477.9206137789888</v>
      </c>
      <c r="F102" s="1">
        <f t="shared" si="28"/>
        <v>12654.515581395812</v>
      </c>
      <c r="G102" s="1">
        <f t="shared" si="28"/>
        <v>31188.128007622101</v>
      </c>
    </row>
    <row r="103" spans="1:7" x14ac:dyDescent="0.25">
      <c r="A103" t="str">
        <f t="shared" si="26"/>
        <v>EASEMENT</v>
      </c>
      <c r="B103" s="1">
        <f t="shared" si="28"/>
        <v>0</v>
      </c>
      <c r="C103" s="1">
        <f t="shared" si="28"/>
        <v>4011.0398929497396</v>
      </c>
      <c r="D103" s="1">
        <f t="shared" si="28"/>
        <v>7086.5400958023811</v>
      </c>
      <c r="E103" s="1">
        <f t="shared" si="28"/>
        <v>39106.854241292625</v>
      </c>
      <c r="F103" s="1">
        <f t="shared" si="28"/>
        <v>66178.597219117059</v>
      </c>
      <c r="G103" s="1">
        <f t="shared" si="28"/>
        <v>163102.77135136499</v>
      </c>
    </row>
    <row r="104" spans="1:7" x14ac:dyDescent="0.25">
      <c r="A104" t="str">
        <f t="shared" si="26"/>
        <v>FREEHOLD LAND</v>
      </c>
      <c r="B104" s="1">
        <f t="shared" ref="B104:G113" si="29">B48*B$90</f>
        <v>0</v>
      </c>
      <c r="C104" s="1">
        <f t="shared" si="29"/>
        <v>1264.8704332271877</v>
      </c>
      <c r="D104" s="1">
        <f t="shared" si="29"/>
        <v>2234.720990138931</v>
      </c>
      <c r="E104" s="1">
        <f t="shared" si="29"/>
        <v>12332.239266251574</v>
      </c>
      <c r="F104" s="1">
        <f t="shared" si="29"/>
        <v>20869.239192072291</v>
      </c>
      <c r="G104" s="1">
        <f t="shared" si="29"/>
        <v>51434.011768962751</v>
      </c>
    </row>
    <row r="105" spans="1:7" x14ac:dyDescent="0.25">
      <c r="A105" t="str">
        <f t="shared" si="26"/>
        <v>IN-HOUSE SOFTWARE</v>
      </c>
      <c r="B105" s="1">
        <f t="shared" si="29"/>
        <v>0</v>
      </c>
      <c r="C105" s="1">
        <f t="shared" si="29"/>
        <v>0</v>
      </c>
      <c r="D105" s="1">
        <f t="shared" si="29"/>
        <v>0</v>
      </c>
      <c r="E105" s="1">
        <f t="shared" si="29"/>
        <v>0</v>
      </c>
      <c r="F105" s="1">
        <f t="shared" si="29"/>
        <v>0</v>
      </c>
      <c r="G105" s="1">
        <f t="shared" si="29"/>
        <v>0</v>
      </c>
    </row>
    <row r="106" spans="1:7" x14ac:dyDescent="0.25">
      <c r="A106" t="str">
        <f t="shared" si="26"/>
        <v>MEASURING DEVICES</v>
      </c>
      <c r="B106" s="1">
        <f t="shared" si="29"/>
        <v>0</v>
      </c>
      <c r="C106" s="1">
        <f t="shared" si="29"/>
        <v>4085.1237172818678</v>
      </c>
      <c r="D106" s="1">
        <f t="shared" si="29"/>
        <v>7217.428345630763</v>
      </c>
      <c r="E106" s="1">
        <f t="shared" si="29"/>
        <v>39829.157034861579</v>
      </c>
      <c r="F106" s="1">
        <f t="shared" si="29"/>
        <v>67400.914548731627</v>
      </c>
      <c r="G106" s="1">
        <f t="shared" si="29"/>
        <v>166115.27618386911</v>
      </c>
    </row>
    <row r="107" spans="1:7" x14ac:dyDescent="0.25">
      <c r="A107" t="str">
        <f t="shared" si="26"/>
        <v>MOTOR VEHICLES</v>
      </c>
      <c r="B107" s="1">
        <f t="shared" si="29"/>
        <v>0</v>
      </c>
      <c r="C107" s="1">
        <f t="shared" si="29"/>
        <v>19.280629904650059</v>
      </c>
      <c r="D107" s="1">
        <f t="shared" si="29"/>
        <v>34.064222879406096</v>
      </c>
      <c r="E107" s="1">
        <f t="shared" si="29"/>
        <v>187.98236953134824</v>
      </c>
      <c r="F107" s="1">
        <f t="shared" si="29"/>
        <v>318.11327601938871</v>
      </c>
      <c r="G107" s="1">
        <f t="shared" si="29"/>
        <v>784.01717628786355</v>
      </c>
    </row>
    <row r="108" spans="1:7" x14ac:dyDescent="0.25">
      <c r="A108" t="str">
        <f t="shared" si="26"/>
        <v>OTHER</v>
      </c>
      <c r="B108" s="1">
        <f t="shared" si="29"/>
        <v>0</v>
      </c>
      <c r="C108" s="1">
        <f t="shared" si="29"/>
        <v>1874.7614296867898</v>
      </c>
      <c r="D108" s="1">
        <f t="shared" si="29"/>
        <v>3312.2512854812203</v>
      </c>
      <c r="E108" s="1">
        <f t="shared" si="29"/>
        <v>18278.557163399757</v>
      </c>
      <c r="F108" s="1">
        <f t="shared" si="29"/>
        <v>30931.899170401182</v>
      </c>
      <c r="G108" s="1">
        <f t="shared" si="29"/>
        <v>76234.291596559342</v>
      </c>
    </row>
    <row r="109" spans="1:7" x14ac:dyDescent="0.25">
      <c r="A109" t="str">
        <f t="shared" si="26"/>
        <v>OVERHEAD LINES</v>
      </c>
      <c r="B109" s="1">
        <f t="shared" si="29"/>
        <v>0</v>
      </c>
      <c r="C109" s="1">
        <f t="shared" si="29"/>
        <v>43509.314764216193</v>
      </c>
      <c r="D109" s="1">
        <f t="shared" si="29"/>
        <v>76870.465476910686</v>
      </c>
      <c r="E109" s="1">
        <f t="shared" si="29"/>
        <v>424207.30684167345</v>
      </c>
      <c r="F109" s="1">
        <f t="shared" si="29"/>
        <v>717865.06589525111</v>
      </c>
      <c r="G109" s="1">
        <f t="shared" si="29"/>
        <v>1769239.4010132186</v>
      </c>
    </row>
    <row r="110" spans="1:7" x14ac:dyDescent="0.25">
      <c r="A110" t="str">
        <f t="shared" si="26"/>
        <v>SMOOTHING REACTOR</v>
      </c>
      <c r="B110" s="1">
        <f t="shared" si="29"/>
        <v>0</v>
      </c>
      <c r="C110" s="1">
        <f t="shared" si="29"/>
        <v>980.07330185606429</v>
      </c>
      <c r="D110" s="1">
        <f t="shared" si="29"/>
        <v>1731.5531472614693</v>
      </c>
      <c r="E110" s="1">
        <f t="shared" si="29"/>
        <v>9555.5229527475949</v>
      </c>
      <c r="F110" s="1">
        <f t="shared" si="29"/>
        <v>16170.339368288938</v>
      </c>
      <c r="G110" s="1">
        <f t="shared" si="29"/>
        <v>39853.174220775574</v>
      </c>
    </row>
    <row r="111" spans="1:7" x14ac:dyDescent="0.25">
      <c r="A111" t="str">
        <f t="shared" si="26"/>
        <v>STATION POWER SUPPLY</v>
      </c>
      <c r="B111" s="1">
        <f t="shared" si="29"/>
        <v>0</v>
      </c>
      <c r="C111" s="1">
        <f t="shared" si="29"/>
        <v>4727.3687219072426</v>
      </c>
      <c r="D111" s="1">
        <f t="shared" si="29"/>
        <v>8352.1203701619506</v>
      </c>
      <c r="E111" s="1">
        <f t="shared" si="29"/>
        <v>46090.92018192722</v>
      </c>
      <c r="F111" s="1">
        <f t="shared" si="29"/>
        <v>77997.386937799718</v>
      </c>
      <c r="G111" s="1">
        <f t="shared" si="29"/>
        <v>192231.18201793794</v>
      </c>
    </row>
    <row r="112" spans="1:7" x14ac:dyDescent="0.25">
      <c r="A112" t="str">
        <f t="shared" si="26"/>
        <v>SWITCHYARD COMPONENTS</v>
      </c>
      <c r="B112" s="1">
        <f t="shared" si="29"/>
        <v>0</v>
      </c>
      <c r="C112" s="1">
        <f t="shared" si="29"/>
        <v>1973.5112396465297</v>
      </c>
      <c r="D112" s="1">
        <f t="shared" si="29"/>
        <v>3486.7183828946872</v>
      </c>
      <c r="E112" s="1">
        <f t="shared" si="29"/>
        <v>19241.348491214478</v>
      </c>
      <c r="F112" s="1">
        <f t="shared" si="29"/>
        <v>32561.183364327269</v>
      </c>
      <c r="G112" s="1">
        <f t="shared" si="29"/>
        <v>80249.800817289011</v>
      </c>
    </row>
    <row r="113" spans="1:7" x14ac:dyDescent="0.25">
      <c r="A113" t="str">
        <f t="shared" si="26"/>
        <v>VALVE COOLING</v>
      </c>
      <c r="B113" s="1">
        <f t="shared" si="29"/>
        <v>0</v>
      </c>
      <c r="C113" s="1">
        <f t="shared" si="29"/>
        <v>334.11589836002196</v>
      </c>
      <c r="D113" s="1">
        <f t="shared" si="29"/>
        <v>590.30220929368284</v>
      </c>
      <c r="E113" s="1">
        <f t="shared" si="29"/>
        <v>3257.5646429821345</v>
      </c>
      <c r="F113" s="1">
        <f t="shared" si="29"/>
        <v>5512.6156937348642</v>
      </c>
      <c r="G113" s="1">
        <f t="shared" si="29"/>
        <v>13586.309393446218</v>
      </c>
    </row>
    <row r="114" spans="1:7" x14ac:dyDescent="0.25">
      <c r="A114" t="str">
        <f t="shared" si="26"/>
        <v>VALVE HALL</v>
      </c>
      <c r="B114" s="1">
        <f t="shared" ref="B114:G114" si="30">B58*B$90</f>
        <v>0</v>
      </c>
      <c r="C114" s="1">
        <f t="shared" si="30"/>
        <v>16729.554270773366</v>
      </c>
      <c r="D114" s="1">
        <f t="shared" si="30"/>
        <v>29557.087510678361</v>
      </c>
      <c r="E114" s="1">
        <f t="shared" si="30"/>
        <v>163109.88119038549</v>
      </c>
      <c r="F114" s="1">
        <f t="shared" si="30"/>
        <v>276022.79291385331</v>
      </c>
      <c r="G114" s="1">
        <f t="shared" si="30"/>
        <v>680281.60722917831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999E2DDF31A04D94AF06A952899FAD" ma:contentTypeVersion="13" ma:contentTypeDescription="Create a new document." ma:contentTypeScope="" ma:versionID="eb8329e6f51c47c074eb9adb21d8117c">
  <xsd:schema xmlns:xsd="http://www.w3.org/2001/XMLSchema" xmlns:xs="http://www.w3.org/2001/XMLSchema" xmlns:p="http://schemas.microsoft.com/office/2006/metadata/properties" xmlns:ns2="22f559db-fd0e-4983-bd46-a36235db0ac7" xmlns:ns3="58ae7821-a946-4260-8774-bcebb4263047" targetNamespace="http://schemas.microsoft.com/office/2006/metadata/properties" ma:root="true" ma:fieldsID="665ae54d857d571fcf3a6b854076310a" ns2:_="" ns3:_="">
    <xsd:import namespace="22f559db-fd0e-4983-bd46-a36235db0ac7"/>
    <xsd:import namespace="58ae7821-a946-4260-8774-bcebb42630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559db-fd0e-4983-bd46-a36235db0a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3e7742f-285e-485e-85d6-cdf9f73a73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e7821-a946-4260-8774-bcebb42630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48deec0-9267-4e67-90eb-7f96019f899e}" ma:internalName="TaxCatchAll" ma:showField="CatchAllData" ma:web="58ae7821-a946-4260-8774-bcebb42630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f559db-fd0e-4983-bd46-a36235db0ac7">
      <Terms xmlns="http://schemas.microsoft.com/office/infopath/2007/PartnerControls"/>
    </lcf76f155ced4ddcb4097134ff3c332f>
    <TaxCatchAll xmlns="58ae7821-a946-4260-8774-bcebb4263047" xsi:nil="true"/>
  </documentManagement>
</p:properties>
</file>

<file path=customXml/itemProps1.xml><?xml version="1.0" encoding="utf-8"?>
<ds:datastoreItem xmlns:ds="http://schemas.openxmlformats.org/officeDocument/2006/customXml" ds:itemID="{168F0834-71B7-4E59-9401-4CA5FAEDB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03DF24-1C24-40A4-AB3C-7A00E23775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f559db-fd0e-4983-bd46-a36235db0ac7"/>
    <ds:schemaRef ds:uri="58ae7821-a946-4260-8774-bcebb42630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4D6757-AE1C-4BEC-91A1-57CFCC35A922}">
  <ds:schemaRefs>
    <ds:schemaRef ds:uri="http://schemas.microsoft.com/office/2006/metadata/properties"/>
    <ds:schemaRef ds:uri="http://schemas.microsoft.com/office/infopath/2007/PartnerControls"/>
    <ds:schemaRef ds:uri="22f559db-fd0e-4983-bd46-a36235db0ac7"/>
    <ds:schemaRef ds:uri="58ae7821-a946-4260-8774-bcebb42630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Capex</vt:lpstr>
      <vt:lpstr>Inputs</vt:lpstr>
      <vt:lpstr>RAB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Allen, Mark</dc:creator>
  <cp:keywords/>
  <dc:description/>
  <cp:lastModifiedBy>Allen, Mark</cp:lastModifiedBy>
  <cp:revision/>
  <dcterms:created xsi:type="dcterms:W3CDTF">2023-05-16T23:35:37Z</dcterms:created>
  <dcterms:modified xsi:type="dcterms:W3CDTF">2023-09-15T05:42:42Z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0x01010044999E2DDF31A04D94AF06A952899FAD</vt:lpwstr>
  </property>
  <property fmtid="{D5CDD505-2E9C-101B-9397-08002B2CF9AE}" pid="3" name="MediaServiceImageTags">
    <vt:lpwstr/>
  </property>
  <property fmtid="{D5CDD505-2E9C-101B-9397-08002B2CF9AE}" pid="4" name="MSIP_Label_a9c42b93-5bd2-48fe-a993-78d6016bf3ce_Enabled">
    <vt:lpwstr>true</vt:lpwstr>
  </property>
  <property fmtid="{D5CDD505-2E9C-101B-9397-08002B2CF9AE}" pid="5" name="MSIP_Label_a9c42b93-5bd2-48fe-a993-78d6016bf3ce_SetDate">
    <vt:lpwstr>2023-08-01T01:00:30Z</vt:lpwstr>
  </property>
  <property fmtid="{D5CDD505-2E9C-101B-9397-08002B2CF9AE}" pid="6" name="MSIP_Label_a9c42b93-5bd2-48fe-a993-78d6016bf3ce_Method">
    <vt:lpwstr>Privileged</vt:lpwstr>
  </property>
  <property fmtid="{D5CDD505-2E9C-101B-9397-08002B2CF9AE}" pid="7" name="MSIP_Label_a9c42b93-5bd2-48fe-a993-78d6016bf3ce_Name">
    <vt:lpwstr>APA-Confidential</vt:lpwstr>
  </property>
  <property fmtid="{D5CDD505-2E9C-101B-9397-08002B2CF9AE}" pid="8" name="MSIP_Label_a9c42b93-5bd2-48fe-a993-78d6016bf3ce_SiteId">
    <vt:lpwstr>234ac309-c216-4661-a5ba-18879f6c4c75</vt:lpwstr>
  </property>
  <property fmtid="{D5CDD505-2E9C-101B-9397-08002B2CF9AE}" pid="9" name="MSIP_Label_a9c42b93-5bd2-48fe-a993-78d6016bf3ce_ActionId">
    <vt:lpwstr>fd57a669-e19e-4687-935a-0999964ac598</vt:lpwstr>
  </property>
  <property fmtid="{D5CDD505-2E9C-101B-9397-08002B2CF9AE}" pid="10" name="MSIP_Label_a9c42b93-5bd2-48fe-a993-78d6016bf3ce_ContentBits">
    <vt:lpwstr>0</vt:lpwstr>
  </property>
</Properties>
</file>