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24226"/>
  <xr:revisionPtr revIDLastSave="27" documentId="8_{5D2EE3CD-B764-43EF-9A77-1D9AEDE71289}" xr6:coauthVersionLast="47" xr6:coauthVersionMax="47" xr10:uidLastSave="{D0523129-2150-41D2-A942-5DD3EABC8AC9}"/>
  <bookViews>
    <workbookView xWindow="-120" yWindow="-120" windowWidth="29040" windowHeight="17640" tabRatio="691" firstSheet="2" activeTab="2" xr2:uid="{00000000-000D-0000-FFFF-FFFF00000000}"/>
  </bookViews>
  <sheets>
    <sheet name="Output| PTRM (D) (Adj)" sheetId="15" state="hidden" r:id="rId1"/>
    <sheet name="Output| PTRM (D)" sheetId="16" state="hidden" r:id="rId2"/>
    <sheet name="Index" sheetId="5" r:id="rId3"/>
    <sheet name="Input | Inflation and Disc Rate" sheetId="13" r:id="rId4"/>
    <sheet name="Input | General" sheetId="2" r:id="rId5"/>
    <sheet name="Input | Reported Capex" sheetId="3" r:id="rId6"/>
    <sheet name="Calc | CESS Revenue Increments" sheetId="4" r:id="rId7"/>
    <sheet name="Output | Models" sheetId="10" r:id="rId8"/>
    <sheet name="Output|Final year true-up" sheetId="2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__123Graph_A" localSheetId="1" hidden="1">[1]SECTORS!$BP$16:$BP$33</definedName>
    <definedName name="__123Graph_A" localSheetId="0" hidden="1">[1]SECTORS!$BP$16:$BP$33</definedName>
    <definedName name="__123Graph_A" hidden="1">[2]SECTORS!$BP$16:$BP$33</definedName>
    <definedName name="__123Graph_CWH2" localSheetId="1" hidden="1">[1]SECTORS!$CD$33:$CD$71</definedName>
    <definedName name="__123Graph_CWH2" localSheetId="0" hidden="1">[1]SECTORS!$CD$33:$CD$71</definedName>
    <definedName name="__123Graph_CWH2" hidden="1">[2]SECTORS!$CD$33:$CD$71</definedName>
    <definedName name="__123Graph_CWH3" localSheetId="1" hidden="1">[1]SECTORS!$CH$33:$CH$71</definedName>
    <definedName name="__123Graph_CWH3" localSheetId="0" hidden="1">[1]SECTORS!$CH$33:$CH$71</definedName>
    <definedName name="__123Graph_CWH3" hidden="1">[2]SECTORS!$CH$33:$CH$71</definedName>
    <definedName name="__123Graph_X" localSheetId="1" hidden="1">[1]SECTORS!$A$16:$A$37</definedName>
    <definedName name="__123Graph_X" localSheetId="0" hidden="1">[1]SECTORS!$A$16:$A$37</definedName>
    <definedName name="__123Graph_X" hidden="1">[2]SECTORS!$A$16:$A$37</definedName>
    <definedName name="_1__123Graph_ACHART_3" hidden="1">'[3]Degree Days'!$G$14:$G$44</definedName>
    <definedName name="_1__123Graph_ACHART_7" localSheetId="1" hidden="1">'[4]Degree Days'!#REF!</definedName>
    <definedName name="_1__123Graph_ACHART_7" localSheetId="0" hidden="1">'[4]Degree Days'!#REF!</definedName>
    <definedName name="_1__123Graph_ACHART_7" localSheetId="8" hidden="1">'[5]Degree Days'!#REF!</definedName>
    <definedName name="_1__123Graph_ACHART_7" hidden="1">'[5]Degree Days'!#REF!</definedName>
    <definedName name="_101__123Graph_ACHART_2" localSheetId="1" hidden="1">[6]VIC!$AU$9:$AU$26</definedName>
    <definedName name="_101__123Graph_ACHART_2" localSheetId="0" hidden="1">[6]VIC!$AU$9:$AU$26</definedName>
    <definedName name="_101__123Graph_ACHART_2" hidden="1">[7]VIC!$AU$9:$AU$26</definedName>
    <definedName name="_109__123Graph_ACHART_3" localSheetId="1" hidden="1">[6]VIC!$AB$9:$AB$26</definedName>
    <definedName name="_109__123Graph_ACHART_3" localSheetId="0" hidden="1">[6]VIC!$AB$9:$AB$26</definedName>
    <definedName name="_109__123Graph_ACHART_3" hidden="1">[7]VIC!$AB$9:$AB$26</definedName>
    <definedName name="_110__123Graph_ACHART_30" localSheetId="1" hidden="1">[6]SA!$BJ$9:$BJ$26</definedName>
    <definedName name="_110__123Graph_ACHART_30" localSheetId="0" hidden="1">[6]SA!$BJ$9:$BJ$26</definedName>
    <definedName name="_110__123Graph_ACHART_30" hidden="1">[7]SA!$BJ$9:$BJ$26</definedName>
    <definedName name="_111__123Graph_ACHART_31" localSheetId="1" hidden="1">[6]WA!$BJ$9:$BJ$26</definedName>
    <definedName name="_111__123Graph_ACHART_31" localSheetId="0" hidden="1">[6]WA!$BJ$9:$BJ$26</definedName>
    <definedName name="_111__123Graph_ACHART_31" hidden="1">[7]WA!$BJ$9:$BJ$26</definedName>
    <definedName name="_112__123Graph_ACHART_35" localSheetId="1" hidden="1">[6]WA!$BJ$9:$BJ$26</definedName>
    <definedName name="_112__123Graph_ACHART_35" localSheetId="0" hidden="1">[6]WA!$BJ$9:$BJ$26</definedName>
    <definedName name="_112__123Graph_ACHART_35" hidden="1">[7]WA!$BJ$9:$BJ$26</definedName>
    <definedName name="_116__123Graph_ACHART_3" localSheetId="1" hidden="1">[6]VIC!$AB$9:$AB$26</definedName>
    <definedName name="_116__123Graph_ACHART_3" localSheetId="0" hidden="1">[6]VIC!$AB$9:$AB$26</definedName>
    <definedName name="_116__123Graph_ACHART_3" hidden="1">[7]VIC!$AB$9:$AB$26</definedName>
    <definedName name="_117__123Graph_ACHART_30" localSheetId="1" hidden="1">[6]SA!$BJ$9:$BJ$26</definedName>
    <definedName name="_117__123Graph_ACHART_30" localSheetId="0" hidden="1">[6]SA!$BJ$9:$BJ$26</definedName>
    <definedName name="_117__123Graph_ACHART_30" hidden="1">[7]SA!$BJ$9:$BJ$26</definedName>
    <definedName name="_118__123Graph_ACHART_31" localSheetId="1" hidden="1">[6]WA!$BJ$9:$BJ$26</definedName>
    <definedName name="_118__123Graph_ACHART_31" localSheetId="0" hidden="1">[6]WA!$BJ$9:$BJ$26</definedName>
    <definedName name="_118__123Graph_ACHART_31" hidden="1">[7]WA!$BJ$9:$BJ$26</definedName>
    <definedName name="_119__123Graph_ACHART_35" localSheetId="1" hidden="1">[6]WA!$BJ$9:$BJ$26</definedName>
    <definedName name="_119__123Graph_ACHART_35" localSheetId="0" hidden="1">[6]WA!$BJ$9:$BJ$26</definedName>
    <definedName name="_119__123Graph_ACHART_35" hidden="1">[7]WA!$BJ$9:$BJ$26</definedName>
    <definedName name="_126__123Graph_ACHART_4" localSheetId="1" hidden="1">[6]VIC!$AV$9:$AV$26</definedName>
    <definedName name="_126__123Graph_ACHART_4" localSheetId="0" hidden="1">[6]VIC!$AV$9:$AV$26</definedName>
    <definedName name="_126__123Graph_ACHART_4" hidden="1">[7]VIC!$AV$9:$AV$26</definedName>
    <definedName name="_134__123Graph_ACHART_4" localSheetId="1" hidden="1">[6]VIC!$AV$9:$AV$26</definedName>
    <definedName name="_134__123Graph_ACHART_4" localSheetId="0" hidden="1">[6]VIC!$AV$9:$AV$26</definedName>
    <definedName name="_134__123Graph_ACHART_4" hidden="1">[7]VIC!$AV$9:$AV$26</definedName>
    <definedName name="_14__123Graph_ACHART_1" localSheetId="1" hidden="1">[6]VIC!$AA$9:$AA$26</definedName>
    <definedName name="_14__123Graph_ACHART_1" localSheetId="0" hidden="1">[6]VIC!$AA$9:$AA$26</definedName>
    <definedName name="_14__123Graph_ACHART_1" hidden="1">[7]VIC!$AA$9:$AA$26</definedName>
    <definedName name="_140__123Graph_ACHART_5" localSheetId="1" hidden="1">[6]VIC!$R$5:$R$26</definedName>
    <definedName name="_140__123Graph_ACHART_5" localSheetId="0" hidden="1">[6]VIC!$R$5:$R$26</definedName>
    <definedName name="_140__123Graph_ACHART_5" hidden="1">[7]VIC!$R$5:$R$26</definedName>
    <definedName name="_149__123Graph_ACHART_5" localSheetId="1" hidden="1">[6]VIC!$R$5:$R$26</definedName>
    <definedName name="_149__123Graph_ACHART_5" localSheetId="0" hidden="1">[6]VIC!$R$5:$R$26</definedName>
    <definedName name="_149__123Graph_ACHART_5" hidden="1">[7]VIC!$R$5:$R$26</definedName>
    <definedName name="_15__123Graph_ACHART_1" localSheetId="1" hidden="1">[6]VIC!$AA$9:$AA$26</definedName>
    <definedName name="_15__123Graph_ACHART_1" localSheetId="0" hidden="1">[6]VIC!$AA$9:$AA$26</definedName>
    <definedName name="_15__123Graph_ACHART_1" hidden="1">[7]VIC!$AA$9:$AA$26</definedName>
    <definedName name="_154__123Graph_ACHART_6" localSheetId="1" hidden="1">[6]VIC!$S$5:$S$26</definedName>
    <definedName name="_154__123Graph_ACHART_6" localSheetId="0" hidden="1">[6]VIC!$S$5:$S$26</definedName>
    <definedName name="_154__123Graph_ACHART_6" hidden="1">[7]VIC!$S$5:$S$26</definedName>
    <definedName name="_155__123Graph_ACHART_62" localSheetId="1" hidden="1">[6]ACT!$BA$7:$BA$26</definedName>
    <definedName name="_155__123Graph_ACHART_62" localSheetId="0" hidden="1">[6]ACT!$BA$7:$BA$26</definedName>
    <definedName name="_155__123Graph_ACHART_62" hidden="1">[7]ACT!$BA$7:$BA$26</definedName>
    <definedName name="_156__123Graph_ACHART_66" localSheetId="1" hidden="1">[8]NSW!$AZ$5:$AZ$26</definedName>
    <definedName name="_156__123Graph_ACHART_66" localSheetId="0" hidden="1">[8]NSW!$AZ$5:$AZ$26</definedName>
    <definedName name="_156__123Graph_ACHART_66" hidden="1">[9]NSW!$AZ$5:$AZ$26</definedName>
    <definedName name="_157__123Graph_ACHART_68" localSheetId="1" hidden="1">[6]TAS!$AG$5:$AG$26</definedName>
    <definedName name="_157__123Graph_ACHART_68" localSheetId="0" hidden="1">[6]TAS!$AG$5:$AG$26</definedName>
    <definedName name="_157__123Graph_ACHART_68" hidden="1">[7]TAS!$AG$5:$AG$26</definedName>
    <definedName name="_158__123Graph_ACHART_69" localSheetId="1" hidden="1">[8]NSW!$AG$5:$AG$26</definedName>
    <definedName name="_158__123Graph_ACHART_69" localSheetId="0" hidden="1">[8]NSW!$AG$5:$AG$26</definedName>
    <definedName name="_158__123Graph_ACHART_69" hidden="1">[9]NSW!$AG$5:$AG$26</definedName>
    <definedName name="_164__123Graph_ACHART_6" localSheetId="1" hidden="1">[6]VIC!$S$5:$S$26</definedName>
    <definedName name="_164__123Graph_ACHART_6" localSheetId="0" hidden="1">[6]VIC!$S$5:$S$26</definedName>
    <definedName name="_164__123Graph_ACHART_6" hidden="1">[7]VIC!$S$5:$S$26</definedName>
    <definedName name="_165__123Graph_ACHART_62" localSheetId="1" hidden="1">[6]ACT!$BA$7:$BA$26</definedName>
    <definedName name="_165__123Graph_ACHART_62" localSheetId="0" hidden="1">[6]ACT!$BA$7:$BA$26</definedName>
    <definedName name="_165__123Graph_ACHART_62" hidden="1">[7]ACT!$BA$7:$BA$26</definedName>
    <definedName name="_166__123Graph_ACHART_66" localSheetId="1" hidden="1">[8]NSW!$AZ$5:$AZ$26</definedName>
    <definedName name="_166__123Graph_ACHART_66" localSheetId="0" hidden="1">[8]NSW!$AZ$5:$AZ$26</definedName>
    <definedName name="_166__123Graph_ACHART_66" hidden="1">[9]NSW!$AZ$5:$AZ$26</definedName>
    <definedName name="_167__123Graph_ACHART_68" localSheetId="1" hidden="1">[6]TAS!$AG$5:$AG$26</definedName>
    <definedName name="_167__123Graph_ACHART_68" localSheetId="0" hidden="1">[6]TAS!$AG$5:$AG$26</definedName>
    <definedName name="_167__123Graph_ACHART_68" hidden="1">[7]TAS!$AG$5:$AG$26</definedName>
    <definedName name="_168__123Graph_ACHART_69" localSheetId="1" hidden="1">[8]NSW!$AG$5:$AG$26</definedName>
    <definedName name="_168__123Graph_ACHART_69" localSheetId="0" hidden="1">[8]NSW!$AG$5:$AG$26</definedName>
    <definedName name="_168__123Graph_ACHART_69" hidden="1">[9]NSW!$AG$5:$AG$26</definedName>
    <definedName name="_172__123Graph_ACHART_7" localSheetId="1" hidden="1">[6]VIC!$F$5:$F$26</definedName>
    <definedName name="_172__123Graph_ACHART_7" localSheetId="0" hidden="1">[6]VIC!$F$5:$F$26</definedName>
    <definedName name="_172__123Graph_ACHART_7" hidden="1">[7]VIC!$F$5:$F$26</definedName>
    <definedName name="_173__123Graph_ACHART_70" localSheetId="1" hidden="1">[6]ACT!$J$5:$J$26</definedName>
    <definedName name="_173__123Graph_ACHART_70" localSheetId="0" hidden="1">[6]ACT!$J$5:$J$26</definedName>
    <definedName name="_173__123Graph_ACHART_70" hidden="1">[7]ACT!$J$5:$J$26</definedName>
    <definedName name="_174__123Graph_ACHART_71" localSheetId="1" hidden="1">[6]ACT!$N$12:$N$27</definedName>
    <definedName name="_174__123Graph_ACHART_71" localSheetId="0" hidden="1">[6]ACT!$N$12:$N$27</definedName>
    <definedName name="_174__123Graph_ACHART_71" hidden="1">[7]ACT!$N$12:$N$27</definedName>
    <definedName name="_183__123Graph_ACHART_7" localSheetId="1" hidden="1">[6]VIC!$F$5:$F$26</definedName>
    <definedName name="_183__123Graph_ACHART_7" localSheetId="0" hidden="1">[6]VIC!$F$5:$F$26</definedName>
    <definedName name="_183__123Graph_ACHART_7" hidden="1">[7]VIC!$F$5:$F$26</definedName>
    <definedName name="_184__123Graph_ACHART_70" localSheetId="1" hidden="1">[6]ACT!$J$5:$J$26</definedName>
    <definedName name="_184__123Graph_ACHART_70" localSheetId="0" hidden="1">[6]ACT!$J$5:$J$26</definedName>
    <definedName name="_184__123Graph_ACHART_70" hidden="1">[7]ACT!$J$5:$J$26</definedName>
    <definedName name="_185__123Graph_ACHART_71" localSheetId="1" hidden="1">[6]ACT!$N$12:$N$27</definedName>
    <definedName name="_185__123Graph_ACHART_71" localSheetId="0" hidden="1">[6]ACT!$N$12:$N$27</definedName>
    <definedName name="_185__123Graph_ACHART_71" hidden="1">[7]ACT!$N$12:$N$27</definedName>
    <definedName name="_188__123Graph_ACHART_8" localSheetId="1" hidden="1">[6]VIC!$G$5:$G$26</definedName>
    <definedName name="_188__123Graph_ACHART_8" localSheetId="0" hidden="1">[6]VIC!$G$5:$G$26</definedName>
    <definedName name="_188__123Graph_ACHART_8" hidden="1">[7]VIC!$G$5:$G$26</definedName>
    <definedName name="_2__123Graph_ACHART_7" localSheetId="1" hidden="1">'[3]Degree Days'!#REF!</definedName>
    <definedName name="_2__123Graph_ACHART_7" localSheetId="0" hidden="1">'[3]Degree Days'!#REF!</definedName>
    <definedName name="_2__123Graph_ACHART_7" localSheetId="8" hidden="1">'[3]Degree Days'!#REF!</definedName>
    <definedName name="_2__123Graph_ACHART_7" hidden="1">'[3]Degree Days'!#REF!</definedName>
    <definedName name="_2__123Graph_BCHART_7" localSheetId="1" hidden="1">'[4]Degree Days'!#REF!</definedName>
    <definedName name="_2__123Graph_BCHART_7" localSheetId="0" hidden="1">'[4]Degree Days'!#REF!</definedName>
    <definedName name="_2__123Graph_BCHART_7" localSheetId="8" hidden="1">'[5]Degree Days'!#REF!</definedName>
    <definedName name="_2__123Graph_BCHART_7" hidden="1">'[5]Degree Days'!#REF!</definedName>
    <definedName name="_200__123Graph_ACHART_8" localSheetId="1" hidden="1">[6]VIC!$G$5:$G$26</definedName>
    <definedName name="_200__123Graph_ACHART_8" localSheetId="0" hidden="1">[6]VIC!$G$5:$G$26</definedName>
    <definedName name="_200__123Graph_ACHART_8" hidden="1">[7]VIC!$G$5:$G$26</definedName>
    <definedName name="_202__123Graph_ACHART_9" localSheetId="1" hidden="1">[6]VIC!$BC$5:$BC$26</definedName>
    <definedName name="_202__123Graph_ACHART_9" localSheetId="0" hidden="1">[6]VIC!$BC$5:$BC$26</definedName>
    <definedName name="_202__123Graph_ACHART_9" hidden="1">[7]VIC!$BC$5:$BC$26</definedName>
    <definedName name="_210__123Graph_BCHART_1" localSheetId="1" hidden="1">[10]charts!#REF!</definedName>
    <definedName name="_210__123Graph_BCHART_1" localSheetId="0" hidden="1">[10]charts!#REF!</definedName>
    <definedName name="_210__123Graph_BCHART_1" localSheetId="8" hidden="1">[11]charts!#REF!</definedName>
    <definedName name="_210__123Graph_BCHART_1" hidden="1">[11]charts!#REF!</definedName>
    <definedName name="_215__123Graph_ACHART_9" localSheetId="1" hidden="1">[6]VIC!$BC$5:$BC$26</definedName>
    <definedName name="_215__123Graph_ACHART_9" localSheetId="0" hidden="1">[6]VIC!$BC$5:$BC$26</definedName>
    <definedName name="_215__123Graph_ACHART_9" hidden="1">[7]VIC!$BC$5:$BC$26</definedName>
    <definedName name="_223__123Graph_BCHART_1" localSheetId="1" hidden="1">[10]charts!#REF!</definedName>
    <definedName name="_223__123Graph_BCHART_1" localSheetId="0" hidden="1">[10]charts!#REF!</definedName>
    <definedName name="_223__123Graph_BCHART_1" localSheetId="8" hidden="1">[11]charts!#REF!</definedName>
    <definedName name="_223__123Graph_BCHART_1" hidden="1">[11]charts!#REF!</definedName>
    <definedName name="_224__123Graph_BCHART_10" localSheetId="1" hidden="1">[6]VIC!$BA$5:$BA$26</definedName>
    <definedName name="_224__123Graph_BCHART_10" localSheetId="0" hidden="1">[6]VIC!$BA$5:$BA$26</definedName>
    <definedName name="_224__123Graph_BCHART_10" hidden="1">[7]VIC!$BA$5:$BA$26</definedName>
    <definedName name="_238__123Graph_BCHART_10" localSheetId="1" hidden="1">[6]VIC!$BA$5:$BA$26</definedName>
    <definedName name="_238__123Graph_BCHART_10" localSheetId="0" hidden="1">[6]VIC!$BA$5:$BA$26</definedName>
    <definedName name="_238__123Graph_BCHART_10" hidden="1">[7]VIC!$BA$5:$BA$26</definedName>
    <definedName name="_238__123Graph_BCHART_11" localSheetId="1" hidden="1">[6]VIC!$BE$5:$BE$26</definedName>
    <definedName name="_238__123Graph_BCHART_11" localSheetId="0" hidden="1">[6]VIC!$BE$5:$BE$26</definedName>
    <definedName name="_238__123Graph_BCHART_11" hidden="1">[7]VIC!$BE$5:$BE$26</definedName>
    <definedName name="_239__123Graph_BCHART_12" localSheetId="1" hidden="1">[6]VIC!$N$6:$N$26</definedName>
    <definedName name="_239__123Graph_BCHART_12" localSheetId="0" hidden="1">[6]VIC!$N$6:$N$26</definedName>
    <definedName name="_239__123Graph_BCHART_12" hidden="1">[7]VIC!$N$6:$N$26</definedName>
    <definedName name="_253__123Graph_BCHART_11" localSheetId="1" hidden="1">[6]VIC!$BE$5:$BE$26</definedName>
    <definedName name="_253__123Graph_BCHART_11" localSheetId="0" hidden="1">[6]VIC!$BE$5:$BE$26</definedName>
    <definedName name="_253__123Graph_BCHART_11" hidden="1">[7]VIC!$BE$5:$BE$26</definedName>
    <definedName name="_254__123Graph_BCHART_12" localSheetId="1" hidden="1">[6]VIC!$N$6:$N$26</definedName>
    <definedName name="_254__123Graph_BCHART_12" localSheetId="0" hidden="1">[6]VIC!$N$6:$N$26</definedName>
    <definedName name="_254__123Graph_BCHART_12" hidden="1">[7]VIC!$N$6:$N$26</definedName>
    <definedName name="_257__123Graph_BCHART_13" localSheetId="1" hidden="1">[6]VIC!#REF!</definedName>
    <definedName name="_257__123Graph_BCHART_13" localSheetId="0" hidden="1">[6]VIC!#REF!</definedName>
    <definedName name="_257__123Graph_BCHART_13" localSheetId="8" hidden="1">[7]VIC!#REF!</definedName>
    <definedName name="_257__123Graph_BCHART_13" hidden="1">[7]VIC!#REF!</definedName>
    <definedName name="_258__123Graph_BCHART_15" localSheetId="1" hidden="1">[6]VIC!$AG$6:$AG$26</definedName>
    <definedName name="_258__123Graph_BCHART_15" localSheetId="0" hidden="1">[6]VIC!$AG$6:$AG$26</definedName>
    <definedName name="_258__123Graph_BCHART_15" hidden="1">[7]VIC!$AG$6:$AG$26</definedName>
    <definedName name="_259__123Graph_BCHART_16" localSheetId="1" hidden="1">[6]VIC!$BE$5:$BE$26</definedName>
    <definedName name="_259__123Graph_BCHART_16" localSheetId="0" hidden="1">[6]VIC!$BE$5:$BE$26</definedName>
    <definedName name="_259__123Graph_BCHART_16" hidden="1">[7]VIC!$BE$5:$BE$26</definedName>
    <definedName name="_273__123Graph_BCHART_13" localSheetId="1" hidden="1">[6]VIC!#REF!</definedName>
    <definedName name="_273__123Graph_BCHART_13" localSheetId="0" hidden="1">[6]VIC!#REF!</definedName>
    <definedName name="_273__123Graph_BCHART_13" localSheetId="8" hidden="1">[7]VIC!#REF!</definedName>
    <definedName name="_273__123Graph_BCHART_13" hidden="1">[7]VIC!#REF!</definedName>
    <definedName name="_273__123Graph_BCHART_2" localSheetId="1" hidden="1">[6]VIC!$AX$9:$AX$26</definedName>
    <definedName name="_273__123Graph_BCHART_2" localSheetId="0" hidden="1">[6]VIC!$AX$9:$AX$26</definedName>
    <definedName name="_273__123Graph_BCHART_2" hidden="1">[7]VIC!$AX$9:$AX$26</definedName>
    <definedName name="_274__123Graph_BCHART_15" localSheetId="1" hidden="1">[6]VIC!$AG$6:$AG$26</definedName>
    <definedName name="_274__123Graph_BCHART_15" localSheetId="0" hidden="1">[6]VIC!$AG$6:$AG$26</definedName>
    <definedName name="_274__123Graph_BCHART_15" hidden="1">[7]VIC!$AG$6:$AG$26</definedName>
    <definedName name="_275__123Graph_BCHART_16" localSheetId="1" hidden="1">[6]VIC!$BE$5:$BE$26</definedName>
    <definedName name="_275__123Graph_BCHART_16" localSheetId="0" hidden="1">[6]VIC!$BE$5:$BE$26</definedName>
    <definedName name="_275__123Graph_BCHART_16" hidden="1">[7]VIC!$BE$5:$BE$26</definedName>
    <definedName name="_28__123Graph_ACHART_10" localSheetId="1" hidden="1">[6]VIC!$BD$5:$BD$26</definedName>
    <definedName name="_28__123Graph_ACHART_10" localSheetId="0" hidden="1">[6]VIC!$BD$5:$BD$26</definedName>
    <definedName name="_28__123Graph_ACHART_10" hidden="1">[7]VIC!$BD$5:$BD$26</definedName>
    <definedName name="_287__123Graph_BCHART_3" localSheetId="1" hidden="1">[6]VIC!$AF$9:$AF$26</definedName>
    <definedName name="_287__123Graph_BCHART_3" localSheetId="0" hidden="1">[6]VIC!$AF$9:$AF$26</definedName>
    <definedName name="_287__123Graph_BCHART_3" hidden="1">[7]VIC!$AF$9:$AF$26</definedName>
    <definedName name="_288__123Graph_BCHART_30" localSheetId="1" hidden="1">[6]SA!$BI$9:$BI$26</definedName>
    <definedName name="_288__123Graph_BCHART_30" localSheetId="0" hidden="1">[6]SA!$BI$9:$BI$26</definedName>
    <definedName name="_288__123Graph_BCHART_30" hidden="1">[7]SA!$BI$9:$BI$26</definedName>
    <definedName name="_289__123Graph_BCHART_31" localSheetId="1" hidden="1">[6]WA!$BI$9:$BI$26</definedName>
    <definedName name="_289__123Graph_BCHART_31" localSheetId="0" hidden="1">[6]WA!$BI$9:$BI$26</definedName>
    <definedName name="_289__123Graph_BCHART_31" hidden="1">[7]WA!$BI$9:$BI$26</definedName>
    <definedName name="_290__123Graph_BCHART_2" localSheetId="1" hidden="1">[6]VIC!$AX$9:$AX$26</definedName>
    <definedName name="_290__123Graph_BCHART_2" localSheetId="0" hidden="1">[6]VIC!$AX$9:$AX$26</definedName>
    <definedName name="_290__123Graph_BCHART_2" hidden="1">[7]VIC!$AX$9:$AX$26</definedName>
    <definedName name="_290__123Graph_BCHART_35" localSheetId="1" hidden="1">[6]WA!$BI$9:$BI$26</definedName>
    <definedName name="_290__123Graph_BCHART_35" localSheetId="0" hidden="1">[6]WA!$BI$9:$BI$26</definedName>
    <definedName name="_290__123Graph_BCHART_35" hidden="1">[7]WA!$BI$9:$BI$26</definedName>
    <definedName name="_3__123Graph_ACHART_8" hidden="1">'[3]Degree Days'!$K$14:$K$44</definedName>
    <definedName name="_30__123Graph_ACHART_10" localSheetId="1" hidden="1">[6]VIC!$BD$5:$BD$26</definedName>
    <definedName name="_30__123Graph_ACHART_10" localSheetId="0" hidden="1">[6]VIC!$BD$5:$BD$26</definedName>
    <definedName name="_30__123Graph_ACHART_10" hidden="1">[7]VIC!$BD$5:$BD$26</definedName>
    <definedName name="_304__123Graph_BCHART_4" localSheetId="1" hidden="1">[6]VIC!$AY$9:$AY$26</definedName>
    <definedName name="_304__123Graph_BCHART_4" localSheetId="0" hidden="1">[6]VIC!$AY$9:$AY$26</definedName>
    <definedName name="_304__123Graph_BCHART_4" hidden="1">[7]VIC!$AY$9:$AY$26</definedName>
    <definedName name="_305__123Graph_BCHART_3" localSheetId="1" hidden="1">[6]VIC!$AF$9:$AF$26</definedName>
    <definedName name="_305__123Graph_BCHART_3" localSheetId="0" hidden="1">[6]VIC!$AF$9:$AF$26</definedName>
    <definedName name="_305__123Graph_BCHART_3" hidden="1">[7]VIC!$AF$9:$AF$26</definedName>
    <definedName name="_306__123Graph_BCHART_30" localSheetId="1" hidden="1">[6]SA!$BI$9:$BI$26</definedName>
    <definedName name="_306__123Graph_BCHART_30" localSheetId="0" hidden="1">[6]SA!$BI$9:$BI$26</definedName>
    <definedName name="_306__123Graph_BCHART_30" hidden="1">[7]SA!$BI$9:$BI$26</definedName>
    <definedName name="_307__123Graph_BCHART_31" localSheetId="1" hidden="1">[6]WA!$BI$9:$BI$26</definedName>
    <definedName name="_307__123Graph_BCHART_31" localSheetId="0" hidden="1">[6]WA!$BI$9:$BI$26</definedName>
    <definedName name="_307__123Graph_BCHART_31" hidden="1">[7]WA!$BI$9:$BI$26</definedName>
    <definedName name="_308__123Graph_BCHART_35" localSheetId="1" hidden="1">[6]WA!$BI$9:$BI$26</definedName>
    <definedName name="_308__123Graph_BCHART_35" localSheetId="0" hidden="1">[6]WA!$BI$9:$BI$26</definedName>
    <definedName name="_308__123Graph_BCHART_35" hidden="1">[7]WA!$BI$9:$BI$26</definedName>
    <definedName name="_318__123Graph_BCHART_5" localSheetId="1" hidden="1">[6]VIC!$U$5:$U$26</definedName>
    <definedName name="_318__123Graph_BCHART_5" localSheetId="0" hidden="1">[6]VIC!$U$5:$U$26</definedName>
    <definedName name="_318__123Graph_BCHART_5" hidden="1">[7]VIC!$U$5:$U$26</definedName>
    <definedName name="_323__123Graph_BCHART_4" localSheetId="1" hidden="1">[6]VIC!$AY$9:$AY$26</definedName>
    <definedName name="_323__123Graph_BCHART_4" localSheetId="0" hidden="1">[6]VIC!$AY$9:$AY$26</definedName>
    <definedName name="_323__123Graph_BCHART_4" hidden="1">[7]VIC!$AY$9:$AY$26</definedName>
    <definedName name="_332__123Graph_BCHART_6" localSheetId="1" hidden="1">[6]VIC!$V$5:$V$26</definedName>
    <definedName name="_332__123Graph_BCHART_6" localSheetId="0" hidden="1">[6]VIC!$V$5:$V$26</definedName>
    <definedName name="_332__123Graph_BCHART_6" hidden="1">[7]VIC!$V$5:$V$26</definedName>
    <definedName name="_333__123Graph_BCHART_62" localSheetId="1" hidden="1">[6]ACT!$BB$7:$BB$26</definedName>
    <definedName name="_333__123Graph_BCHART_62" localSheetId="0" hidden="1">[6]ACT!$BB$7:$BB$26</definedName>
    <definedName name="_333__123Graph_BCHART_62" hidden="1">[7]ACT!$BB$7:$BB$26</definedName>
    <definedName name="_334__123Graph_BCHART_66" localSheetId="1" hidden="1">[8]NSW!$BE$5:$BE$26</definedName>
    <definedName name="_334__123Graph_BCHART_66" localSheetId="0" hidden="1">[8]NSW!$BE$5:$BE$26</definedName>
    <definedName name="_334__123Graph_BCHART_66" hidden="1">[9]NSW!$BE$5:$BE$26</definedName>
    <definedName name="_335__123Graph_BCHART_68" localSheetId="1" hidden="1">[6]TAS!$AN$5:$AN$26</definedName>
    <definedName name="_335__123Graph_BCHART_68" localSheetId="0" hidden="1">[6]TAS!$AN$5:$AN$26</definedName>
    <definedName name="_335__123Graph_BCHART_68" hidden="1">[7]TAS!$AN$5:$AN$26</definedName>
    <definedName name="_336__123Graph_BCHART_69" localSheetId="1" hidden="1">[8]NSW!$AN$5:$AN$26</definedName>
    <definedName name="_336__123Graph_BCHART_69" localSheetId="0" hidden="1">[8]NSW!$AN$5:$AN$26</definedName>
    <definedName name="_336__123Graph_BCHART_69" hidden="1">[9]NSW!$AN$5:$AN$26</definedName>
    <definedName name="_338__123Graph_BCHART_5" localSheetId="1" hidden="1">[6]VIC!$U$5:$U$26</definedName>
    <definedName name="_338__123Graph_BCHART_5" localSheetId="0" hidden="1">[6]VIC!$U$5:$U$26</definedName>
    <definedName name="_338__123Graph_BCHART_5" hidden="1">[7]VIC!$U$5:$U$26</definedName>
    <definedName name="_353__123Graph_BCHART_6" localSheetId="1" hidden="1">[6]VIC!$V$5:$V$26</definedName>
    <definedName name="_353__123Graph_BCHART_6" localSheetId="0" hidden="1">[6]VIC!$V$5:$V$26</definedName>
    <definedName name="_353__123Graph_BCHART_6" hidden="1">[7]VIC!$V$5:$V$26</definedName>
    <definedName name="_354__123Graph_BCHART_62" localSheetId="1" hidden="1">[6]ACT!$BB$7:$BB$26</definedName>
    <definedName name="_354__123Graph_BCHART_62" localSheetId="0" hidden="1">[6]ACT!$BB$7:$BB$26</definedName>
    <definedName name="_354__123Graph_BCHART_62" hidden="1">[7]ACT!$BB$7:$BB$26</definedName>
    <definedName name="_354__123Graph_BCHART_7" localSheetId="1" hidden="1">[6]VIC!#REF!</definedName>
    <definedName name="_354__123Graph_BCHART_7" localSheetId="0" hidden="1">[6]VIC!#REF!</definedName>
    <definedName name="_354__123Graph_BCHART_7" localSheetId="8" hidden="1">[7]VIC!#REF!</definedName>
    <definedName name="_354__123Graph_BCHART_7" hidden="1">[7]VIC!#REF!</definedName>
    <definedName name="_355__123Graph_BCHART_66" localSheetId="1" hidden="1">[8]NSW!$BE$5:$BE$26</definedName>
    <definedName name="_355__123Graph_BCHART_66" localSheetId="0" hidden="1">[8]NSW!$BE$5:$BE$26</definedName>
    <definedName name="_355__123Graph_BCHART_66" hidden="1">[9]NSW!$BE$5:$BE$26</definedName>
    <definedName name="_355__123Graph_BCHART_70" localSheetId="1" hidden="1">[6]ACT!$L$5:$L$26</definedName>
    <definedName name="_355__123Graph_BCHART_70" localSheetId="0" hidden="1">[6]ACT!$L$5:$L$26</definedName>
    <definedName name="_355__123Graph_BCHART_70" hidden="1">[7]ACT!$L$5:$L$26</definedName>
    <definedName name="_356__123Graph_BCHART_68" localSheetId="1" hidden="1">[6]TAS!$AN$5:$AN$26</definedName>
    <definedName name="_356__123Graph_BCHART_68" localSheetId="0" hidden="1">[6]TAS!$AN$5:$AN$26</definedName>
    <definedName name="_356__123Graph_BCHART_68" hidden="1">[7]TAS!$AN$5:$AN$26</definedName>
    <definedName name="_356__123Graph_BCHART_71" localSheetId="1" hidden="1">[6]ACT!$L$12:$L$27</definedName>
    <definedName name="_356__123Graph_BCHART_71" localSheetId="0" hidden="1">[6]ACT!$L$12:$L$27</definedName>
    <definedName name="_356__123Graph_BCHART_71" hidden="1">[7]ACT!$L$12:$L$27</definedName>
    <definedName name="_357__123Graph_BCHART_69" localSheetId="1" hidden="1">[8]NSW!$AN$5:$AN$26</definedName>
    <definedName name="_357__123Graph_BCHART_69" localSheetId="0" hidden="1">[8]NSW!$AN$5:$AN$26</definedName>
    <definedName name="_357__123Graph_BCHART_69" hidden="1">[9]NSW!$AN$5:$AN$26</definedName>
    <definedName name="_374__123Graph_BCHART_8" localSheetId="1" hidden="1">[6]VIC!#REF!</definedName>
    <definedName name="_374__123Graph_BCHART_8" localSheetId="0" hidden="1">[6]VIC!#REF!</definedName>
    <definedName name="_374__123Graph_BCHART_8" localSheetId="8" hidden="1">[7]VIC!#REF!</definedName>
    <definedName name="_374__123Graph_BCHART_8" hidden="1">[7]VIC!#REF!</definedName>
    <definedName name="_376__123Graph_BCHART_7" localSheetId="1" hidden="1">[6]VIC!#REF!</definedName>
    <definedName name="_376__123Graph_BCHART_7" localSheetId="0" hidden="1">[6]VIC!#REF!</definedName>
    <definedName name="_376__123Graph_BCHART_7" localSheetId="8" hidden="1">[7]VIC!#REF!</definedName>
    <definedName name="_376__123Graph_BCHART_7" hidden="1">[7]VIC!#REF!</definedName>
    <definedName name="_377__123Graph_BCHART_70" localSheetId="1" hidden="1">[6]ACT!$L$5:$L$26</definedName>
    <definedName name="_377__123Graph_BCHART_70" localSheetId="0" hidden="1">[6]ACT!$L$5:$L$26</definedName>
    <definedName name="_377__123Graph_BCHART_70" hidden="1">[7]ACT!$L$5:$L$26</definedName>
    <definedName name="_378__123Graph_BCHART_71" localSheetId="1" hidden="1">[6]ACT!$L$12:$L$27</definedName>
    <definedName name="_378__123Graph_BCHART_71" localSheetId="0" hidden="1">[6]ACT!$L$12:$L$27</definedName>
    <definedName name="_378__123Graph_BCHART_71" hidden="1">[7]ACT!$L$12:$L$27</definedName>
    <definedName name="_388__123Graph_BCHART_9" localSheetId="1" hidden="1">[6]VIC!$AZ$5:$AZ$26</definedName>
    <definedName name="_388__123Graph_BCHART_9" localSheetId="0" hidden="1">[6]VIC!$AZ$5:$AZ$26</definedName>
    <definedName name="_388__123Graph_BCHART_9" hidden="1">[7]VIC!$AZ$5:$AZ$26</definedName>
    <definedName name="_396__123Graph_CCHART_1" localSheetId="1" hidden="1">[10]charts!#REF!</definedName>
    <definedName name="_396__123Graph_CCHART_1" localSheetId="0" hidden="1">[10]charts!#REF!</definedName>
    <definedName name="_396__123Graph_CCHART_1" localSheetId="8" hidden="1">[11]charts!#REF!</definedName>
    <definedName name="_396__123Graph_CCHART_1" hidden="1">[11]charts!#REF!</definedName>
    <definedName name="_397__123Graph_BCHART_8" localSheetId="1" hidden="1">[6]VIC!#REF!</definedName>
    <definedName name="_397__123Graph_BCHART_8" localSheetId="0" hidden="1">[6]VIC!#REF!</definedName>
    <definedName name="_397__123Graph_BCHART_8" localSheetId="8" hidden="1">[7]VIC!#REF!</definedName>
    <definedName name="_397__123Graph_BCHART_8" hidden="1">[7]VIC!#REF!</definedName>
    <definedName name="_4__123Graph_BCHART_3" hidden="1">'[3]Degree Days'!$I$14:$I$44</definedName>
    <definedName name="_404__123Graph_CCHART_10" localSheetId="1" hidden="1">[10]charts!#REF!</definedName>
    <definedName name="_404__123Graph_CCHART_10" localSheetId="0" hidden="1">[10]charts!#REF!</definedName>
    <definedName name="_404__123Graph_CCHART_10" localSheetId="8" hidden="1">[11]charts!#REF!</definedName>
    <definedName name="_404__123Graph_CCHART_10" hidden="1">[11]charts!#REF!</definedName>
    <definedName name="_412__123Graph_BCHART_9" localSheetId="1" hidden="1">[6]VIC!$AZ$5:$AZ$26</definedName>
    <definedName name="_412__123Graph_BCHART_9" localSheetId="0" hidden="1">[6]VIC!$AZ$5:$AZ$26</definedName>
    <definedName name="_412__123Graph_BCHART_9" hidden="1">[7]VIC!$AZ$5:$AZ$26</definedName>
    <definedName name="_418__123Graph_CCHART_11" localSheetId="1" hidden="1">[6]VIC!$BG$5:$BG$26</definedName>
    <definedName name="_418__123Graph_CCHART_11" localSheetId="0" hidden="1">[6]VIC!$BG$5:$BG$26</definedName>
    <definedName name="_418__123Graph_CCHART_11" hidden="1">[7]VIC!$BG$5:$BG$26</definedName>
    <definedName name="_419__123Graph_CCHART_12" localSheetId="1" hidden="1">[6]VIC!$P$6:$P$26</definedName>
    <definedName name="_419__123Graph_CCHART_12" localSheetId="0" hidden="1">[6]VIC!$P$6:$P$26</definedName>
    <definedName name="_419__123Graph_CCHART_12" hidden="1">[7]VIC!$P$6:$P$26</definedName>
    <definedName name="_42__123Graph_ACHART_11" localSheetId="1" hidden="1">[6]VIC!$AZ$5:$AZ$26</definedName>
    <definedName name="_42__123Graph_ACHART_11" localSheetId="0" hidden="1">[6]VIC!$AZ$5:$AZ$26</definedName>
    <definedName name="_42__123Graph_ACHART_11" hidden="1">[7]VIC!$AZ$5:$AZ$26</definedName>
    <definedName name="_420__123Graph_CCHART_1" localSheetId="1" hidden="1">[10]charts!#REF!</definedName>
    <definedName name="_420__123Graph_CCHART_1" localSheetId="0" hidden="1">[10]charts!#REF!</definedName>
    <definedName name="_420__123Graph_CCHART_1" localSheetId="8" hidden="1">[11]charts!#REF!</definedName>
    <definedName name="_420__123Graph_CCHART_1" hidden="1">[11]charts!#REF!</definedName>
    <definedName name="_420__123Graph_CCHART_13" localSheetId="1" hidden="1">[6]VIC!$D$9:$D$26</definedName>
    <definedName name="_420__123Graph_CCHART_13" localSheetId="0" hidden="1">[6]VIC!$D$9:$D$26</definedName>
    <definedName name="_420__123Graph_CCHART_13" hidden="1">[7]VIC!$D$9:$D$26</definedName>
    <definedName name="_421__123Graph_CCHART_14" localSheetId="1" hidden="1">[6]VIC!$C$6:$C$26</definedName>
    <definedName name="_421__123Graph_CCHART_14" localSheetId="0" hidden="1">[6]VIC!$C$6:$C$26</definedName>
    <definedName name="_421__123Graph_CCHART_14" hidden="1">[7]VIC!$C$6:$C$26</definedName>
    <definedName name="_422__123Graph_CCHART_15" localSheetId="1" hidden="1">[6]VIC!$BE$6:$BE$26</definedName>
    <definedName name="_422__123Graph_CCHART_15" localSheetId="0" hidden="1">[6]VIC!$BE$6:$BE$26</definedName>
    <definedName name="_422__123Graph_CCHART_15" hidden="1">[7]VIC!$BE$6:$BE$26</definedName>
    <definedName name="_423__123Graph_CCHART_16" localSheetId="1" hidden="1">[6]VIC!$BG$5:$BG$26</definedName>
    <definedName name="_423__123Graph_CCHART_16" localSheetId="0" hidden="1">[6]VIC!$BG$5:$BG$26</definedName>
    <definedName name="_423__123Graph_CCHART_16" hidden="1">[7]VIC!$BG$5:$BG$26</definedName>
    <definedName name="_428__123Graph_CCHART_10" localSheetId="1" hidden="1">[10]charts!#REF!</definedName>
    <definedName name="_428__123Graph_CCHART_10" localSheetId="0" hidden="1">[10]charts!#REF!</definedName>
    <definedName name="_428__123Graph_CCHART_10" localSheetId="8" hidden="1">[11]charts!#REF!</definedName>
    <definedName name="_428__123Graph_CCHART_10" hidden="1">[11]charts!#REF!</definedName>
    <definedName name="_437__123Graph_CCHART_2" localSheetId="1" hidden="1">[6]VIC!$AW$9:$AW$26</definedName>
    <definedName name="_437__123Graph_CCHART_2" localSheetId="0" hidden="1">[6]VIC!$AW$9:$AW$26</definedName>
    <definedName name="_437__123Graph_CCHART_2" hidden="1">[7]VIC!$AW$9:$AW$26</definedName>
    <definedName name="_443__123Graph_CCHART_11" localSheetId="1" hidden="1">[6]VIC!$BG$5:$BG$26</definedName>
    <definedName name="_443__123Graph_CCHART_11" localSheetId="0" hidden="1">[6]VIC!$BG$5:$BG$26</definedName>
    <definedName name="_443__123Graph_CCHART_11" hidden="1">[7]VIC!$BG$5:$BG$26</definedName>
    <definedName name="_444__123Graph_CCHART_12" localSheetId="1" hidden="1">[6]VIC!$P$6:$P$26</definedName>
    <definedName name="_444__123Graph_CCHART_12" localSheetId="0" hidden="1">[6]VIC!$P$6:$P$26</definedName>
    <definedName name="_444__123Graph_CCHART_12" hidden="1">[7]VIC!$P$6:$P$26</definedName>
    <definedName name="_445__123Graph_CCHART_13" localSheetId="1" hidden="1">[6]VIC!$D$9:$D$26</definedName>
    <definedName name="_445__123Graph_CCHART_13" localSheetId="0" hidden="1">[6]VIC!$D$9:$D$26</definedName>
    <definedName name="_445__123Graph_CCHART_13" hidden="1">[7]VIC!$D$9:$D$26</definedName>
    <definedName name="_445__123Graph_CCHART_3" localSheetId="1" hidden="1">[10]charts!#REF!</definedName>
    <definedName name="_445__123Graph_CCHART_3" localSheetId="0" hidden="1">[10]charts!#REF!</definedName>
    <definedName name="_445__123Graph_CCHART_3" localSheetId="8" hidden="1">[11]charts!#REF!</definedName>
    <definedName name="_445__123Graph_CCHART_3" hidden="1">[11]charts!#REF!</definedName>
    <definedName name="_446__123Graph_CCHART_14" localSheetId="1" hidden="1">[6]VIC!$C$6:$C$26</definedName>
    <definedName name="_446__123Graph_CCHART_14" localSheetId="0" hidden="1">[6]VIC!$C$6:$C$26</definedName>
    <definedName name="_446__123Graph_CCHART_14" hidden="1">[7]VIC!$C$6:$C$26</definedName>
    <definedName name="_447__123Graph_CCHART_15" localSheetId="1" hidden="1">[6]VIC!$BE$6:$BE$26</definedName>
    <definedName name="_447__123Graph_CCHART_15" localSheetId="0" hidden="1">[6]VIC!$BE$6:$BE$26</definedName>
    <definedName name="_447__123Graph_CCHART_15" hidden="1">[7]VIC!$BE$6:$BE$26</definedName>
    <definedName name="_448__123Graph_CCHART_16" localSheetId="1" hidden="1">[6]VIC!$BG$5:$BG$26</definedName>
    <definedName name="_448__123Graph_CCHART_16" localSheetId="0" hidden="1">[6]VIC!$BG$5:$BG$26</definedName>
    <definedName name="_448__123Graph_CCHART_16" hidden="1">[7]VIC!$BG$5:$BG$26</definedName>
    <definedName name="_45__123Graph_ACHART_11" localSheetId="1" hidden="1">[6]VIC!$AZ$5:$AZ$26</definedName>
    <definedName name="_45__123Graph_ACHART_11" localSheetId="0" hidden="1">[6]VIC!$AZ$5:$AZ$26</definedName>
    <definedName name="_45__123Graph_ACHART_11" hidden="1">[7]VIC!$AZ$5:$AZ$26</definedName>
    <definedName name="_453__123Graph_CCHART_4" localSheetId="1" hidden="1">[10]charts!#REF!</definedName>
    <definedName name="_453__123Graph_CCHART_4" localSheetId="0" hidden="1">[10]charts!#REF!</definedName>
    <definedName name="_453__123Graph_CCHART_4" localSheetId="8" hidden="1">[11]charts!#REF!</definedName>
    <definedName name="_453__123Graph_CCHART_4" hidden="1">[11]charts!#REF!</definedName>
    <definedName name="_461__123Graph_CCHART_5" localSheetId="1" hidden="1">[10]charts!#REF!</definedName>
    <definedName name="_461__123Graph_CCHART_5" localSheetId="0" hidden="1">[10]charts!#REF!</definedName>
    <definedName name="_461__123Graph_CCHART_5" localSheetId="8" hidden="1">[11]charts!#REF!</definedName>
    <definedName name="_461__123Graph_CCHART_5" hidden="1">[11]charts!#REF!</definedName>
    <definedName name="_463__123Graph_CCHART_2" localSheetId="1" hidden="1">[6]VIC!$AW$9:$AW$26</definedName>
    <definedName name="_463__123Graph_CCHART_2" localSheetId="0" hidden="1">[6]VIC!$AW$9:$AW$26</definedName>
    <definedName name="_463__123Graph_CCHART_2" hidden="1">[7]VIC!$AW$9:$AW$26</definedName>
    <definedName name="_469__123Graph_CCHART_6" localSheetId="1" hidden="1">[10]charts!#REF!</definedName>
    <definedName name="_469__123Graph_CCHART_6" localSheetId="0" hidden="1">[10]charts!#REF!</definedName>
    <definedName name="_469__123Graph_CCHART_6" localSheetId="8" hidden="1">[11]charts!#REF!</definedName>
    <definedName name="_469__123Graph_CCHART_6" hidden="1">[11]charts!#REF!</definedName>
    <definedName name="_470__123Graph_CCHART_62" localSheetId="1" hidden="1">[6]ACT!$BD$7:$BD$26</definedName>
    <definedName name="_470__123Graph_CCHART_62" localSheetId="0" hidden="1">[6]ACT!$BD$7:$BD$26</definedName>
    <definedName name="_470__123Graph_CCHART_62" hidden="1">[7]ACT!$BD$7:$BD$26</definedName>
    <definedName name="_471__123Graph_CCHART_3" localSheetId="1" hidden="1">[10]charts!#REF!</definedName>
    <definedName name="_471__123Graph_CCHART_3" localSheetId="0" hidden="1">[10]charts!#REF!</definedName>
    <definedName name="_471__123Graph_CCHART_3" localSheetId="8" hidden="1">[11]charts!#REF!</definedName>
    <definedName name="_471__123Graph_CCHART_3" hidden="1">[11]charts!#REF!</definedName>
    <definedName name="_471__123Graph_CCHART_66" localSheetId="1" hidden="1">[8]NSW!$BG$5:$BG$26</definedName>
    <definedName name="_471__123Graph_CCHART_66" localSheetId="0" hidden="1">[8]NSW!$BG$5:$BG$26</definedName>
    <definedName name="_471__123Graph_CCHART_66" hidden="1">[9]NSW!$BG$5:$BG$26</definedName>
    <definedName name="_472__123Graph_CCHART_68" localSheetId="1" hidden="1">[6]TAS!$AU$5:$AU$26</definedName>
    <definedName name="_472__123Graph_CCHART_68" localSheetId="0" hidden="1">[6]TAS!$AU$5:$AU$26</definedName>
    <definedName name="_472__123Graph_CCHART_68" hidden="1">[7]TAS!$AU$5:$AU$26</definedName>
    <definedName name="_473__123Graph_CCHART_69" localSheetId="1" hidden="1">[8]NSW!$AX$5:$AX$26</definedName>
    <definedName name="_473__123Graph_CCHART_69" localSheetId="0" hidden="1">[8]NSW!$AX$5:$AX$26</definedName>
    <definedName name="_473__123Graph_CCHART_69" hidden="1">[9]NSW!$AX$5:$AX$26</definedName>
    <definedName name="_479__123Graph_CCHART_4" localSheetId="1" hidden="1">[10]charts!#REF!</definedName>
    <definedName name="_479__123Graph_CCHART_4" localSheetId="0" hidden="1">[10]charts!#REF!</definedName>
    <definedName name="_479__123Graph_CCHART_4" localSheetId="8" hidden="1">[11]charts!#REF!</definedName>
    <definedName name="_479__123Graph_CCHART_4" hidden="1">[11]charts!#REF!</definedName>
    <definedName name="_481__123Graph_CCHART_7" localSheetId="1" hidden="1">[10]charts!#REF!</definedName>
    <definedName name="_481__123Graph_CCHART_7" localSheetId="0" hidden="1">[10]charts!#REF!</definedName>
    <definedName name="_481__123Graph_CCHART_7" localSheetId="8" hidden="1">[11]charts!#REF!</definedName>
    <definedName name="_481__123Graph_CCHART_7" hidden="1">[11]charts!#REF!</definedName>
    <definedName name="_482__123Graph_CCHART_70" localSheetId="1" hidden="1">[6]ACT!$P$5:$P$26</definedName>
    <definedName name="_482__123Graph_CCHART_70" localSheetId="0" hidden="1">[6]ACT!$P$5:$P$26</definedName>
    <definedName name="_482__123Graph_CCHART_70" hidden="1">[7]ACT!$P$5:$P$26</definedName>
    <definedName name="_487__123Graph_CCHART_5" localSheetId="1" hidden="1">[10]charts!#REF!</definedName>
    <definedName name="_487__123Graph_CCHART_5" localSheetId="0" hidden="1">[10]charts!#REF!</definedName>
    <definedName name="_487__123Graph_CCHART_5" localSheetId="8" hidden="1">[11]charts!#REF!</definedName>
    <definedName name="_487__123Graph_CCHART_5" hidden="1">[11]charts!#REF!</definedName>
    <definedName name="_490__123Graph_CCHART_8" localSheetId="1" hidden="1">[10]charts!#REF!</definedName>
    <definedName name="_490__123Graph_CCHART_8" localSheetId="0" hidden="1">[10]charts!#REF!</definedName>
    <definedName name="_490__123Graph_CCHART_8" localSheetId="8" hidden="1">[11]charts!#REF!</definedName>
    <definedName name="_490__123Graph_CCHART_8" hidden="1">[11]charts!#REF!</definedName>
    <definedName name="_495__123Graph_CCHART_6" localSheetId="1" hidden="1">[10]charts!#REF!</definedName>
    <definedName name="_495__123Graph_CCHART_6" localSheetId="0" hidden="1">[10]charts!#REF!</definedName>
    <definedName name="_495__123Graph_CCHART_6" localSheetId="8" hidden="1">[11]charts!#REF!</definedName>
    <definedName name="_495__123Graph_CCHART_6" hidden="1">[11]charts!#REF!</definedName>
    <definedName name="_496__123Graph_CCHART_62" localSheetId="1" hidden="1">[6]ACT!$BD$7:$BD$26</definedName>
    <definedName name="_496__123Graph_CCHART_62" localSheetId="0" hidden="1">[6]ACT!$BD$7:$BD$26</definedName>
    <definedName name="_496__123Graph_CCHART_62" hidden="1">[7]ACT!$BD$7:$BD$26</definedName>
    <definedName name="_497__123Graph_CCHART_66" localSheetId="1" hidden="1">[8]NSW!$BG$5:$BG$26</definedName>
    <definedName name="_497__123Graph_CCHART_66" localSheetId="0" hidden="1">[8]NSW!$BG$5:$BG$26</definedName>
    <definedName name="_497__123Graph_CCHART_66" hidden="1">[9]NSW!$BG$5:$BG$26</definedName>
    <definedName name="_498__123Graph_CCHART_68" localSheetId="1" hidden="1">[6]TAS!$AU$5:$AU$26</definedName>
    <definedName name="_498__123Graph_CCHART_68" localSheetId="0" hidden="1">[6]TAS!$AU$5:$AU$26</definedName>
    <definedName name="_498__123Graph_CCHART_68" hidden="1">[7]TAS!$AU$5:$AU$26</definedName>
    <definedName name="_498__123Graph_CCHART_9" localSheetId="1" hidden="1">[10]charts!#REF!</definedName>
    <definedName name="_498__123Graph_CCHART_9" localSheetId="0" hidden="1">[10]charts!#REF!</definedName>
    <definedName name="_498__123Graph_CCHART_9" localSheetId="8" hidden="1">[11]charts!#REF!</definedName>
    <definedName name="_498__123Graph_CCHART_9" hidden="1">[11]charts!#REF!</definedName>
    <definedName name="_499__123Graph_CCHART_69" localSheetId="1" hidden="1">[8]NSW!$AX$5:$AX$26</definedName>
    <definedName name="_499__123Graph_CCHART_69" localSheetId="0" hidden="1">[8]NSW!$AX$5:$AX$26</definedName>
    <definedName name="_499__123Graph_CCHART_69" hidden="1">[9]NSW!$AX$5:$AX$26</definedName>
    <definedName name="_499__123Graph_DCHART_1" localSheetId="1" hidden="1">[6]VIC!$W$9:$W$26</definedName>
    <definedName name="_499__123Graph_DCHART_1" localSheetId="0" hidden="1">[6]VIC!$W$9:$W$26</definedName>
    <definedName name="_499__123Graph_DCHART_1" hidden="1">[7]VIC!$W$9:$W$26</definedName>
    <definedName name="_5__123Graph_BCHART_7" localSheetId="1" hidden="1">'[3]Degree Days'!#REF!</definedName>
    <definedName name="_5__123Graph_BCHART_7" localSheetId="0" hidden="1">'[3]Degree Days'!#REF!</definedName>
    <definedName name="_5__123Graph_BCHART_7" localSheetId="8" hidden="1">'[3]Degree Days'!#REF!</definedName>
    <definedName name="_5__123Graph_BCHART_7" hidden="1">'[3]Degree Days'!#REF!</definedName>
    <definedName name="_507__123Graph_CCHART_7" localSheetId="1" hidden="1">[10]charts!#REF!</definedName>
    <definedName name="_507__123Graph_CCHART_7" localSheetId="0" hidden="1">[10]charts!#REF!</definedName>
    <definedName name="_507__123Graph_CCHART_7" localSheetId="8" hidden="1">[11]charts!#REF!</definedName>
    <definedName name="_507__123Graph_CCHART_7" hidden="1">[11]charts!#REF!</definedName>
    <definedName name="_507__123Graph_DCHART_10" localSheetId="1" hidden="1">[10]charts!#REF!</definedName>
    <definedName name="_507__123Graph_DCHART_10" localSheetId="0" hidden="1">[10]charts!#REF!</definedName>
    <definedName name="_507__123Graph_DCHART_10" localSheetId="8" hidden="1">[11]charts!#REF!</definedName>
    <definedName name="_507__123Graph_DCHART_10" hidden="1">[11]charts!#REF!</definedName>
    <definedName name="_508__123Graph_CCHART_70" localSheetId="1" hidden="1">[6]ACT!$P$5:$P$26</definedName>
    <definedName name="_508__123Graph_CCHART_70" localSheetId="0" hidden="1">[6]ACT!$P$5:$P$26</definedName>
    <definedName name="_508__123Graph_CCHART_70" hidden="1">[7]ACT!$P$5:$P$26</definedName>
    <definedName name="_508__123Graph_DCHART_11" localSheetId="1" hidden="1">[6]VIC!$BI$5:$BI$26</definedName>
    <definedName name="_508__123Graph_DCHART_11" localSheetId="0" hidden="1">[6]VIC!$BI$5:$BI$26</definedName>
    <definedName name="_508__123Graph_DCHART_11" hidden="1">[7]VIC!$BI$5:$BI$26</definedName>
    <definedName name="_509__123Graph_DCHART_13" localSheetId="1" hidden="1">[6]VIC!$B$9:$B$26</definedName>
    <definedName name="_509__123Graph_DCHART_13" localSheetId="0" hidden="1">[6]VIC!$B$9:$B$26</definedName>
    <definedName name="_509__123Graph_DCHART_13" hidden="1">[7]VIC!$B$9:$B$26</definedName>
    <definedName name="_510__123Graph_DCHART_16" localSheetId="1" hidden="1">[6]VIC!$BI$5:$BI$26</definedName>
    <definedName name="_510__123Graph_DCHART_16" localSheetId="0" hidden="1">[6]VIC!$BI$5:$BI$26</definedName>
    <definedName name="_510__123Graph_DCHART_16" hidden="1">[7]VIC!$BI$5:$BI$26</definedName>
    <definedName name="_511__123Graph_DCHART_2" localSheetId="1" hidden="1">[6]VIC!$AG$9:$AG$26</definedName>
    <definedName name="_511__123Graph_DCHART_2" localSheetId="0" hidden="1">[6]VIC!$AG$9:$AG$26</definedName>
    <definedName name="_511__123Graph_DCHART_2" hidden="1">[7]VIC!$AG$9:$AG$26</definedName>
    <definedName name="_512__123Graph_DCHART_66" localSheetId="1" hidden="1">[8]NSW!$BI$5:$BI$26</definedName>
    <definedName name="_512__123Graph_DCHART_66" localSheetId="0" hidden="1">[8]NSW!$BI$5:$BI$26</definedName>
    <definedName name="_512__123Graph_DCHART_66" hidden="1">[9]NSW!$BI$5:$BI$26</definedName>
    <definedName name="_513__123Graph_DCHART_68" localSheetId="1" hidden="1">[6]TAS!$AW$5:$AW$26</definedName>
    <definedName name="_513__123Graph_DCHART_68" localSheetId="0" hidden="1">[6]TAS!$AW$5:$AW$26</definedName>
    <definedName name="_513__123Graph_DCHART_68" hidden="1">[7]TAS!$AW$5:$AW$26</definedName>
    <definedName name="_514__123Graph_DCHART_70" localSheetId="1" hidden="1">[6]ACT!$R$5:$R$26</definedName>
    <definedName name="_514__123Graph_DCHART_70" localSheetId="0" hidden="1">[6]ACT!$R$5:$R$26</definedName>
    <definedName name="_514__123Graph_DCHART_70" hidden="1">[7]ACT!$R$5:$R$26</definedName>
    <definedName name="_516__123Graph_CCHART_8" localSheetId="1" hidden="1">[10]charts!#REF!</definedName>
    <definedName name="_516__123Graph_CCHART_8" localSheetId="0" hidden="1">[10]charts!#REF!</definedName>
    <definedName name="_516__123Graph_CCHART_8" localSheetId="8" hidden="1">[11]charts!#REF!</definedName>
    <definedName name="_516__123Graph_CCHART_8" hidden="1">[11]charts!#REF!</definedName>
    <definedName name="_522__123Graph_ECHART_10" localSheetId="1" hidden="1">[10]charts!#REF!</definedName>
    <definedName name="_522__123Graph_ECHART_10" localSheetId="0" hidden="1">[10]charts!#REF!</definedName>
    <definedName name="_522__123Graph_ECHART_10" localSheetId="8" hidden="1">[11]charts!#REF!</definedName>
    <definedName name="_522__123Graph_ECHART_10" hidden="1">[11]charts!#REF!</definedName>
    <definedName name="_523__123Graph_ECHART_11" localSheetId="1" hidden="1">[6]VIC!$BO$5:$BO$26</definedName>
    <definedName name="_523__123Graph_ECHART_11" localSheetId="0" hidden="1">[6]VIC!$BO$5:$BO$26</definedName>
    <definedName name="_523__123Graph_ECHART_11" hidden="1">[7]VIC!$BO$5:$BO$26</definedName>
    <definedName name="_524__123Graph_CCHART_9" localSheetId="1" hidden="1">[10]charts!#REF!</definedName>
    <definedName name="_524__123Graph_CCHART_9" localSheetId="0" hidden="1">[10]charts!#REF!</definedName>
    <definedName name="_524__123Graph_CCHART_9" localSheetId="8" hidden="1">[11]charts!#REF!</definedName>
    <definedName name="_524__123Graph_CCHART_9" hidden="1">[11]charts!#REF!</definedName>
    <definedName name="_524__123Graph_ECHART_2" localSheetId="1" hidden="1">[6]VIC!$AN$9:$AN$26</definedName>
    <definedName name="_524__123Graph_ECHART_2" localSheetId="0" hidden="1">[6]VIC!$AN$9:$AN$26</definedName>
    <definedName name="_524__123Graph_ECHART_2" hidden="1">[7]VIC!$AN$9:$AN$26</definedName>
    <definedName name="_525__123Graph_DCHART_1" localSheetId="1" hidden="1">[6]VIC!$W$9:$W$26</definedName>
    <definedName name="_525__123Graph_DCHART_1" localSheetId="0" hidden="1">[6]VIC!$W$9:$W$26</definedName>
    <definedName name="_525__123Graph_DCHART_1" hidden="1">[7]VIC!$W$9:$W$26</definedName>
    <definedName name="_525__123Graph_ECHART_66" localSheetId="1" hidden="1">[8]NSW!$BO$5:$BO$26</definedName>
    <definedName name="_525__123Graph_ECHART_66" localSheetId="0" hidden="1">[8]NSW!$BO$5:$BO$26</definedName>
    <definedName name="_525__123Graph_ECHART_66" hidden="1">[9]NSW!$BO$5:$BO$26</definedName>
    <definedName name="_526__123Graph_ECHART_68" localSheetId="1" hidden="1">[6]TAS!$AX$5:$AX$26</definedName>
    <definedName name="_526__123Graph_ECHART_68" localSheetId="0" hidden="1">[6]TAS!$AX$5:$AX$26</definedName>
    <definedName name="_526__123Graph_ECHART_68" hidden="1">[7]TAS!$AX$5:$AX$26</definedName>
    <definedName name="_533__123Graph_DCHART_10" localSheetId="1" hidden="1">[10]charts!#REF!</definedName>
    <definedName name="_533__123Graph_DCHART_10" localSheetId="0" hidden="1">[10]charts!#REF!</definedName>
    <definedName name="_533__123Graph_DCHART_10" localSheetId="8" hidden="1">[11]charts!#REF!</definedName>
    <definedName name="_533__123Graph_DCHART_10" hidden="1">[11]charts!#REF!</definedName>
    <definedName name="_534__123Graph_DCHART_11" localSheetId="1" hidden="1">[6]VIC!$BI$5:$BI$26</definedName>
    <definedName name="_534__123Graph_DCHART_11" localSheetId="0" hidden="1">[6]VIC!$BI$5:$BI$26</definedName>
    <definedName name="_534__123Graph_DCHART_11" hidden="1">[7]VIC!$BI$5:$BI$26</definedName>
    <definedName name="_534__123Graph_FCHART_10" localSheetId="1" hidden="1">[10]charts!#REF!</definedName>
    <definedName name="_534__123Graph_FCHART_10" localSheetId="0" hidden="1">[10]charts!#REF!</definedName>
    <definedName name="_534__123Graph_FCHART_10" localSheetId="8" hidden="1">[11]charts!#REF!</definedName>
    <definedName name="_534__123Graph_FCHART_10" hidden="1">[11]charts!#REF!</definedName>
    <definedName name="_535__123Graph_DCHART_13" localSheetId="1" hidden="1">[6]VIC!$B$9:$B$26</definedName>
    <definedName name="_535__123Graph_DCHART_13" localSheetId="0" hidden="1">[6]VIC!$B$9:$B$26</definedName>
    <definedName name="_535__123Graph_DCHART_13" hidden="1">[7]VIC!$B$9:$B$26</definedName>
    <definedName name="_536__123Graph_DCHART_16" localSheetId="1" hidden="1">[6]VIC!$BI$5:$BI$26</definedName>
    <definedName name="_536__123Graph_DCHART_16" localSheetId="0" hidden="1">[6]VIC!$BI$5:$BI$26</definedName>
    <definedName name="_536__123Graph_DCHART_16" hidden="1">[7]VIC!$BI$5:$BI$26</definedName>
    <definedName name="_537__123Graph_DCHART_2" localSheetId="1" hidden="1">[6]VIC!$AG$9:$AG$26</definedName>
    <definedName name="_537__123Graph_DCHART_2" localSheetId="0" hidden="1">[6]VIC!$AG$9:$AG$26</definedName>
    <definedName name="_537__123Graph_DCHART_2" hidden="1">[7]VIC!$AG$9:$AG$26</definedName>
    <definedName name="_538__123Graph_DCHART_66" localSheetId="1" hidden="1">[8]NSW!$BI$5:$BI$26</definedName>
    <definedName name="_538__123Graph_DCHART_66" localSheetId="0" hidden="1">[8]NSW!$BI$5:$BI$26</definedName>
    <definedName name="_538__123Graph_DCHART_66" hidden="1">[9]NSW!$BI$5:$BI$26</definedName>
    <definedName name="_539__123Graph_DCHART_68" localSheetId="1" hidden="1">[6]TAS!$AW$5:$AW$26</definedName>
    <definedName name="_539__123Graph_DCHART_68" localSheetId="0" hidden="1">[6]TAS!$AW$5:$AW$26</definedName>
    <definedName name="_539__123Graph_DCHART_68" hidden="1">[7]TAS!$AW$5:$AW$26</definedName>
    <definedName name="_540__123Graph_DCHART_70" localSheetId="1" hidden="1">[6]ACT!$R$5:$R$26</definedName>
    <definedName name="_540__123Graph_DCHART_70" localSheetId="0" hidden="1">[6]ACT!$R$5:$R$26</definedName>
    <definedName name="_540__123Graph_DCHART_70" hidden="1">[7]ACT!$R$5:$R$26</definedName>
    <definedName name="_548__123Graph_ECHART_10" localSheetId="1" hidden="1">[10]charts!#REF!</definedName>
    <definedName name="_548__123Graph_ECHART_10" localSheetId="0" hidden="1">[10]charts!#REF!</definedName>
    <definedName name="_548__123Graph_ECHART_10" localSheetId="8" hidden="1">[11]charts!#REF!</definedName>
    <definedName name="_548__123Graph_ECHART_10" hidden="1">[11]charts!#REF!</definedName>
    <definedName name="_548__123Graph_XCHART_10" localSheetId="1" hidden="1">[6]VIC!$A$5:$A$26</definedName>
    <definedName name="_548__123Graph_XCHART_10" localSheetId="0" hidden="1">[6]VIC!$A$5:$A$26</definedName>
    <definedName name="_548__123Graph_XCHART_10" hidden="1">[7]VIC!$A$5:$A$26</definedName>
    <definedName name="_549__123Graph_ECHART_11" localSheetId="1" hidden="1">[6]VIC!$BO$5:$BO$26</definedName>
    <definedName name="_549__123Graph_ECHART_11" localSheetId="0" hidden="1">[6]VIC!$BO$5:$BO$26</definedName>
    <definedName name="_549__123Graph_ECHART_11" hidden="1">[7]VIC!$BO$5:$BO$26</definedName>
    <definedName name="_550__123Graph_ECHART_2" localSheetId="1" hidden="1">[6]VIC!$AN$9:$AN$26</definedName>
    <definedName name="_550__123Graph_ECHART_2" localSheetId="0" hidden="1">[6]VIC!$AN$9:$AN$26</definedName>
    <definedName name="_550__123Graph_ECHART_2" hidden="1">[7]VIC!$AN$9:$AN$26</definedName>
    <definedName name="_551__123Graph_ECHART_66" localSheetId="1" hidden="1">[8]NSW!$BO$5:$BO$26</definedName>
    <definedName name="_551__123Graph_ECHART_66" localSheetId="0" hidden="1">[8]NSW!$BO$5:$BO$26</definedName>
    <definedName name="_551__123Graph_ECHART_66" hidden="1">[9]NSW!$BO$5:$BO$26</definedName>
    <definedName name="_552__123Graph_ECHART_68" localSheetId="1" hidden="1">[6]TAS!$AX$5:$AX$26</definedName>
    <definedName name="_552__123Graph_ECHART_68" localSheetId="0" hidden="1">[6]TAS!$AX$5:$AX$26</definedName>
    <definedName name="_552__123Graph_ECHART_68" hidden="1">[7]TAS!$AX$5:$AX$26</definedName>
    <definedName name="_560__123Graph_FCHART_10" localSheetId="1" hidden="1">[10]charts!#REF!</definedName>
    <definedName name="_560__123Graph_FCHART_10" localSheetId="0" hidden="1">[10]charts!#REF!</definedName>
    <definedName name="_560__123Graph_FCHART_10" localSheetId="8" hidden="1">[11]charts!#REF!</definedName>
    <definedName name="_560__123Graph_FCHART_10" hidden="1">[11]charts!#REF!</definedName>
    <definedName name="_562__123Graph_XCHART_11" localSheetId="1" hidden="1">[6]VIC!$A$5:$A$26</definedName>
    <definedName name="_562__123Graph_XCHART_11" localSheetId="0" hidden="1">[6]VIC!$A$5:$A$26</definedName>
    <definedName name="_562__123Graph_XCHART_11" hidden="1">[7]VIC!$A$5:$A$26</definedName>
    <definedName name="_563__123Graph_XCHART_12" localSheetId="1" hidden="1">[6]VIC!$A$6:$A$26</definedName>
    <definedName name="_563__123Graph_XCHART_12" localSheetId="0" hidden="1">[6]VIC!$A$6:$A$26</definedName>
    <definedName name="_563__123Graph_XCHART_12" hidden="1">[7]VIC!$A$6:$A$26</definedName>
    <definedName name="_564__123Graph_XCHART_13" localSheetId="1" hidden="1">[6]VIC!$A$9:$A$26</definedName>
    <definedName name="_564__123Graph_XCHART_13" localSheetId="0" hidden="1">[6]VIC!$A$9:$A$26</definedName>
    <definedName name="_564__123Graph_XCHART_13" hidden="1">[7]VIC!$A$9:$A$26</definedName>
    <definedName name="_565__123Graph_XCHART_14" localSheetId="1" hidden="1">[6]VIC!$A$9:$A$26</definedName>
    <definedName name="_565__123Graph_XCHART_14" localSheetId="0" hidden="1">[6]VIC!$A$9:$A$26</definedName>
    <definedName name="_565__123Graph_XCHART_14" hidden="1">[7]VIC!$A$9:$A$26</definedName>
    <definedName name="_566__123Graph_XCHART_15" localSheetId="1" hidden="1">[6]VIC!$A$6:$A$26</definedName>
    <definedName name="_566__123Graph_XCHART_15" localSheetId="0" hidden="1">[6]VIC!$A$6:$A$26</definedName>
    <definedName name="_566__123Graph_XCHART_15" hidden="1">[7]VIC!$A$6:$A$26</definedName>
    <definedName name="_567__123Graph_XCHART_16" localSheetId="1" hidden="1">[6]VIC!$A$5:$A$26</definedName>
    <definedName name="_567__123Graph_XCHART_16" localSheetId="0" hidden="1">[6]VIC!$A$5:$A$26</definedName>
    <definedName name="_567__123Graph_XCHART_16" hidden="1">[7]VIC!$A$5:$A$26</definedName>
    <definedName name="_575__123Graph_XCHART_10" localSheetId="1" hidden="1">[6]VIC!$A$5:$A$26</definedName>
    <definedName name="_575__123Graph_XCHART_10" localSheetId="0" hidden="1">[6]VIC!$A$5:$A$26</definedName>
    <definedName name="_575__123Graph_XCHART_10" hidden="1">[7]VIC!$A$5:$A$26</definedName>
    <definedName name="_581__123Graph_XCHART_2" localSheetId="1" hidden="1">[6]VIC!$A$9:$A$26</definedName>
    <definedName name="_581__123Graph_XCHART_2" localSheetId="0" hidden="1">[6]VIC!$A$9:$A$26</definedName>
    <definedName name="_581__123Graph_XCHART_2" hidden="1">[7]VIC!$A$9:$A$26</definedName>
    <definedName name="_590__123Graph_XCHART_11" localSheetId="1" hidden="1">[6]VIC!$A$5:$A$26</definedName>
    <definedName name="_590__123Graph_XCHART_11" localSheetId="0" hidden="1">[6]VIC!$A$5:$A$26</definedName>
    <definedName name="_590__123Graph_XCHART_11" hidden="1">[7]VIC!$A$5:$A$26</definedName>
    <definedName name="_591__123Graph_XCHART_12" localSheetId="1" hidden="1">[6]VIC!$A$6:$A$26</definedName>
    <definedName name="_591__123Graph_XCHART_12" localSheetId="0" hidden="1">[6]VIC!$A$6:$A$26</definedName>
    <definedName name="_591__123Graph_XCHART_12" hidden="1">[7]VIC!$A$6:$A$26</definedName>
    <definedName name="_592__123Graph_XCHART_13" localSheetId="1" hidden="1">[6]VIC!$A$9:$A$26</definedName>
    <definedName name="_592__123Graph_XCHART_13" localSheetId="0" hidden="1">[6]VIC!$A$9:$A$26</definedName>
    <definedName name="_592__123Graph_XCHART_13" hidden="1">[7]VIC!$A$9:$A$26</definedName>
    <definedName name="_593__123Graph_XCHART_14" localSheetId="1" hidden="1">[6]VIC!$A$9:$A$26</definedName>
    <definedName name="_593__123Graph_XCHART_14" localSheetId="0" hidden="1">[6]VIC!$A$9:$A$26</definedName>
    <definedName name="_593__123Graph_XCHART_14" hidden="1">[7]VIC!$A$9:$A$26</definedName>
    <definedName name="_594__123Graph_XCHART_15" localSheetId="1" hidden="1">[6]VIC!$A$6:$A$26</definedName>
    <definedName name="_594__123Graph_XCHART_15" localSheetId="0" hidden="1">[6]VIC!$A$6:$A$26</definedName>
    <definedName name="_594__123Graph_XCHART_15" hidden="1">[7]VIC!$A$6:$A$26</definedName>
    <definedName name="_595__123Graph_XCHART_16" localSheetId="1" hidden="1">[6]VIC!$A$5:$A$26</definedName>
    <definedName name="_595__123Graph_XCHART_16" localSheetId="0" hidden="1">[6]VIC!$A$5:$A$26</definedName>
    <definedName name="_595__123Graph_XCHART_16" hidden="1">[7]VIC!$A$5:$A$26</definedName>
    <definedName name="_595__123Graph_XCHART_3" localSheetId="1" hidden="1">[6]VIC!$A$9:$A$26</definedName>
    <definedName name="_595__123Graph_XCHART_3" localSheetId="0" hidden="1">[6]VIC!$A$9:$A$26</definedName>
    <definedName name="_595__123Graph_XCHART_3" hidden="1">[7]VIC!$A$9:$A$26</definedName>
    <definedName name="_596__123Graph_XCHART_35" localSheetId="1" hidden="1">[6]WA!$A$9:$A$26</definedName>
    <definedName name="_596__123Graph_XCHART_35" localSheetId="0" hidden="1">[6]WA!$A$9:$A$26</definedName>
    <definedName name="_596__123Graph_XCHART_35" hidden="1">[7]WA!$A$9:$A$26</definedName>
    <definedName name="_6__123Graph_BCHART_8" hidden="1">'[3]Degree Days'!$L$14:$L$44</definedName>
    <definedName name="_60__123Graph_ACHART_12" localSheetId="1" hidden="1">[6]VIC!#REF!</definedName>
    <definedName name="_60__123Graph_ACHART_12" localSheetId="0" hidden="1">[6]VIC!#REF!</definedName>
    <definedName name="_60__123Graph_ACHART_12" localSheetId="8" hidden="1">[7]VIC!#REF!</definedName>
    <definedName name="_60__123Graph_ACHART_12" hidden="1">[7]VIC!#REF!</definedName>
    <definedName name="_610__123Graph_XCHART_2" localSheetId="1" hidden="1">[6]VIC!$A$9:$A$26</definedName>
    <definedName name="_610__123Graph_XCHART_2" localSheetId="0" hidden="1">[6]VIC!$A$9:$A$26</definedName>
    <definedName name="_610__123Graph_XCHART_2" hidden="1">[7]VIC!$A$9:$A$26</definedName>
    <definedName name="_610__123Graph_XCHART_4" localSheetId="1" hidden="1">[6]VIC!$A$9:$A$26</definedName>
    <definedName name="_610__123Graph_XCHART_4" localSheetId="0" hidden="1">[6]VIC!$A$9:$A$26</definedName>
    <definedName name="_610__123Graph_XCHART_4" hidden="1">[7]VIC!$A$9:$A$26</definedName>
    <definedName name="_624__123Graph_XCHART_5" localSheetId="1" hidden="1">[6]VIC!$A$5:$A$26</definedName>
    <definedName name="_624__123Graph_XCHART_5" localSheetId="0" hidden="1">[6]VIC!$A$5:$A$26</definedName>
    <definedName name="_624__123Graph_XCHART_5" hidden="1">[7]VIC!$A$5:$A$26</definedName>
    <definedName name="_625__123Graph_XCHART_3" localSheetId="1" hidden="1">[6]VIC!$A$9:$A$26</definedName>
    <definedName name="_625__123Graph_XCHART_3" localSheetId="0" hidden="1">[6]VIC!$A$9:$A$26</definedName>
    <definedName name="_625__123Graph_XCHART_3" hidden="1">[7]VIC!$A$9:$A$26</definedName>
    <definedName name="_626__123Graph_XCHART_35" localSheetId="1" hidden="1">[6]WA!$A$9:$A$26</definedName>
    <definedName name="_626__123Graph_XCHART_35" localSheetId="0" hidden="1">[6]WA!$A$9:$A$26</definedName>
    <definedName name="_626__123Graph_XCHART_35" hidden="1">[7]WA!$A$9:$A$26</definedName>
    <definedName name="_638__123Graph_XCHART_6" localSheetId="1" hidden="1">[6]VIC!$A$5:$A$26</definedName>
    <definedName name="_638__123Graph_XCHART_6" localSheetId="0" hidden="1">[6]VIC!$A$5:$A$26</definedName>
    <definedName name="_638__123Graph_XCHART_6" hidden="1">[7]VIC!$A$5:$A$26</definedName>
    <definedName name="_64__123Graph_ACHART_12" localSheetId="1" hidden="1">[6]VIC!#REF!</definedName>
    <definedName name="_64__123Graph_ACHART_12" localSheetId="0" hidden="1">[6]VIC!#REF!</definedName>
    <definedName name="_64__123Graph_ACHART_12" localSheetId="8" hidden="1">[7]VIC!#REF!</definedName>
    <definedName name="_64__123Graph_ACHART_12" hidden="1">[7]VIC!#REF!</definedName>
    <definedName name="_641__123Graph_XCHART_4" localSheetId="1" hidden="1">[6]VIC!$A$9:$A$26</definedName>
    <definedName name="_641__123Graph_XCHART_4" localSheetId="0" hidden="1">[6]VIC!$A$9:$A$26</definedName>
    <definedName name="_641__123Graph_XCHART_4" hidden="1">[7]VIC!$A$9:$A$26</definedName>
    <definedName name="_652__123Graph_XCHART_7" localSheetId="1" hidden="1">[6]VIC!$A$5:$A$26</definedName>
    <definedName name="_652__123Graph_XCHART_7" localSheetId="0" hidden="1">[6]VIC!$A$5:$A$26</definedName>
    <definedName name="_652__123Graph_XCHART_7" hidden="1">[7]VIC!$A$5:$A$26</definedName>
    <definedName name="_653__123Graph_XCHART_71" localSheetId="1" hidden="1">[6]ACT!$A$12:$A$27</definedName>
    <definedName name="_653__123Graph_XCHART_71" localSheetId="0" hidden="1">[6]ACT!$A$12:$A$27</definedName>
    <definedName name="_653__123Graph_XCHART_71" hidden="1">[7]ACT!$A$12:$A$27</definedName>
    <definedName name="_656__123Graph_XCHART_5" localSheetId="1" hidden="1">[6]VIC!$A$5:$A$26</definedName>
    <definedName name="_656__123Graph_XCHART_5" localSheetId="0" hidden="1">[6]VIC!$A$5:$A$26</definedName>
    <definedName name="_656__123Graph_XCHART_5" hidden="1">[7]VIC!$A$5:$A$26</definedName>
    <definedName name="_667__123Graph_XCHART_8" localSheetId="1" hidden="1">[6]VIC!$A$5:$A$26</definedName>
    <definedName name="_667__123Graph_XCHART_8" localSheetId="0" hidden="1">[6]VIC!$A$5:$A$26</definedName>
    <definedName name="_667__123Graph_XCHART_8" hidden="1">[7]VIC!$A$5:$A$26</definedName>
    <definedName name="_671__123Graph_XCHART_6" localSheetId="1" hidden="1">[6]VIC!$A$5:$A$26</definedName>
    <definedName name="_671__123Graph_XCHART_6" localSheetId="0" hidden="1">[6]VIC!$A$5:$A$26</definedName>
    <definedName name="_671__123Graph_XCHART_6" hidden="1">[7]VIC!$A$5:$A$26</definedName>
    <definedName name="_681__123Graph_XCHART_9" localSheetId="1" hidden="1">[6]VIC!$A$5:$A$26</definedName>
    <definedName name="_681__123Graph_XCHART_9" localSheetId="0" hidden="1">[6]VIC!$A$5:$A$26</definedName>
    <definedName name="_681__123Graph_XCHART_9" hidden="1">[7]VIC!$A$5:$A$26</definedName>
    <definedName name="_686__123Graph_XCHART_7" localSheetId="1" hidden="1">[6]VIC!$A$5:$A$26</definedName>
    <definedName name="_686__123Graph_XCHART_7" localSheetId="0" hidden="1">[6]VIC!$A$5:$A$26</definedName>
    <definedName name="_686__123Graph_XCHART_7" hidden="1">[7]VIC!$A$5:$A$26</definedName>
    <definedName name="_687__123Graph_XCHART_71" localSheetId="1" hidden="1">[6]ACT!$A$12:$A$27</definedName>
    <definedName name="_687__123Graph_XCHART_71" localSheetId="0" hidden="1">[6]ACT!$A$12:$A$27</definedName>
    <definedName name="_687__123Graph_XCHART_71" hidden="1">[7]ACT!$A$12:$A$27</definedName>
    <definedName name="_7__123Graph_CCHART_7" hidden="1">'[3]Degree Days'!$P$22:$P$33</definedName>
    <definedName name="_702__123Graph_XCHART_8" localSheetId="1" hidden="1">[6]VIC!$A$5:$A$26</definedName>
    <definedName name="_702__123Graph_XCHART_8" localSheetId="0" hidden="1">[6]VIC!$A$5:$A$26</definedName>
    <definedName name="_702__123Graph_XCHART_8" hidden="1">[7]VIC!$A$5:$A$26</definedName>
    <definedName name="_717__123Graph_XCHART_9" localSheetId="1" hidden="1">[6]VIC!$A$5:$A$26</definedName>
    <definedName name="_717__123Graph_XCHART_9" localSheetId="0" hidden="1">[6]VIC!$A$5:$A$26</definedName>
    <definedName name="_717__123Graph_XCHART_9" hidden="1">[7]VIC!$A$5:$A$26</definedName>
    <definedName name="_78__123Graph_ACHART_13" localSheetId="1" hidden="1">[6]VIC!#REF!</definedName>
    <definedName name="_78__123Graph_ACHART_13" localSheetId="0" hidden="1">[6]VIC!#REF!</definedName>
    <definedName name="_78__123Graph_ACHART_13" localSheetId="8" hidden="1">[7]VIC!#REF!</definedName>
    <definedName name="_78__123Graph_ACHART_13" hidden="1">[7]VIC!#REF!</definedName>
    <definedName name="_79__123Graph_ACHART_14" localSheetId="1" hidden="1">[6]VIC!$X$6:$X$26</definedName>
    <definedName name="_79__123Graph_ACHART_14" localSheetId="0" hidden="1">[6]VIC!$X$6:$X$26</definedName>
    <definedName name="_79__123Graph_ACHART_14" hidden="1">[7]VIC!$X$6:$X$26</definedName>
    <definedName name="_8__123Graph_DCHART_7" hidden="1">'[3]Degree Days'!$Q$22:$Q$33</definedName>
    <definedName name="_80__123Graph_ACHART_15" localSheetId="1" hidden="1">[6]VIC!$N$6:$N$26</definedName>
    <definedName name="_80__123Graph_ACHART_15" localSheetId="0" hidden="1">[6]VIC!$N$6:$N$26</definedName>
    <definedName name="_80__123Graph_ACHART_15" hidden="1">[7]VIC!$N$6:$N$26</definedName>
    <definedName name="_81__123Graph_ACHART_16" localSheetId="1" hidden="1">[6]VIC!$AZ$5:$AZ$26</definedName>
    <definedName name="_81__123Graph_ACHART_16" localSheetId="0" hidden="1">[6]VIC!$AZ$5:$AZ$26</definedName>
    <definedName name="_81__123Graph_ACHART_16" hidden="1">[7]VIC!$AZ$5:$AZ$26</definedName>
    <definedName name="_83__123Graph_ACHART_13" localSheetId="1" hidden="1">[6]VIC!#REF!</definedName>
    <definedName name="_83__123Graph_ACHART_13" localSheetId="0" hidden="1">[6]VIC!#REF!</definedName>
    <definedName name="_83__123Graph_ACHART_13" localSheetId="8" hidden="1">[7]VIC!#REF!</definedName>
    <definedName name="_83__123Graph_ACHART_13" hidden="1">[7]VIC!#REF!</definedName>
    <definedName name="_84__123Graph_ACHART_14" localSheetId="1" hidden="1">[6]VIC!$X$6:$X$26</definedName>
    <definedName name="_84__123Graph_ACHART_14" localSheetId="0" hidden="1">[6]VIC!$X$6:$X$26</definedName>
    <definedName name="_84__123Graph_ACHART_14" hidden="1">[7]VIC!$X$6:$X$26</definedName>
    <definedName name="_85__123Graph_ACHART_15" localSheetId="1" hidden="1">[6]VIC!$N$6:$N$26</definedName>
    <definedName name="_85__123Graph_ACHART_15" localSheetId="0" hidden="1">[6]VIC!$N$6:$N$26</definedName>
    <definedName name="_85__123Graph_ACHART_15" hidden="1">[7]VIC!$N$6:$N$26</definedName>
    <definedName name="_86__123Graph_ACHART_16" localSheetId="1" hidden="1">[6]VIC!$AZ$5:$AZ$26</definedName>
    <definedName name="_86__123Graph_ACHART_16" localSheetId="0" hidden="1">[6]VIC!$AZ$5:$AZ$26</definedName>
    <definedName name="_86__123Graph_ACHART_16" hidden="1">[7]VIC!$AZ$5:$AZ$26</definedName>
    <definedName name="_9__123Graph_XCHART_8" hidden="1">'[3]Degree Days'!$B$14:$B$44</definedName>
    <definedName name="_95__123Graph_ACHART_2" localSheetId="1" hidden="1">[6]VIC!$AU$9:$AU$26</definedName>
    <definedName name="_95__123Graph_ACHART_2" localSheetId="0" hidden="1">[6]VIC!$AU$9:$AU$26</definedName>
    <definedName name="_95__123Graph_ACHART_2" hidden="1">[7]VIC!$AU$9:$AU$26</definedName>
    <definedName name="_Fill" localSheetId="1" hidden="1">#REF!</definedName>
    <definedName name="_Fill" localSheetId="0" hidden="1">#REF!</definedName>
    <definedName name="_Fill" localSheetId="8" hidden="1">#REF!</definedName>
    <definedName name="_Fill" hidden="1">#REF!</definedName>
    <definedName name="_xlnm._FilterDatabase" localSheetId="8" hidden="1">[12]DataAct!#REF!</definedName>
    <definedName name="_xlnm._FilterDatabase" hidden="1">[12]DataAct!#REF!</definedName>
    <definedName name="_jns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1">'[13]Lookup|Tables'!$G$12</definedName>
    <definedName name="a" localSheetId="0">'[13]Lookup|Tables'!$G$12</definedName>
    <definedName name="a">'[14]Lookup|Tables'!$G$12</definedName>
    <definedName name="A10offset">10</definedName>
    <definedName name="A10remlife" localSheetId="1">[15]Input!$L$16</definedName>
    <definedName name="A10remlife" localSheetId="0">[15]Input!$L$16</definedName>
    <definedName name="A10remlife" localSheetId="8">#REF!</definedName>
    <definedName name="A10remlife">#REF!</definedName>
    <definedName name="A10remlife_rfm" localSheetId="8">#REF!</definedName>
    <definedName name="A10remlife_rfm">#REF!</definedName>
    <definedName name="A10remlife_rfm_t" localSheetId="8">#REF!</definedName>
    <definedName name="A10remlife_rfm_t">#REF!</definedName>
    <definedName name="A10remlife_t" localSheetId="8">#REF!</definedName>
    <definedName name="A10remlife_t">#REF!</definedName>
    <definedName name="A10resid" localSheetId="8">[16]Input!#REF!</definedName>
    <definedName name="A10resid">[16]Input!#REF!</definedName>
    <definedName name="A10stdlife" localSheetId="1">[15]Input!$M$16</definedName>
    <definedName name="A10stdlife" localSheetId="0">[15]Input!$M$16</definedName>
    <definedName name="A10stdlife" localSheetId="8">#REF!</definedName>
    <definedName name="A10stdlife">#REF!</definedName>
    <definedName name="A10stdlife_rfm" localSheetId="8">#REF!</definedName>
    <definedName name="A10stdlife_rfm">#REF!</definedName>
    <definedName name="A10stdlife_rfm_t" localSheetId="8">#REF!</definedName>
    <definedName name="A10stdlife_rfm_t">#REF!</definedName>
    <definedName name="A10stdlife_t" localSheetId="8">#REF!</definedName>
    <definedName name="A10stdlife_t">#REF!</definedName>
    <definedName name="A10taxremlife" localSheetId="1">[15]Input!$O$16</definedName>
    <definedName name="A10taxremlife" localSheetId="0">[15]Input!$O$16</definedName>
    <definedName name="A10taxremlife" localSheetId="8">#REF!</definedName>
    <definedName name="A10taxremlife">#REF!</definedName>
    <definedName name="A10taxremlife_rfm" localSheetId="8">#REF!</definedName>
    <definedName name="A10taxremlife_rfm">#REF!</definedName>
    <definedName name="A10taxremlife_rfm_t" localSheetId="8">#REF!</definedName>
    <definedName name="A10taxremlife_rfm_t">#REF!</definedName>
    <definedName name="A10taxremlife_t" localSheetId="8">#REF!</definedName>
    <definedName name="A10taxremlife_t">#REF!</definedName>
    <definedName name="A10taxstdlife" localSheetId="1">[15]Input!$P$16</definedName>
    <definedName name="A10taxstdlife" localSheetId="0">[15]Input!$P$16</definedName>
    <definedName name="A10taxstdlife" localSheetId="8">#REF!</definedName>
    <definedName name="A10taxstdlife">#REF!</definedName>
    <definedName name="A10taxstdlife_rfm" localSheetId="8">#REF!</definedName>
    <definedName name="A10taxstdlife_rfm">#REF!</definedName>
    <definedName name="A10taxstdlife_rfm_t" localSheetId="8">#REF!</definedName>
    <definedName name="A10taxstdlife_rfm_t">#REF!</definedName>
    <definedName name="A10taxstdlife_t" localSheetId="8">#REF!</definedName>
    <definedName name="A10taxstdlife_t">#REF!</definedName>
    <definedName name="A10taxvalue" localSheetId="1">[15]Input!$N$16</definedName>
    <definedName name="A10taxvalue" localSheetId="0">[15]Input!$N$16</definedName>
    <definedName name="A10taxvalue" localSheetId="8">#REF!</definedName>
    <definedName name="A10taxvalue">#REF!</definedName>
    <definedName name="A10taxvalue_rfm" localSheetId="8">#REF!</definedName>
    <definedName name="A10taxvalue_rfm">#REF!</definedName>
    <definedName name="A10taxvalue_rfm_t" localSheetId="8">#REF!</definedName>
    <definedName name="A10taxvalue_rfm_t">#REF!</definedName>
    <definedName name="A10taxvalue_t" localSheetId="8">#REF!</definedName>
    <definedName name="A10taxvalue_t">#REF!</definedName>
    <definedName name="A10value" localSheetId="1">[15]Input!$J$16</definedName>
    <definedName name="A10value" localSheetId="0">[15]Input!$J$16</definedName>
    <definedName name="A10value" localSheetId="8">#REF!</definedName>
    <definedName name="A10value">#REF!</definedName>
    <definedName name="A10value_rfm" localSheetId="8">#REF!</definedName>
    <definedName name="A10value_rfm">#REF!</definedName>
    <definedName name="A10value_rfm_t" localSheetId="8">#REF!</definedName>
    <definedName name="A10value_rfm_t">#REF!</definedName>
    <definedName name="A10value_t" localSheetId="8">#REF!</definedName>
    <definedName name="A10value_t">#REF!</definedName>
    <definedName name="A10wipvalue" localSheetId="8">#REF!</definedName>
    <definedName name="A10wipvalue">#REF!</definedName>
    <definedName name="A10wipvalue_t" localSheetId="8">#REF!</definedName>
    <definedName name="A10wipvalue_t">#REF!</definedName>
    <definedName name="A11offset">11</definedName>
    <definedName name="A11remlife" localSheetId="1">[15]Input!$L$17</definedName>
    <definedName name="A11remlife" localSheetId="0">[15]Input!$L$17</definedName>
    <definedName name="A11remlife" localSheetId="8">#REF!</definedName>
    <definedName name="A11remlife">#REF!</definedName>
    <definedName name="A11remlife_rfm" localSheetId="8">#REF!</definedName>
    <definedName name="A11remlife_rfm">#REF!</definedName>
    <definedName name="A11remlife_rfm_t" localSheetId="8">#REF!</definedName>
    <definedName name="A11remlife_rfm_t">#REF!</definedName>
    <definedName name="A11remlife_t" localSheetId="8">#REF!</definedName>
    <definedName name="A11remlife_t">#REF!</definedName>
    <definedName name="A11resid" localSheetId="8">[16]Input!#REF!</definedName>
    <definedName name="A11resid">[16]Input!#REF!</definedName>
    <definedName name="A11stdlife" localSheetId="1">[15]Input!$M$17</definedName>
    <definedName name="A11stdlife" localSheetId="0">[15]Input!$M$17</definedName>
    <definedName name="A11stdlife" localSheetId="8">#REF!</definedName>
    <definedName name="A11stdlife">#REF!</definedName>
    <definedName name="A11stdlife_rfm" localSheetId="8">#REF!</definedName>
    <definedName name="A11stdlife_rfm">#REF!</definedName>
    <definedName name="A11stdlife_rfm_t" localSheetId="8">#REF!</definedName>
    <definedName name="A11stdlife_rfm_t">#REF!</definedName>
    <definedName name="A11stdlife_t" localSheetId="8">#REF!</definedName>
    <definedName name="A11stdlife_t">#REF!</definedName>
    <definedName name="A11taxremlife" localSheetId="1">[15]Input!$O$17</definedName>
    <definedName name="A11taxremlife" localSheetId="0">[15]Input!$O$17</definedName>
    <definedName name="A11taxremlife" localSheetId="8">#REF!</definedName>
    <definedName name="A11taxremlife">#REF!</definedName>
    <definedName name="A11taxremlife_rfm" localSheetId="8">#REF!</definedName>
    <definedName name="A11taxremlife_rfm">#REF!</definedName>
    <definedName name="A11taxremlife_rfm_t" localSheetId="8">#REF!</definedName>
    <definedName name="A11taxremlife_rfm_t">#REF!</definedName>
    <definedName name="A11taxremlife_t" localSheetId="8">#REF!</definedName>
    <definedName name="A11taxremlife_t">#REF!</definedName>
    <definedName name="A11taxstdlife" localSheetId="1">[15]Input!$P$17</definedName>
    <definedName name="A11taxstdlife" localSheetId="0">[15]Input!$P$17</definedName>
    <definedName name="A11taxstdlife" localSheetId="8">#REF!</definedName>
    <definedName name="A11taxstdlife">#REF!</definedName>
    <definedName name="A11taxstdlife_rfm" localSheetId="8">#REF!</definedName>
    <definedName name="A11taxstdlife_rfm">#REF!</definedName>
    <definedName name="A11taxstdlife_rfm_t" localSheetId="8">#REF!</definedName>
    <definedName name="A11taxstdlife_rfm_t">#REF!</definedName>
    <definedName name="A11taxstdlife_t" localSheetId="8">#REF!</definedName>
    <definedName name="A11taxstdlife_t">#REF!</definedName>
    <definedName name="A11taxvalue" localSheetId="1">[15]Input!$N$17</definedName>
    <definedName name="A11taxvalue" localSheetId="0">[15]Input!$N$17</definedName>
    <definedName name="A11taxvalue" localSheetId="8">#REF!</definedName>
    <definedName name="A11taxvalue">#REF!</definedName>
    <definedName name="A11taxvalue_rfm" localSheetId="8">#REF!</definedName>
    <definedName name="A11taxvalue_rfm">#REF!</definedName>
    <definedName name="A11taxvalue_rfm_t" localSheetId="8">#REF!</definedName>
    <definedName name="A11taxvalue_rfm_t">#REF!</definedName>
    <definedName name="A11taxvalue_t" localSheetId="8">#REF!</definedName>
    <definedName name="A11taxvalue_t">#REF!</definedName>
    <definedName name="A11value" localSheetId="1">[15]Input!$J$17</definedName>
    <definedName name="A11value" localSheetId="0">[15]Input!$J$17</definedName>
    <definedName name="A11value" localSheetId="8">#REF!</definedName>
    <definedName name="A11value">#REF!</definedName>
    <definedName name="A11value_rfm" localSheetId="8">#REF!</definedName>
    <definedName name="A11value_rfm">#REF!</definedName>
    <definedName name="A11value_rfm_t" localSheetId="8">#REF!</definedName>
    <definedName name="A11value_rfm_t">#REF!</definedName>
    <definedName name="A11value_t" localSheetId="8">#REF!</definedName>
    <definedName name="A11value_t">#REF!</definedName>
    <definedName name="A11wipvalue" localSheetId="8">#REF!</definedName>
    <definedName name="A11wipvalue">#REF!</definedName>
    <definedName name="A11wipvalue_t" localSheetId="8">#REF!</definedName>
    <definedName name="A11wipvalue_t">#REF!</definedName>
    <definedName name="A12offset">12</definedName>
    <definedName name="A12remlife" localSheetId="1">[15]Input!$L$18</definedName>
    <definedName name="A12remlife" localSheetId="0">[15]Input!$L$18</definedName>
    <definedName name="A12remlife" localSheetId="8">#REF!</definedName>
    <definedName name="A12remlife">#REF!</definedName>
    <definedName name="A12remlife_rfm" localSheetId="8">#REF!</definedName>
    <definedName name="A12remlife_rfm">#REF!</definedName>
    <definedName name="A12remlife_rfm_t" localSheetId="8">#REF!</definedName>
    <definedName name="A12remlife_rfm_t">#REF!</definedName>
    <definedName name="A12remlife_t" localSheetId="8">#REF!</definedName>
    <definedName name="A12remlife_t">#REF!</definedName>
    <definedName name="A12resid" localSheetId="8">[16]Input!#REF!</definedName>
    <definedName name="A12resid">[16]Input!#REF!</definedName>
    <definedName name="A12stdlife" localSheetId="1">[15]Input!$M$18</definedName>
    <definedName name="A12stdlife" localSheetId="0">[15]Input!$M$18</definedName>
    <definedName name="A12stdlife" localSheetId="8">#REF!</definedName>
    <definedName name="A12stdlife">#REF!</definedName>
    <definedName name="A12stdlife_rfm" localSheetId="8">#REF!</definedName>
    <definedName name="A12stdlife_rfm">#REF!</definedName>
    <definedName name="A12stdlife_rfm_t" localSheetId="8">#REF!</definedName>
    <definedName name="A12stdlife_rfm_t">#REF!</definedName>
    <definedName name="A12stdlife_t" localSheetId="8">#REF!</definedName>
    <definedName name="A12stdlife_t">#REF!</definedName>
    <definedName name="A12taxremlife" localSheetId="1">[15]Input!$O$18</definedName>
    <definedName name="A12taxremlife" localSheetId="0">[15]Input!$O$18</definedName>
    <definedName name="A12taxremlife" localSheetId="8">#REF!</definedName>
    <definedName name="A12taxremlife">#REF!</definedName>
    <definedName name="A12taxremlife_rfm" localSheetId="8">#REF!</definedName>
    <definedName name="A12taxremlife_rfm">#REF!</definedName>
    <definedName name="A12taxremlife_rfm_t" localSheetId="8">#REF!</definedName>
    <definedName name="A12taxremlife_rfm_t">#REF!</definedName>
    <definedName name="A12taxremlife_t" localSheetId="8">#REF!</definedName>
    <definedName name="A12taxremlife_t">#REF!</definedName>
    <definedName name="A12taxstdlife" localSheetId="1">[15]Input!$P$18</definedName>
    <definedName name="A12taxstdlife" localSheetId="0">[15]Input!$P$18</definedName>
    <definedName name="A12taxstdlife" localSheetId="8">#REF!</definedName>
    <definedName name="A12taxstdlife">#REF!</definedName>
    <definedName name="A12taxstdlife_rfm" localSheetId="8">#REF!</definedName>
    <definedName name="A12taxstdlife_rfm">#REF!</definedName>
    <definedName name="A12taxstdlife_rfm_t" localSheetId="8">#REF!</definedName>
    <definedName name="A12taxstdlife_rfm_t">#REF!</definedName>
    <definedName name="A12taxstdlife_t" localSheetId="8">#REF!</definedName>
    <definedName name="A12taxstdlife_t">#REF!</definedName>
    <definedName name="A12taxvalue" localSheetId="1">[15]Input!$N$18</definedName>
    <definedName name="A12taxvalue" localSheetId="0">[15]Input!$N$18</definedName>
    <definedName name="A12taxvalue" localSheetId="8">#REF!</definedName>
    <definedName name="A12taxvalue">#REF!</definedName>
    <definedName name="A12taxvalue_rfm" localSheetId="8">#REF!</definedName>
    <definedName name="A12taxvalue_rfm">#REF!</definedName>
    <definedName name="A12taxvalue_rfm_t" localSheetId="8">#REF!</definedName>
    <definedName name="A12taxvalue_rfm_t">#REF!</definedName>
    <definedName name="A12taxvalue_t" localSheetId="8">#REF!</definedName>
    <definedName name="A12taxvalue_t">#REF!</definedName>
    <definedName name="A12value" localSheetId="1">[15]Input!$J$18</definedName>
    <definedName name="A12value" localSheetId="0">[15]Input!$J$18</definedName>
    <definedName name="A12value" localSheetId="8">#REF!</definedName>
    <definedName name="A12value">#REF!</definedName>
    <definedName name="A12value_rfm" localSheetId="8">#REF!</definedName>
    <definedName name="A12value_rfm">#REF!</definedName>
    <definedName name="A12value_rfm_t" localSheetId="8">#REF!</definedName>
    <definedName name="A12value_rfm_t">#REF!</definedName>
    <definedName name="A12value_t" localSheetId="8">#REF!</definedName>
    <definedName name="A12value_t">#REF!</definedName>
    <definedName name="A12wipvalue" localSheetId="8">#REF!</definedName>
    <definedName name="A12wipvalue">#REF!</definedName>
    <definedName name="A12wipvalue_t" localSheetId="8">#REF!</definedName>
    <definedName name="A12wipvalue_t">#REF!</definedName>
    <definedName name="A13offset">13</definedName>
    <definedName name="A13remlife" localSheetId="1">[15]Input!$L$19</definedName>
    <definedName name="A13remlife" localSheetId="0">[15]Input!$L$19</definedName>
    <definedName name="A13remlife" localSheetId="8">#REF!</definedName>
    <definedName name="A13remlife">#REF!</definedName>
    <definedName name="A13remlife_rfm" localSheetId="8">#REF!</definedName>
    <definedName name="A13remlife_rfm">#REF!</definedName>
    <definedName name="A13remlife_rfm_t" localSheetId="8">#REF!</definedName>
    <definedName name="A13remlife_rfm_t">#REF!</definedName>
    <definedName name="A13remlife_t" localSheetId="8">#REF!</definedName>
    <definedName name="A13remlife_t">#REF!</definedName>
    <definedName name="A13resid" localSheetId="8">[16]Input!#REF!</definedName>
    <definedName name="A13resid">[16]Input!#REF!</definedName>
    <definedName name="A13stdlife" localSheetId="1">[15]Input!$M$19</definedName>
    <definedName name="A13stdlife" localSheetId="0">[15]Input!$M$19</definedName>
    <definedName name="A13stdlife" localSheetId="8">#REF!</definedName>
    <definedName name="A13stdlife">#REF!</definedName>
    <definedName name="A13stdlife_rfm" localSheetId="8">#REF!</definedName>
    <definedName name="A13stdlife_rfm">#REF!</definedName>
    <definedName name="A13stdlife_rfm_t" localSheetId="8">#REF!</definedName>
    <definedName name="A13stdlife_rfm_t">#REF!</definedName>
    <definedName name="A13stdlife_t" localSheetId="8">#REF!</definedName>
    <definedName name="A13stdlife_t">#REF!</definedName>
    <definedName name="A13taxremlife" localSheetId="1">[15]Input!$O$19</definedName>
    <definedName name="A13taxremlife" localSheetId="0">[15]Input!$O$19</definedName>
    <definedName name="A13taxremlife" localSheetId="8">#REF!</definedName>
    <definedName name="A13taxremlife">#REF!</definedName>
    <definedName name="A13taxremlife_rfm" localSheetId="8">#REF!</definedName>
    <definedName name="A13taxremlife_rfm">#REF!</definedName>
    <definedName name="A13taxremlife_rfm_t" localSheetId="8">#REF!</definedName>
    <definedName name="A13taxremlife_rfm_t">#REF!</definedName>
    <definedName name="A13taxremlife_t" localSheetId="8">#REF!</definedName>
    <definedName name="A13taxremlife_t">#REF!</definedName>
    <definedName name="A13taxstdlife" localSheetId="1">[15]Input!$P$19</definedName>
    <definedName name="A13taxstdlife" localSheetId="0">[15]Input!$P$19</definedName>
    <definedName name="A13taxstdlife" localSheetId="8">#REF!</definedName>
    <definedName name="A13taxstdlife">#REF!</definedName>
    <definedName name="A13taxstdlife_rfm" localSheetId="8">#REF!</definedName>
    <definedName name="A13taxstdlife_rfm">#REF!</definedName>
    <definedName name="A13taxstdlife_rfm_t" localSheetId="8">#REF!</definedName>
    <definedName name="A13taxstdlife_rfm_t">#REF!</definedName>
    <definedName name="A13taxstdlife_t" localSheetId="8">#REF!</definedName>
    <definedName name="A13taxstdlife_t">#REF!</definedName>
    <definedName name="A13taxvalue" localSheetId="1">[15]Input!$N$19</definedName>
    <definedName name="A13taxvalue" localSheetId="0">[15]Input!$N$19</definedName>
    <definedName name="A13taxvalue" localSheetId="8">#REF!</definedName>
    <definedName name="A13taxvalue">#REF!</definedName>
    <definedName name="A13taxvalue_rfm" localSheetId="8">#REF!</definedName>
    <definedName name="A13taxvalue_rfm">#REF!</definedName>
    <definedName name="A13taxvalue_rfm_t" localSheetId="8">#REF!</definedName>
    <definedName name="A13taxvalue_rfm_t">#REF!</definedName>
    <definedName name="A13taxvalue_t" localSheetId="8">#REF!</definedName>
    <definedName name="A13taxvalue_t">#REF!</definedName>
    <definedName name="A13value" localSheetId="1">[15]Input!$J$19</definedName>
    <definedName name="A13value" localSheetId="0">[15]Input!$J$19</definedName>
    <definedName name="A13value" localSheetId="8">#REF!</definedName>
    <definedName name="A13value">#REF!</definedName>
    <definedName name="A13value_rfm" localSheetId="8">#REF!</definedName>
    <definedName name="A13value_rfm">#REF!</definedName>
    <definedName name="A13value_rfm_t" localSheetId="8">#REF!</definedName>
    <definedName name="A13value_rfm_t">#REF!</definedName>
    <definedName name="A13value_t" localSheetId="8">#REF!</definedName>
    <definedName name="A13value_t">#REF!</definedName>
    <definedName name="A13wipvalue" localSheetId="8">#REF!</definedName>
    <definedName name="A13wipvalue">#REF!</definedName>
    <definedName name="A13wipvalue_t" localSheetId="8">#REF!</definedName>
    <definedName name="A13wipvalue_t">#REF!</definedName>
    <definedName name="A14offset">14</definedName>
    <definedName name="A14remlife" localSheetId="1">[15]Input!$L$20</definedName>
    <definedName name="A14remlife" localSheetId="0">[15]Input!$L$20</definedName>
    <definedName name="A14remlife" localSheetId="8">#REF!</definedName>
    <definedName name="A14remlife">#REF!</definedName>
    <definedName name="A14remlife_rfm" localSheetId="8">#REF!</definedName>
    <definedName name="A14remlife_rfm">#REF!</definedName>
    <definedName name="A14remlife_rfm_t" localSheetId="8">#REF!</definedName>
    <definedName name="A14remlife_rfm_t">#REF!</definedName>
    <definedName name="A14remlife_t" localSheetId="8">#REF!</definedName>
    <definedName name="A14remlife_t">#REF!</definedName>
    <definedName name="A14resid" localSheetId="8">[16]Input!#REF!</definedName>
    <definedName name="A14resid">[16]Input!#REF!</definedName>
    <definedName name="A14stdlife" localSheetId="1">[15]Input!$M$20</definedName>
    <definedName name="A14stdlife" localSheetId="0">[15]Input!$M$20</definedName>
    <definedName name="A14stdlife" localSheetId="8">#REF!</definedName>
    <definedName name="A14stdlife">#REF!</definedName>
    <definedName name="A14stdlife_rfm" localSheetId="8">#REF!</definedName>
    <definedName name="A14stdlife_rfm">#REF!</definedName>
    <definedName name="A14stdlife_rfm_t" localSheetId="8">#REF!</definedName>
    <definedName name="A14stdlife_rfm_t">#REF!</definedName>
    <definedName name="A14stdlife_t" localSheetId="8">#REF!</definedName>
    <definedName name="A14stdlife_t">#REF!</definedName>
    <definedName name="A14taxremlife" localSheetId="1">[15]Input!$O$20</definedName>
    <definedName name="A14taxremlife" localSheetId="0">[15]Input!$O$20</definedName>
    <definedName name="A14taxremlife" localSheetId="8">#REF!</definedName>
    <definedName name="A14taxremlife">#REF!</definedName>
    <definedName name="A14taxremlife_rfm" localSheetId="8">#REF!</definedName>
    <definedName name="A14taxremlife_rfm">#REF!</definedName>
    <definedName name="A14taxremlife_rfm_t" localSheetId="8">#REF!</definedName>
    <definedName name="A14taxremlife_rfm_t">#REF!</definedName>
    <definedName name="A14taxremlife_t" localSheetId="8">#REF!</definedName>
    <definedName name="A14taxremlife_t">#REF!</definedName>
    <definedName name="A14taxstdlife" localSheetId="1">[15]Input!$P$20</definedName>
    <definedName name="A14taxstdlife" localSheetId="0">[15]Input!$P$20</definedName>
    <definedName name="A14taxstdlife" localSheetId="8">#REF!</definedName>
    <definedName name="A14taxstdlife">#REF!</definedName>
    <definedName name="A14taxstdlife_rfm" localSheetId="8">#REF!</definedName>
    <definedName name="A14taxstdlife_rfm">#REF!</definedName>
    <definedName name="A14taxstdlife_rfm_t" localSheetId="8">#REF!</definedName>
    <definedName name="A14taxstdlife_rfm_t">#REF!</definedName>
    <definedName name="A14taxstdlife_t" localSheetId="8">#REF!</definedName>
    <definedName name="A14taxstdlife_t">#REF!</definedName>
    <definedName name="A14taxvalue" localSheetId="1">[15]Input!$N$20</definedName>
    <definedName name="A14taxvalue" localSheetId="0">[15]Input!$N$20</definedName>
    <definedName name="A14taxvalue" localSheetId="8">#REF!</definedName>
    <definedName name="A14taxvalue">#REF!</definedName>
    <definedName name="A14taxvalue_rfm" localSheetId="8">#REF!</definedName>
    <definedName name="A14taxvalue_rfm">#REF!</definedName>
    <definedName name="A14taxvalue_rfm_t" localSheetId="8">#REF!</definedName>
    <definedName name="A14taxvalue_rfm_t">#REF!</definedName>
    <definedName name="A14taxvalue_t" localSheetId="8">#REF!</definedName>
    <definedName name="A14taxvalue_t">#REF!</definedName>
    <definedName name="A14value" localSheetId="1">[15]Input!$J$20</definedName>
    <definedName name="A14value" localSheetId="0">[15]Input!$J$20</definedName>
    <definedName name="A14value" localSheetId="8">#REF!</definedName>
    <definedName name="A14value">#REF!</definedName>
    <definedName name="A14value_rfm" localSheetId="8">#REF!</definedName>
    <definedName name="A14value_rfm">#REF!</definedName>
    <definedName name="A14value_rfm_t" localSheetId="8">#REF!</definedName>
    <definedName name="A14value_rfm_t">#REF!</definedName>
    <definedName name="A14value_t" localSheetId="8">#REF!</definedName>
    <definedName name="A14value_t">#REF!</definedName>
    <definedName name="A14wipvalue" localSheetId="8">#REF!</definedName>
    <definedName name="A14wipvalue">#REF!</definedName>
    <definedName name="A14wipvalue_t" localSheetId="8">#REF!</definedName>
    <definedName name="A14wipvalue_t">#REF!</definedName>
    <definedName name="A15offset">15</definedName>
    <definedName name="A15remlife" localSheetId="1">[15]Input!$L$21</definedName>
    <definedName name="A15remlife" localSheetId="0">[15]Input!$L$21</definedName>
    <definedName name="A15remlife" localSheetId="8">#REF!</definedName>
    <definedName name="A15remlife">#REF!</definedName>
    <definedName name="A15remlife_rfm" localSheetId="8">#REF!</definedName>
    <definedName name="A15remlife_rfm">#REF!</definedName>
    <definedName name="A15remlife_rfm_t" localSheetId="8">#REF!</definedName>
    <definedName name="A15remlife_rfm_t">#REF!</definedName>
    <definedName name="A15remlife_t" localSheetId="8">#REF!</definedName>
    <definedName name="A15remlife_t">#REF!</definedName>
    <definedName name="A15resid" localSheetId="8">[16]Input!#REF!</definedName>
    <definedName name="A15resid">[16]Input!#REF!</definedName>
    <definedName name="A15stdlife" localSheetId="1">[15]Input!$M$21</definedName>
    <definedName name="A15stdlife" localSheetId="0">[15]Input!$M$21</definedName>
    <definedName name="A15stdlife" localSheetId="8">#REF!</definedName>
    <definedName name="A15stdlife">#REF!</definedName>
    <definedName name="A15stdlife_rfm" localSheetId="8">#REF!</definedName>
    <definedName name="A15stdlife_rfm">#REF!</definedName>
    <definedName name="A15stdlife_rfm_t" localSheetId="8">#REF!</definedName>
    <definedName name="A15stdlife_rfm_t">#REF!</definedName>
    <definedName name="A15stdlife_t" localSheetId="8">#REF!</definedName>
    <definedName name="A15stdlife_t">#REF!</definedName>
    <definedName name="A15taxremlife" localSheetId="1">[15]Input!$O$21</definedName>
    <definedName name="A15taxremlife" localSheetId="0">[15]Input!$O$21</definedName>
    <definedName name="A15taxremlife" localSheetId="8">#REF!</definedName>
    <definedName name="A15taxremlife">#REF!</definedName>
    <definedName name="A15taxremlife_rfm" localSheetId="8">#REF!</definedName>
    <definedName name="A15taxremlife_rfm">#REF!</definedName>
    <definedName name="A15taxremlife_rfm_t" localSheetId="8">#REF!</definedName>
    <definedName name="A15taxremlife_rfm_t">#REF!</definedName>
    <definedName name="A15taxremlife_t" localSheetId="8">#REF!</definedName>
    <definedName name="A15taxremlife_t">#REF!</definedName>
    <definedName name="A15taxstdlife" localSheetId="1">[15]Input!$P$21</definedName>
    <definedName name="A15taxstdlife" localSheetId="0">[15]Input!$P$21</definedName>
    <definedName name="A15taxstdlife" localSheetId="8">#REF!</definedName>
    <definedName name="A15taxstdlife">#REF!</definedName>
    <definedName name="A15taxstdlife_rfm" localSheetId="8">#REF!</definedName>
    <definedName name="A15taxstdlife_rfm">#REF!</definedName>
    <definedName name="A15taxstdlife_rfm_t" localSheetId="8">#REF!</definedName>
    <definedName name="A15taxstdlife_rfm_t">#REF!</definedName>
    <definedName name="A15taxstdlife_t" localSheetId="8">#REF!</definedName>
    <definedName name="A15taxstdlife_t">#REF!</definedName>
    <definedName name="A15taxvalue" localSheetId="1">[15]Input!$N$21</definedName>
    <definedName name="A15taxvalue" localSheetId="0">[15]Input!$N$21</definedName>
    <definedName name="A15taxvalue" localSheetId="8">#REF!</definedName>
    <definedName name="A15taxvalue">#REF!</definedName>
    <definedName name="A15taxvalue_rfm" localSheetId="8">#REF!</definedName>
    <definedName name="A15taxvalue_rfm">#REF!</definedName>
    <definedName name="A15taxvalue_rfm_t" localSheetId="8">#REF!</definedName>
    <definedName name="A15taxvalue_rfm_t">#REF!</definedName>
    <definedName name="A15taxvalue_t" localSheetId="8">#REF!</definedName>
    <definedName name="A15taxvalue_t">#REF!</definedName>
    <definedName name="A15value" localSheetId="1">[15]Input!$J$21</definedName>
    <definedName name="A15value" localSheetId="0">[15]Input!$J$21</definedName>
    <definedName name="A15value" localSheetId="8">#REF!</definedName>
    <definedName name="A15value">#REF!</definedName>
    <definedName name="A15value_rfm" localSheetId="8">#REF!</definedName>
    <definedName name="A15value_rfm">#REF!</definedName>
    <definedName name="A15value_rfm_t" localSheetId="8">#REF!</definedName>
    <definedName name="A15value_rfm_t">#REF!</definedName>
    <definedName name="A15value_t" localSheetId="8">#REF!</definedName>
    <definedName name="A15value_t">#REF!</definedName>
    <definedName name="A15wipvalue" localSheetId="8">#REF!</definedName>
    <definedName name="A15wipvalue">#REF!</definedName>
    <definedName name="A15wipvalue_t" localSheetId="8">#REF!</definedName>
    <definedName name="A15wipvalue_t">#REF!</definedName>
    <definedName name="A16offset">16</definedName>
    <definedName name="A16remlife" localSheetId="1">[15]Input!$L$22</definedName>
    <definedName name="A16remlife" localSheetId="0">[15]Input!$L$22</definedName>
    <definedName name="A16remlife" localSheetId="8">#REF!</definedName>
    <definedName name="A16remlife">#REF!</definedName>
    <definedName name="A16remlife_rfm" localSheetId="8">#REF!</definedName>
    <definedName name="A16remlife_rfm">#REF!</definedName>
    <definedName name="A16remlife_rfm_t" localSheetId="8">#REF!</definedName>
    <definedName name="A16remlife_rfm_t">#REF!</definedName>
    <definedName name="A16remlife_t" localSheetId="8">#REF!</definedName>
    <definedName name="A16remlife_t">#REF!</definedName>
    <definedName name="A16resid" localSheetId="8">[16]Input!#REF!</definedName>
    <definedName name="A16resid">[16]Input!#REF!</definedName>
    <definedName name="A16stdlife" localSheetId="1">[15]Input!$M$22</definedName>
    <definedName name="A16stdlife" localSheetId="0">[15]Input!$M$22</definedName>
    <definedName name="A16stdlife" localSheetId="8">#REF!</definedName>
    <definedName name="A16stdlife">#REF!</definedName>
    <definedName name="A16stdlife_rfm" localSheetId="8">#REF!</definedName>
    <definedName name="A16stdlife_rfm">#REF!</definedName>
    <definedName name="A16stdlife_rfm_t" localSheetId="8">#REF!</definedName>
    <definedName name="A16stdlife_rfm_t">#REF!</definedName>
    <definedName name="A16stdlife_t" localSheetId="8">#REF!</definedName>
    <definedName name="A16stdlife_t">#REF!</definedName>
    <definedName name="A16taxremlife" localSheetId="1">[15]Input!$O$22</definedName>
    <definedName name="A16taxremlife" localSheetId="0">[15]Input!$O$22</definedName>
    <definedName name="A16taxremlife" localSheetId="8">#REF!</definedName>
    <definedName name="A16taxremlife">#REF!</definedName>
    <definedName name="A16taxremlife_rfm" localSheetId="8">#REF!</definedName>
    <definedName name="A16taxremlife_rfm">#REF!</definedName>
    <definedName name="A16taxremlife_rfm_t" localSheetId="8">#REF!</definedName>
    <definedName name="A16taxremlife_rfm_t">#REF!</definedName>
    <definedName name="A16taxremlife_t" localSheetId="8">#REF!</definedName>
    <definedName name="A16taxremlife_t">#REF!</definedName>
    <definedName name="A16taxstdlife" localSheetId="1">[15]Input!$P$22</definedName>
    <definedName name="A16taxstdlife" localSheetId="0">[15]Input!$P$22</definedName>
    <definedName name="A16taxstdlife" localSheetId="8">#REF!</definedName>
    <definedName name="A16taxstdlife">#REF!</definedName>
    <definedName name="A16taxstdlife_rfm" localSheetId="8">#REF!</definedName>
    <definedName name="A16taxstdlife_rfm">#REF!</definedName>
    <definedName name="A16taxstdlife_rfm_t" localSheetId="8">#REF!</definedName>
    <definedName name="A16taxstdlife_rfm_t">#REF!</definedName>
    <definedName name="A16taxstdlife_t" localSheetId="8">#REF!</definedName>
    <definedName name="A16taxstdlife_t">#REF!</definedName>
    <definedName name="A16taxvalue" localSheetId="1">[15]Input!$N$22</definedName>
    <definedName name="A16taxvalue" localSheetId="0">[15]Input!$N$22</definedName>
    <definedName name="A16taxvalue" localSheetId="8">#REF!</definedName>
    <definedName name="A16taxvalue">#REF!</definedName>
    <definedName name="A16taxvalue_d" localSheetId="8">#REF!</definedName>
    <definedName name="A16taxvalue_d">#REF!</definedName>
    <definedName name="A16taxvalue_rfm" localSheetId="8">#REF!</definedName>
    <definedName name="A16taxvalue_rfm">#REF!</definedName>
    <definedName name="A16taxvalue_rfm_t" localSheetId="8">#REF!</definedName>
    <definedName name="A16taxvalue_rfm_t">#REF!</definedName>
    <definedName name="A16taxvalue_t" localSheetId="8">#REF!</definedName>
    <definedName name="A16taxvalue_t">#REF!</definedName>
    <definedName name="A16value" localSheetId="1">[15]Input!$J$22</definedName>
    <definedName name="A16value" localSheetId="0">[15]Input!$J$22</definedName>
    <definedName name="A16value" localSheetId="8">#REF!</definedName>
    <definedName name="A16value">#REF!</definedName>
    <definedName name="A16value_rfm" localSheetId="8">#REF!</definedName>
    <definedName name="A16value_rfm">#REF!</definedName>
    <definedName name="A16value_rfm_t" localSheetId="8">#REF!</definedName>
    <definedName name="A16value_rfm_t">#REF!</definedName>
    <definedName name="A16value_t" localSheetId="8">#REF!</definedName>
    <definedName name="A16value_t">#REF!</definedName>
    <definedName name="A16wipvalue" localSheetId="8">#REF!</definedName>
    <definedName name="A16wipvalue">#REF!</definedName>
    <definedName name="A16wipvalue_t" localSheetId="8">#REF!</definedName>
    <definedName name="A16wipvalue_t">#REF!</definedName>
    <definedName name="A17offset">17</definedName>
    <definedName name="A17remlife" localSheetId="1">[15]Input!$L$23</definedName>
    <definedName name="A17remlife" localSheetId="0">[15]Input!$L$23</definedName>
    <definedName name="A17remlife" localSheetId="8">#REF!</definedName>
    <definedName name="A17remlife">#REF!</definedName>
    <definedName name="A17remlife_rfm" localSheetId="8">#REF!</definedName>
    <definedName name="A17remlife_rfm">#REF!</definedName>
    <definedName name="A17remlife_rfm_t" localSheetId="8">#REF!</definedName>
    <definedName name="A17remlife_rfm_t">#REF!</definedName>
    <definedName name="A17remlife_t" localSheetId="8">#REF!</definedName>
    <definedName name="A17remlife_t">#REF!</definedName>
    <definedName name="A17resid" localSheetId="8">[16]Input!#REF!</definedName>
    <definedName name="A17resid">[16]Input!#REF!</definedName>
    <definedName name="A17stdlife" localSheetId="1">[15]Input!$M$23</definedName>
    <definedName name="A17stdlife" localSheetId="0">[15]Input!$M$23</definedName>
    <definedName name="A17stdlife" localSheetId="8">#REF!</definedName>
    <definedName name="A17stdlife">#REF!</definedName>
    <definedName name="A17stdlife_rfm" localSheetId="8">#REF!</definedName>
    <definedName name="A17stdlife_rfm">#REF!</definedName>
    <definedName name="A17stdlife_rfm_t" localSheetId="8">#REF!</definedName>
    <definedName name="A17stdlife_rfm_t">#REF!</definedName>
    <definedName name="A17stdlife_t" localSheetId="8">#REF!</definedName>
    <definedName name="A17stdlife_t">#REF!</definedName>
    <definedName name="A17taxremlife" localSheetId="1">[15]Input!$O$23</definedName>
    <definedName name="A17taxremlife" localSheetId="0">[15]Input!$O$23</definedName>
    <definedName name="A17taxremlife" localSheetId="8">#REF!</definedName>
    <definedName name="A17taxremlife">#REF!</definedName>
    <definedName name="A17taxremlife_rfm" localSheetId="8">#REF!</definedName>
    <definedName name="A17taxremlife_rfm">#REF!</definedName>
    <definedName name="A17taxremlife_rfm_t" localSheetId="8">#REF!</definedName>
    <definedName name="A17taxremlife_rfm_t">#REF!</definedName>
    <definedName name="A17taxremlife_t" localSheetId="8">#REF!</definedName>
    <definedName name="A17taxremlife_t">#REF!</definedName>
    <definedName name="A17taxstdlife" localSheetId="1">[15]Input!$P$23</definedName>
    <definedName name="A17taxstdlife" localSheetId="0">[15]Input!$P$23</definedName>
    <definedName name="A17taxstdlife" localSheetId="8">#REF!</definedName>
    <definedName name="A17taxstdlife">#REF!</definedName>
    <definedName name="A17taxstdlife_rfm" localSheetId="8">#REF!</definedName>
    <definedName name="A17taxstdlife_rfm">#REF!</definedName>
    <definedName name="A17taxstdlife_rfm_t" localSheetId="8">#REF!</definedName>
    <definedName name="A17taxstdlife_rfm_t">#REF!</definedName>
    <definedName name="A17taxstdlife_t" localSheetId="8">#REF!</definedName>
    <definedName name="A17taxstdlife_t">#REF!</definedName>
    <definedName name="A17taxvalue" localSheetId="1">[15]Input!$N$23</definedName>
    <definedName name="A17taxvalue" localSheetId="0">[15]Input!$N$23</definedName>
    <definedName name="A17taxvalue" localSheetId="8">#REF!</definedName>
    <definedName name="A17taxvalue">#REF!</definedName>
    <definedName name="A17taxvalue_rfm" localSheetId="8">#REF!</definedName>
    <definedName name="A17taxvalue_rfm">#REF!</definedName>
    <definedName name="A17taxvalue_rfm_t" localSheetId="8">#REF!</definedName>
    <definedName name="A17taxvalue_rfm_t">#REF!</definedName>
    <definedName name="A17taxvalue_t" localSheetId="8">#REF!</definedName>
    <definedName name="A17taxvalue_t">#REF!</definedName>
    <definedName name="A17value" localSheetId="1">[15]Input!$J$23</definedName>
    <definedName name="A17value" localSheetId="0">[15]Input!$J$23</definedName>
    <definedName name="A17value" localSheetId="8">#REF!</definedName>
    <definedName name="A17value">#REF!</definedName>
    <definedName name="A17value_rfm" localSheetId="8">#REF!</definedName>
    <definedName name="A17value_rfm">#REF!</definedName>
    <definedName name="A17value_rfm_t" localSheetId="8">#REF!</definedName>
    <definedName name="A17value_rfm_t">#REF!</definedName>
    <definedName name="A17value_t" localSheetId="8">#REF!</definedName>
    <definedName name="A17value_t">#REF!</definedName>
    <definedName name="A17wipvalue" localSheetId="8">#REF!</definedName>
    <definedName name="A17wipvalue">#REF!</definedName>
    <definedName name="A17wipvalue_t" localSheetId="8">#REF!</definedName>
    <definedName name="A17wipvalue_t">#REF!</definedName>
    <definedName name="A18offset">18</definedName>
    <definedName name="A18remlife" localSheetId="1">[15]Input!$L$24</definedName>
    <definedName name="A18remlife" localSheetId="0">[15]Input!$L$24</definedName>
    <definedName name="A18remlife" localSheetId="8">#REF!</definedName>
    <definedName name="A18remlife">#REF!</definedName>
    <definedName name="A18remlife_rfm" localSheetId="8">#REF!</definedName>
    <definedName name="A18remlife_rfm">#REF!</definedName>
    <definedName name="A18remlife_rfm_t" localSheetId="8">#REF!</definedName>
    <definedName name="A18remlife_rfm_t">#REF!</definedName>
    <definedName name="A18remlife_t" localSheetId="8">#REF!</definedName>
    <definedName name="A18remlife_t">#REF!</definedName>
    <definedName name="A18stdlife" localSheetId="1">[15]Input!$M$24</definedName>
    <definedName name="A18stdlife" localSheetId="0">[15]Input!$M$24</definedName>
    <definedName name="A18stdlife" localSheetId="8">#REF!</definedName>
    <definedName name="A18stdlife">#REF!</definedName>
    <definedName name="A18stdlife_rfm" localSheetId="8">#REF!</definedName>
    <definedName name="A18stdlife_rfm">#REF!</definedName>
    <definedName name="A18stdlife_rfm_t" localSheetId="8">#REF!</definedName>
    <definedName name="A18stdlife_rfm_t">#REF!</definedName>
    <definedName name="A18stdlife_t" localSheetId="8">#REF!</definedName>
    <definedName name="A18stdlife_t">#REF!</definedName>
    <definedName name="A18taxremlife" localSheetId="1">[15]Input!$O$24</definedName>
    <definedName name="A18taxremlife" localSheetId="0">[15]Input!$O$24</definedName>
    <definedName name="A18taxremlife" localSheetId="8">#REF!</definedName>
    <definedName name="A18taxremlife">#REF!</definedName>
    <definedName name="A18taxremlife_rfm" localSheetId="8">#REF!</definedName>
    <definedName name="A18taxremlife_rfm">#REF!</definedName>
    <definedName name="A18taxremlife_rfm_t" localSheetId="8">#REF!</definedName>
    <definedName name="A18taxremlife_rfm_t">#REF!</definedName>
    <definedName name="A18taxremlife_t" localSheetId="8">#REF!</definedName>
    <definedName name="A18taxremlife_t">#REF!</definedName>
    <definedName name="A18taxstdlife" localSheetId="1">[15]Input!$P$24</definedName>
    <definedName name="A18taxstdlife" localSheetId="0">[15]Input!$P$24</definedName>
    <definedName name="A18taxstdlife" localSheetId="8">#REF!</definedName>
    <definedName name="A18taxstdlife">#REF!</definedName>
    <definedName name="A18taxstdlife_rfm" localSheetId="8">#REF!</definedName>
    <definedName name="A18taxstdlife_rfm">#REF!</definedName>
    <definedName name="A18taxstdlife_rfm_t" localSheetId="8">#REF!</definedName>
    <definedName name="A18taxstdlife_rfm_t">#REF!</definedName>
    <definedName name="A18taxstdlife_t" localSheetId="8">#REF!</definedName>
    <definedName name="A18taxstdlife_t">#REF!</definedName>
    <definedName name="A18taxvalue" localSheetId="1">[15]Input!$N$24</definedName>
    <definedName name="A18taxvalue" localSheetId="0">[15]Input!$N$24</definedName>
    <definedName name="A18taxvalue" localSheetId="8">#REF!</definedName>
    <definedName name="A18taxvalue">#REF!</definedName>
    <definedName name="A18taxvalue_rfm" localSheetId="8">#REF!</definedName>
    <definedName name="A18taxvalue_rfm">#REF!</definedName>
    <definedName name="A18taxvalue_rfm_t" localSheetId="8">#REF!</definedName>
    <definedName name="A18taxvalue_rfm_t">#REF!</definedName>
    <definedName name="A18taxvalue_t" localSheetId="8">#REF!</definedName>
    <definedName name="A18taxvalue_t">#REF!</definedName>
    <definedName name="A18value" localSheetId="1">[15]Input!$J$24</definedName>
    <definedName name="A18value" localSheetId="0">[15]Input!$J$24</definedName>
    <definedName name="A18value" localSheetId="8">#REF!</definedName>
    <definedName name="A18value">#REF!</definedName>
    <definedName name="A18value_rfm" localSheetId="8">#REF!</definedName>
    <definedName name="A18value_rfm">#REF!</definedName>
    <definedName name="A18value_rfm_t" localSheetId="8">#REF!</definedName>
    <definedName name="A18value_rfm_t">#REF!</definedName>
    <definedName name="A18value_t" localSheetId="8">#REF!</definedName>
    <definedName name="A18value_t">#REF!</definedName>
    <definedName name="A18wipvalue" localSheetId="8">#REF!</definedName>
    <definedName name="A18wipvalue">#REF!</definedName>
    <definedName name="A18wipvalue_t" localSheetId="8">#REF!</definedName>
    <definedName name="A18wipvalue_t">#REF!</definedName>
    <definedName name="A19offset">19</definedName>
    <definedName name="A19remlife" localSheetId="1">[15]Input!$L$25</definedName>
    <definedName name="A19remlife" localSheetId="0">[15]Input!$L$25</definedName>
    <definedName name="A19remlife" localSheetId="8">#REF!</definedName>
    <definedName name="A19remlife">#REF!</definedName>
    <definedName name="A19remlife_rfm" localSheetId="8">#REF!</definedName>
    <definedName name="A19remlife_rfm">#REF!</definedName>
    <definedName name="A19remlife_rfm_t" localSheetId="8">#REF!</definedName>
    <definedName name="A19remlife_rfm_t">#REF!</definedName>
    <definedName name="A19remlife_t" localSheetId="8">#REF!</definedName>
    <definedName name="A19remlife_t">#REF!</definedName>
    <definedName name="A19stdlife" localSheetId="1">[15]Input!$M$25</definedName>
    <definedName name="A19stdlife" localSheetId="0">[15]Input!$M$25</definedName>
    <definedName name="A19stdlife" localSheetId="8">#REF!</definedName>
    <definedName name="A19stdlife">#REF!</definedName>
    <definedName name="A19stdlife_rfm" localSheetId="8">#REF!</definedName>
    <definedName name="A19stdlife_rfm">#REF!</definedName>
    <definedName name="A19stdlife_rfm_t" localSheetId="8">#REF!</definedName>
    <definedName name="A19stdlife_rfm_t">#REF!</definedName>
    <definedName name="A19stdlife_t" localSheetId="8">#REF!</definedName>
    <definedName name="A19stdlife_t">#REF!</definedName>
    <definedName name="A19taxremlife" localSheetId="1">[15]Input!$O$25</definedName>
    <definedName name="A19taxremlife" localSheetId="0">[15]Input!$O$25</definedName>
    <definedName name="A19taxremlife" localSheetId="8">#REF!</definedName>
    <definedName name="A19taxremlife">#REF!</definedName>
    <definedName name="A19taxremlife_rfm" localSheetId="8">#REF!</definedName>
    <definedName name="A19taxremlife_rfm">#REF!</definedName>
    <definedName name="A19taxremlife_rfm_t" localSheetId="8">#REF!</definedName>
    <definedName name="A19taxremlife_rfm_t">#REF!</definedName>
    <definedName name="A19taxremlife_t" localSheetId="8">#REF!</definedName>
    <definedName name="A19taxremlife_t">#REF!</definedName>
    <definedName name="A19taxstdlife" localSheetId="1">[15]Input!$P$25</definedName>
    <definedName name="A19taxstdlife" localSheetId="0">[15]Input!$P$25</definedName>
    <definedName name="A19taxstdlife" localSheetId="8">#REF!</definedName>
    <definedName name="A19taxstdlife">#REF!</definedName>
    <definedName name="A19taxstdlife_rfm" localSheetId="8">#REF!</definedName>
    <definedName name="A19taxstdlife_rfm">#REF!</definedName>
    <definedName name="A19taxstdlife_rfm_t" localSheetId="8">#REF!</definedName>
    <definedName name="A19taxstdlife_rfm_t">#REF!</definedName>
    <definedName name="A19taxstdlife_t" localSheetId="8">#REF!</definedName>
    <definedName name="A19taxstdlife_t">#REF!</definedName>
    <definedName name="A19taxvalue" localSheetId="1">[15]Input!$N$25</definedName>
    <definedName name="A19taxvalue" localSheetId="0">[15]Input!$N$25</definedName>
    <definedName name="A19taxvalue" localSheetId="8">#REF!</definedName>
    <definedName name="A19taxvalue">#REF!</definedName>
    <definedName name="A19taxvalue_rfm" localSheetId="8">#REF!</definedName>
    <definedName name="A19taxvalue_rfm">#REF!</definedName>
    <definedName name="A19taxvalue_rfm_t" localSheetId="8">#REF!</definedName>
    <definedName name="A19taxvalue_rfm_t">#REF!</definedName>
    <definedName name="A19taxvalue_t" localSheetId="8">#REF!</definedName>
    <definedName name="A19taxvalue_t">#REF!</definedName>
    <definedName name="A19value" localSheetId="1">[15]Input!$J$25</definedName>
    <definedName name="A19value" localSheetId="0">[15]Input!$J$25</definedName>
    <definedName name="A19value" localSheetId="8">#REF!</definedName>
    <definedName name="A19value">#REF!</definedName>
    <definedName name="A19value_rfm" localSheetId="8">#REF!</definedName>
    <definedName name="A19value_rfm">#REF!</definedName>
    <definedName name="A19value_rfm_t" localSheetId="8">#REF!</definedName>
    <definedName name="A19value_rfm_t">#REF!</definedName>
    <definedName name="A19value_t" localSheetId="8">#REF!</definedName>
    <definedName name="A19value_t">#REF!</definedName>
    <definedName name="A19wipvalue" localSheetId="8">#REF!</definedName>
    <definedName name="A19wipvalue">#REF!</definedName>
    <definedName name="A19wipvalue_t" localSheetId="8">#REF!</definedName>
    <definedName name="A19wipvalue_t">#REF!</definedName>
    <definedName name="A1offset">1</definedName>
    <definedName name="A1remlife" localSheetId="1">[15]Input!$L$7</definedName>
    <definedName name="A1remlife" localSheetId="0">[15]Input!$L$7</definedName>
    <definedName name="A1remlife" localSheetId="8">#REF!</definedName>
    <definedName name="A1remlife">#REF!</definedName>
    <definedName name="A1remlife_rfm" localSheetId="8">#REF!</definedName>
    <definedName name="A1remlife_rfm">#REF!</definedName>
    <definedName name="A1remlife_rfm_t" localSheetId="8">#REF!</definedName>
    <definedName name="A1remlife_rfm_t">#REF!</definedName>
    <definedName name="A1remlife_t" localSheetId="8">#REF!</definedName>
    <definedName name="A1remlife_t">#REF!</definedName>
    <definedName name="A1resid" localSheetId="8">[16]Input!#REF!</definedName>
    <definedName name="A1resid">[16]Input!#REF!</definedName>
    <definedName name="A1stdlife" localSheetId="1">[15]Input!$M$7</definedName>
    <definedName name="A1stdlife" localSheetId="0">[15]Input!$M$7</definedName>
    <definedName name="A1stdlife" localSheetId="8">#REF!</definedName>
    <definedName name="A1stdlife">#REF!</definedName>
    <definedName name="A1stdlife_rfm" localSheetId="8">#REF!</definedName>
    <definedName name="A1stdlife_rfm">#REF!</definedName>
    <definedName name="A1stdlife_rfm_t" localSheetId="8">#REF!</definedName>
    <definedName name="A1stdlife_rfm_t">#REF!</definedName>
    <definedName name="A1stdlife_t" localSheetId="8">#REF!</definedName>
    <definedName name="A1stdlife_t">#REF!</definedName>
    <definedName name="A1taxremlife" localSheetId="1">[15]Input!$O$7</definedName>
    <definedName name="A1taxremlife" localSheetId="0">[15]Input!$O$7</definedName>
    <definedName name="A1taxremlife" localSheetId="8">#REF!</definedName>
    <definedName name="A1taxremlife">#REF!</definedName>
    <definedName name="A1taxremlife_rfm" localSheetId="8">#REF!</definedName>
    <definedName name="A1taxremlife_rfm">#REF!</definedName>
    <definedName name="A1taxremlife_rfm_t" localSheetId="8">#REF!</definedName>
    <definedName name="A1taxremlife_rfm_t">#REF!</definedName>
    <definedName name="A1taxremlife_t" localSheetId="8">#REF!</definedName>
    <definedName name="A1taxremlife_t">#REF!</definedName>
    <definedName name="A1taxstdlife" localSheetId="1">[15]Input!$P$7</definedName>
    <definedName name="A1taxstdlife" localSheetId="0">[15]Input!$P$7</definedName>
    <definedName name="A1taxstdlife" localSheetId="8">#REF!</definedName>
    <definedName name="A1taxstdlife">#REF!</definedName>
    <definedName name="A1taxstdlife_rfm" localSheetId="8">#REF!</definedName>
    <definedName name="A1taxstdlife_rfm">#REF!</definedName>
    <definedName name="A1taxstdlife_rfm_t" localSheetId="8">#REF!</definedName>
    <definedName name="A1taxstdlife_rfm_t">#REF!</definedName>
    <definedName name="A1taxstdlife_t" localSheetId="8">#REF!</definedName>
    <definedName name="A1taxstdlife_t">#REF!</definedName>
    <definedName name="A1taxvalue" localSheetId="1">[15]Input!$N$7</definedName>
    <definedName name="A1taxvalue" localSheetId="0">[15]Input!$N$7</definedName>
    <definedName name="A1taxvalue" localSheetId="8">#REF!</definedName>
    <definedName name="A1taxvalue">#REF!</definedName>
    <definedName name="A1taxvalue_rfm" localSheetId="8">#REF!</definedName>
    <definedName name="A1taxvalue_rfm">#REF!</definedName>
    <definedName name="A1taxvalue_rfm_t" localSheetId="8">#REF!</definedName>
    <definedName name="A1taxvalue_rfm_t">#REF!</definedName>
    <definedName name="A1taxvalue_t" localSheetId="8">#REF!</definedName>
    <definedName name="A1taxvalue_t">#REF!</definedName>
    <definedName name="A1value" localSheetId="1">[15]Input!$J$7</definedName>
    <definedName name="A1value" localSheetId="0">[15]Input!$J$7</definedName>
    <definedName name="A1value" localSheetId="8">#REF!</definedName>
    <definedName name="A1value">#REF!</definedName>
    <definedName name="A1value_rfm" localSheetId="8">#REF!</definedName>
    <definedName name="A1value_rfm">#REF!</definedName>
    <definedName name="A1value_rfm_t" localSheetId="8">#REF!</definedName>
    <definedName name="A1value_rfm_t">#REF!</definedName>
    <definedName name="A1value_t" localSheetId="8">#REF!</definedName>
    <definedName name="A1value_t">#REF!</definedName>
    <definedName name="A1wipvalue" localSheetId="8">#REF!</definedName>
    <definedName name="A1wipvalue">#REF!</definedName>
    <definedName name="A1wipvalue_t" localSheetId="8">#REF!</definedName>
    <definedName name="A1wipvalue_t">#REF!</definedName>
    <definedName name="A20offset">20</definedName>
    <definedName name="A20remlife" localSheetId="1">[15]Input!$L$26</definedName>
    <definedName name="A20remlife" localSheetId="0">[15]Input!$L$26</definedName>
    <definedName name="A20remlife" localSheetId="8">#REF!</definedName>
    <definedName name="A20remlife">#REF!</definedName>
    <definedName name="A20remlife_rfm" localSheetId="8">#REF!</definedName>
    <definedName name="A20remlife_rfm">#REF!</definedName>
    <definedName name="A20remlife_rfm_t" localSheetId="8">#REF!</definedName>
    <definedName name="A20remlife_rfm_t">#REF!</definedName>
    <definedName name="A20remlife_t" localSheetId="8">#REF!</definedName>
    <definedName name="A20remlife_t">#REF!</definedName>
    <definedName name="A20stdlife" localSheetId="1">[15]Input!$M$26</definedName>
    <definedName name="A20stdlife" localSheetId="0">[15]Input!$M$26</definedName>
    <definedName name="A20stdlife" localSheetId="8">#REF!</definedName>
    <definedName name="A20stdlife">#REF!</definedName>
    <definedName name="A20stdlife_rfm" localSheetId="8">#REF!</definedName>
    <definedName name="A20stdlife_rfm">#REF!</definedName>
    <definedName name="A20stdlife_rfm_t" localSheetId="8">#REF!</definedName>
    <definedName name="A20stdlife_rfm_t">#REF!</definedName>
    <definedName name="A20stdlife_t" localSheetId="8">#REF!</definedName>
    <definedName name="A20stdlife_t">#REF!</definedName>
    <definedName name="A20taxremlife" localSheetId="1">[15]Input!$O$26</definedName>
    <definedName name="A20taxremlife" localSheetId="0">[15]Input!$O$26</definedName>
    <definedName name="A20taxremlife" localSheetId="8">#REF!</definedName>
    <definedName name="A20taxremlife">#REF!</definedName>
    <definedName name="A20taxremlife_rfm" localSheetId="8">#REF!</definedName>
    <definedName name="A20taxremlife_rfm">#REF!</definedName>
    <definedName name="A20taxremlife_rfm_t" localSheetId="8">#REF!</definedName>
    <definedName name="A20taxremlife_rfm_t">#REF!</definedName>
    <definedName name="A20taxremlife_t" localSheetId="8">#REF!</definedName>
    <definedName name="A20taxremlife_t">#REF!</definedName>
    <definedName name="A20taxstdlife" localSheetId="1">[15]Input!$P$26</definedName>
    <definedName name="A20taxstdlife" localSheetId="0">[15]Input!$P$26</definedName>
    <definedName name="A20taxstdlife" localSheetId="8">#REF!</definedName>
    <definedName name="A20taxstdlife">#REF!</definedName>
    <definedName name="A20taxstdlife_rfm" localSheetId="8">#REF!</definedName>
    <definedName name="A20taxstdlife_rfm">#REF!</definedName>
    <definedName name="A20taxstdlife_rfm_t" localSheetId="8">#REF!</definedName>
    <definedName name="A20taxstdlife_rfm_t">#REF!</definedName>
    <definedName name="A20taxstdlife_t" localSheetId="8">#REF!</definedName>
    <definedName name="A20taxstdlife_t">#REF!</definedName>
    <definedName name="A20taxvalue" localSheetId="1">[15]Input!$N$26</definedName>
    <definedName name="A20taxvalue" localSheetId="0">[15]Input!$N$26</definedName>
    <definedName name="A20taxvalue" localSheetId="8">#REF!</definedName>
    <definedName name="A20taxvalue">#REF!</definedName>
    <definedName name="A20taxvalue_rfm" localSheetId="8">#REF!</definedName>
    <definedName name="A20taxvalue_rfm">#REF!</definedName>
    <definedName name="A20taxvalue_rfm_t" localSheetId="8">#REF!</definedName>
    <definedName name="A20taxvalue_rfm_t">#REF!</definedName>
    <definedName name="A20taxvalue_t" localSheetId="8">#REF!</definedName>
    <definedName name="A20taxvalue_t">#REF!</definedName>
    <definedName name="A20value" localSheetId="1">[15]Input!$J$26</definedName>
    <definedName name="A20value" localSheetId="0">[15]Input!$J$26</definedName>
    <definedName name="A20value" localSheetId="8">#REF!</definedName>
    <definedName name="A20value">#REF!</definedName>
    <definedName name="A20value_rfm" localSheetId="8">#REF!</definedName>
    <definedName name="A20value_rfm">#REF!</definedName>
    <definedName name="A20value_rfm_t" localSheetId="8">#REF!</definedName>
    <definedName name="A20value_rfm_t">#REF!</definedName>
    <definedName name="A20value_t" localSheetId="8">#REF!</definedName>
    <definedName name="A20value_t">#REF!</definedName>
    <definedName name="A20wipvalue" localSheetId="8">#REF!</definedName>
    <definedName name="A20wipvalue">#REF!</definedName>
    <definedName name="A20wipvalue_t" localSheetId="8">#REF!</definedName>
    <definedName name="A20wipvalue_t">#REF!</definedName>
    <definedName name="A21offset">21</definedName>
    <definedName name="A21remlife" localSheetId="1">[15]Input!$L$27</definedName>
    <definedName name="A21remlife" localSheetId="0">[15]Input!$L$27</definedName>
    <definedName name="A21remlife" localSheetId="8">#REF!</definedName>
    <definedName name="A21remlife">#REF!</definedName>
    <definedName name="A21remlife_rfm" localSheetId="8">#REF!</definedName>
    <definedName name="A21remlife_rfm">#REF!</definedName>
    <definedName name="A21remlife_rfm_t" localSheetId="8">#REF!</definedName>
    <definedName name="A21remlife_rfm_t">#REF!</definedName>
    <definedName name="A21remlife_t" localSheetId="8">#REF!</definedName>
    <definedName name="A21remlife_t">#REF!</definedName>
    <definedName name="A21stdlife" localSheetId="1">[15]Input!$M$27</definedName>
    <definedName name="A21stdlife" localSheetId="0">[15]Input!$M$27</definedName>
    <definedName name="A21stdlife" localSheetId="8">#REF!</definedName>
    <definedName name="A21stdlife">#REF!</definedName>
    <definedName name="A21stdlife_rfm" localSheetId="8">#REF!</definedName>
    <definedName name="A21stdlife_rfm">#REF!</definedName>
    <definedName name="A21stdlife_rfm_t" localSheetId="8">#REF!</definedName>
    <definedName name="A21stdlife_rfm_t">#REF!</definedName>
    <definedName name="A21stdlife_t" localSheetId="8">#REF!</definedName>
    <definedName name="A21stdlife_t">#REF!</definedName>
    <definedName name="A21taxremlife" localSheetId="1">[15]Input!$O$27</definedName>
    <definedName name="A21taxremlife" localSheetId="0">[15]Input!$O$27</definedName>
    <definedName name="A21taxremlife" localSheetId="8">#REF!</definedName>
    <definedName name="A21taxremlife">#REF!</definedName>
    <definedName name="A21taxremlife_rfm" localSheetId="8">#REF!</definedName>
    <definedName name="A21taxremlife_rfm">#REF!</definedName>
    <definedName name="A21taxremlife_rfm_t" localSheetId="8">#REF!</definedName>
    <definedName name="A21taxremlife_rfm_t">#REF!</definedName>
    <definedName name="A21taxremlife_t" localSheetId="8">#REF!</definedName>
    <definedName name="A21taxremlife_t">#REF!</definedName>
    <definedName name="A21taxstdlife" localSheetId="1">[15]Input!$P$27</definedName>
    <definedName name="A21taxstdlife" localSheetId="0">[15]Input!$P$27</definedName>
    <definedName name="A21taxstdlife" localSheetId="8">#REF!</definedName>
    <definedName name="A21taxstdlife">#REF!</definedName>
    <definedName name="A21taxstdlife_rfm" localSheetId="8">#REF!</definedName>
    <definedName name="A21taxstdlife_rfm">#REF!</definedName>
    <definedName name="A21taxstdlife_rfm_t" localSheetId="8">#REF!</definedName>
    <definedName name="A21taxstdlife_rfm_t">#REF!</definedName>
    <definedName name="A21taxstdlife_t" localSheetId="8">#REF!</definedName>
    <definedName name="A21taxstdlife_t">#REF!</definedName>
    <definedName name="A21taxvalue" localSheetId="1">[15]Input!$N$27</definedName>
    <definedName name="A21taxvalue" localSheetId="0">[15]Input!$N$27</definedName>
    <definedName name="A21taxvalue" localSheetId="8">#REF!</definedName>
    <definedName name="A21taxvalue">#REF!</definedName>
    <definedName name="A21taxvalue_rfm" localSheetId="8">#REF!</definedName>
    <definedName name="A21taxvalue_rfm">#REF!</definedName>
    <definedName name="A21taxvalue_rfm_t" localSheetId="8">#REF!</definedName>
    <definedName name="A21taxvalue_rfm_t">#REF!</definedName>
    <definedName name="A21taxvalue_t" localSheetId="8">#REF!</definedName>
    <definedName name="A21taxvalue_t">#REF!</definedName>
    <definedName name="A21value" localSheetId="1">[15]Input!$J$27</definedName>
    <definedName name="A21value" localSheetId="0">[15]Input!$J$27</definedName>
    <definedName name="A21value" localSheetId="8">#REF!</definedName>
    <definedName name="A21value">#REF!</definedName>
    <definedName name="A21value_rfm" localSheetId="8">#REF!</definedName>
    <definedName name="A21value_rfm">#REF!</definedName>
    <definedName name="A21value_rfm_t" localSheetId="8">#REF!</definedName>
    <definedName name="A21value_rfm_t">#REF!</definedName>
    <definedName name="A21value_t" localSheetId="8">#REF!</definedName>
    <definedName name="A21value_t">#REF!</definedName>
    <definedName name="A21wipvalue" localSheetId="8">#REF!</definedName>
    <definedName name="A21wipvalue">#REF!</definedName>
    <definedName name="A21wipvalue_t" localSheetId="8">#REF!</definedName>
    <definedName name="A21wipvalue_t">#REF!</definedName>
    <definedName name="A22offset">22</definedName>
    <definedName name="A22remlife" localSheetId="1">[15]Input!$L$28</definedName>
    <definedName name="A22remlife" localSheetId="0">[15]Input!$L$28</definedName>
    <definedName name="A22remlife" localSheetId="8">#REF!</definedName>
    <definedName name="A22remlife">#REF!</definedName>
    <definedName name="A22remlife_rfm" localSheetId="8">#REF!</definedName>
    <definedName name="A22remlife_rfm">#REF!</definedName>
    <definedName name="A22remlife_rfm_t" localSheetId="8">#REF!</definedName>
    <definedName name="A22remlife_rfm_t">#REF!</definedName>
    <definedName name="A22remlife_t" localSheetId="8">#REF!</definedName>
    <definedName name="A22remlife_t">#REF!</definedName>
    <definedName name="A22stdlife" localSheetId="1">[15]Input!$M$28</definedName>
    <definedName name="A22stdlife" localSheetId="0">[15]Input!$M$28</definedName>
    <definedName name="A22stdlife" localSheetId="8">#REF!</definedName>
    <definedName name="A22stdlife">#REF!</definedName>
    <definedName name="A22stdlife_rfm" localSheetId="8">#REF!</definedName>
    <definedName name="A22stdlife_rfm">#REF!</definedName>
    <definedName name="A22stdlife_rfm_t" localSheetId="8">#REF!</definedName>
    <definedName name="A22stdlife_rfm_t">#REF!</definedName>
    <definedName name="A22stdlife_t" localSheetId="8">#REF!</definedName>
    <definedName name="A22stdlife_t">#REF!</definedName>
    <definedName name="A22taxremlife" localSheetId="1">[15]Input!$O$28</definedName>
    <definedName name="A22taxremlife" localSheetId="0">[15]Input!$O$28</definedName>
    <definedName name="A22taxremlife" localSheetId="8">#REF!</definedName>
    <definedName name="A22taxremlife">#REF!</definedName>
    <definedName name="A22taxremlife_rfm" localSheetId="8">#REF!</definedName>
    <definedName name="A22taxremlife_rfm">#REF!</definedName>
    <definedName name="A22taxremlife_rfm_t" localSheetId="8">#REF!</definedName>
    <definedName name="A22taxremlife_rfm_t">#REF!</definedName>
    <definedName name="A22taxremlife_t" localSheetId="8">#REF!</definedName>
    <definedName name="A22taxremlife_t">#REF!</definedName>
    <definedName name="A22taxstdlife" localSheetId="1">[15]Input!$P$28</definedName>
    <definedName name="A22taxstdlife" localSheetId="0">[15]Input!$P$28</definedName>
    <definedName name="A22taxstdlife" localSheetId="8">#REF!</definedName>
    <definedName name="A22taxstdlife">#REF!</definedName>
    <definedName name="A22taxstdlife_rfm" localSheetId="8">#REF!</definedName>
    <definedName name="A22taxstdlife_rfm">#REF!</definedName>
    <definedName name="A22taxstdlife_rfm_t" localSheetId="8">#REF!</definedName>
    <definedName name="A22taxstdlife_rfm_t">#REF!</definedName>
    <definedName name="A22taxstdlife_t" localSheetId="8">#REF!</definedName>
    <definedName name="A22taxstdlife_t">#REF!</definedName>
    <definedName name="A22taxvalue" localSheetId="1">[15]Input!$N$28</definedName>
    <definedName name="A22taxvalue" localSheetId="0">[15]Input!$N$28</definedName>
    <definedName name="A22taxvalue" localSheetId="8">#REF!</definedName>
    <definedName name="A22taxvalue">#REF!</definedName>
    <definedName name="A22taxvalue_rfm" localSheetId="8">#REF!</definedName>
    <definedName name="A22taxvalue_rfm">#REF!</definedName>
    <definedName name="A22taxvalue_rfm_t" localSheetId="8">#REF!</definedName>
    <definedName name="A22taxvalue_rfm_t">#REF!</definedName>
    <definedName name="A22taxvalue_t" localSheetId="8">#REF!</definedName>
    <definedName name="A22taxvalue_t">#REF!</definedName>
    <definedName name="A22value" localSheetId="1">[15]Input!$J$28</definedName>
    <definedName name="A22value" localSheetId="0">[15]Input!$J$28</definedName>
    <definedName name="A22value" localSheetId="8">#REF!</definedName>
    <definedName name="A22value">#REF!</definedName>
    <definedName name="A22value_rfm" localSheetId="8">#REF!</definedName>
    <definedName name="A22value_rfm">#REF!</definedName>
    <definedName name="A22value_rfm_t" localSheetId="8">#REF!</definedName>
    <definedName name="A22value_rfm_t">#REF!</definedName>
    <definedName name="A22value_t" localSheetId="8">#REF!</definedName>
    <definedName name="A22value_t">#REF!</definedName>
    <definedName name="A22wipvalue" localSheetId="8">#REF!</definedName>
    <definedName name="A22wipvalue">#REF!</definedName>
    <definedName name="A22wipvalue_t" localSheetId="8">#REF!</definedName>
    <definedName name="A22wipvalue_t">#REF!</definedName>
    <definedName name="A2325806K">[17]Data1!$B$1:$B$10,[17]Data1!$B$11:$B$301</definedName>
    <definedName name="A2325807L">[17]Data1!$K$1:$K$10,[17]Data1!$K$15:$K$301</definedName>
    <definedName name="A2325810A">[17]Data1!$T$1:$T$10,[17]Data1!$T$12:$T$301</definedName>
    <definedName name="A2325811C">[17]Data1!$C$1:$C$10,[17]Data1!$C$11:$C$301</definedName>
    <definedName name="A2325812F">[17]Data1!$L$1:$L$10,[17]Data1!$L$15:$L$301</definedName>
    <definedName name="A2325815L">[17]Data1!$U$1:$U$10,[17]Data1!$U$12:$U$301</definedName>
    <definedName name="A2325816R">[17]Data1!$D$1:$D$10,[17]Data1!$D$11:$D$301</definedName>
    <definedName name="A2325817T">[17]Data1!$M$1:$M$10,[17]Data1!$M$15:$M$301</definedName>
    <definedName name="A2325820F">[17]Data1!$V$1:$V$10,[17]Data1!$V$12:$V$301</definedName>
    <definedName name="A2325821J">[17]Data1!$E$1:$E$10,[17]Data1!$E$11:$E$301</definedName>
    <definedName name="A2325822K">[17]Data1!$N$1:$N$10,[17]Data1!$N$15:$N$301</definedName>
    <definedName name="A2325825T">[17]Data1!$W$1:$W$10,[17]Data1!$W$12:$W$301</definedName>
    <definedName name="A2325826V">[17]Data1!$F$1:$F$10,[17]Data1!$F$11:$F$301</definedName>
    <definedName name="A2325827W">[17]Data1!$O$1:$O$10,[17]Data1!$O$15:$O$301</definedName>
    <definedName name="A2325830K">[17]Data1!$X$1:$X$10,[17]Data1!$X$12:$X$301</definedName>
    <definedName name="A2325831L">[17]Data1!$G$1:$G$10,[17]Data1!$G$11:$G$301</definedName>
    <definedName name="A2325832R">[17]Data1!$P$1:$P$10,[17]Data1!$P$15:$P$301</definedName>
    <definedName name="A2325835W">[17]Data1!$Y$1:$Y$10,[17]Data1!$Y$12:$Y$301</definedName>
    <definedName name="A2325836X">[17]Data1!$H$1:$H$10,[17]Data1!$H$139:$H$301</definedName>
    <definedName name="A2325837A">[17]Data1!$Q$1:$Q$10,[17]Data1!$Q$143:$Q$301</definedName>
    <definedName name="A2325840R">[17]Data1!$Z$1:$Z$10,[17]Data1!$Z$140:$Z$301</definedName>
    <definedName name="A2325841T">[17]Data1!$I$1:$I$10,[17]Data1!$I$11:$I$301</definedName>
    <definedName name="A2325842V">[17]Data1!$R$1:$R$10,[17]Data1!$R$15:$R$301</definedName>
    <definedName name="A2325845A">[17]Data1!$AA$1:$AA$10,[17]Data1!$AA$12:$AA$301</definedName>
    <definedName name="A2325846C">[17]Data1!$J$1:$J$10,[17]Data1!$J$11:$J$301</definedName>
    <definedName name="A2325847F">[17]Data1!$S$1:$S$10,[17]Data1!$S$15:$S$301</definedName>
    <definedName name="A2325850V">[17]Data1!$AB$1:$AB$10,[17]Data1!$AB$12:$AB$301</definedName>
    <definedName name="A23offset">23</definedName>
    <definedName name="A23remlife" localSheetId="1">[15]Input!$L$29</definedName>
    <definedName name="A23remlife" localSheetId="0">[15]Input!$L$29</definedName>
    <definedName name="A23remlife" localSheetId="8">#REF!</definedName>
    <definedName name="A23remlife">#REF!</definedName>
    <definedName name="A23remlife_rfm" localSheetId="8">#REF!</definedName>
    <definedName name="A23remlife_rfm">#REF!</definedName>
    <definedName name="A23remlife_rfm_t" localSheetId="8">#REF!</definedName>
    <definedName name="A23remlife_rfm_t">#REF!</definedName>
    <definedName name="A23remlife_t" localSheetId="8">#REF!</definedName>
    <definedName name="A23remlife_t">#REF!</definedName>
    <definedName name="A23stdlife" localSheetId="1">[15]Input!$M$29</definedName>
    <definedName name="A23stdlife" localSheetId="0">[15]Input!$M$29</definedName>
    <definedName name="A23stdlife" localSheetId="8">#REF!</definedName>
    <definedName name="A23stdlife">#REF!</definedName>
    <definedName name="A23stdlife_rfm" localSheetId="8">#REF!</definedName>
    <definedName name="A23stdlife_rfm">#REF!</definedName>
    <definedName name="A23stdlife_rfm_t" localSheetId="8">#REF!</definedName>
    <definedName name="A23stdlife_rfm_t">#REF!</definedName>
    <definedName name="A23stdlife_t" localSheetId="8">#REF!</definedName>
    <definedName name="A23stdlife_t">#REF!</definedName>
    <definedName name="A23taxremlife" localSheetId="1">[15]Input!$O$29</definedName>
    <definedName name="A23taxremlife" localSheetId="0">[15]Input!$O$29</definedName>
    <definedName name="A23taxremlife" localSheetId="8">#REF!</definedName>
    <definedName name="A23taxremlife">#REF!</definedName>
    <definedName name="A23taxremlife_rfm" localSheetId="8">#REF!</definedName>
    <definedName name="A23taxremlife_rfm">#REF!</definedName>
    <definedName name="A23taxremlife_rfm_t" localSheetId="8">#REF!</definedName>
    <definedName name="A23taxremlife_rfm_t">#REF!</definedName>
    <definedName name="A23taxremlife_t" localSheetId="8">#REF!</definedName>
    <definedName name="A23taxremlife_t">#REF!</definedName>
    <definedName name="A23taxstdlife" localSheetId="1">[15]Input!$P$29</definedName>
    <definedName name="A23taxstdlife" localSheetId="0">[15]Input!$P$29</definedName>
    <definedName name="A23taxstdlife" localSheetId="8">#REF!</definedName>
    <definedName name="A23taxstdlife">#REF!</definedName>
    <definedName name="A23taxstdlife_rfm" localSheetId="8">#REF!</definedName>
    <definedName name="A23taxstdlife_rfm">#REF!</definedName>
    <definedName name="A23taxstdlife_rfm_t" localSheetId="8">#REF!</definedName>
    <definedName name="A23taxstdlife_rfm_t">#REF!</definedName>
    <definedName name="A23taxstdlife_t" localSheetId="8">#REF!</definedName>
    <definedName name="A23taxstdlife_t">#REF!</definedName>
    <definedName name="A23taxvalue" localSheetId="1">[15]Input!$N$29</definedName>
    <definedName name="A23taxvalue" localSheetId="0">[15]Input!$N$29</definedName>
    <definedName name="A23taxvalue" localSheetId="8">#REF!</definedName>
    <definedName name="A23taxvalue">#REF!</definedName>
    <definedName name="A23taxvalue_rfm" localSheetId="8">#REF!</definedName>
    <definedName name="A23taxvalue_rfm">#REF!</definedName>
    <definedName name="A23taxvalue_rfm_t" localSheetId="8">#REF!</definedName>
    <definedName name="A23taxvalue_rfm_t">#REF!</definedName>
    <definedName name="A23taxvalue_t" localSheetId="8">#REF!</definedName>
    <definedName name="A23taxvalue_t">#REF!</definedName>
    <definedName name="A23value" localSheetId="1">[15]Input!$J$29</definedName>
    <definedName name="A23value" localSheetId="0">[15]Input!$J$29</definedName>
    <definedName name="A23value" localSheetId="8">#REF!</definedName>
    <definedName name="A23value">#REF!</definedName>
    <definedName name="A23value_rfm" localSheetId="8">#REF!</definedName>
    <definedName name="A23value_rfm">#REF!</definedName>
    <definedName name="A23value_rfm_t" localSheetId="8">#REF!</definedName>
    <definedName name="A23value_rfm_t">#REF!</definedName>
    <definedName name="A23value_t" localSheetId="8">#REF!</definedName>
    <definedName name="A23value_t">#REF!</definedName>
    <definedName name="A23wipvalue" localSheetId="8">#REF!</definedName>
    <definedName name="A23wipvalue">#REF!</definedName>
    <definedName name="A23wipvalue_t" localSheetId="8">#REF!</definedName>
    <definedName name="A23wipvalue_t">#REF!</definedName>
    <definedName name="A24offset">24</definedName>
    <definedName name="A24remlife" localSheetId="1">[15]Input!$L$30</definedName>
    <definedName name="A24remlife" localSheetId="0">[15]Input!$L$30</definedName>
    <definedName name="A24remlife" localSheetId="8">#REF!</definedName>
    <definedName name="A24remlife">#REF!</definedName>
    <definedName name="A24remlife_rfm" localSheetId="8">#REF!</definedName>
    <definedName name="A24remlife_rfm">#REF!</definedName>
    <definedName name="A24remlife_rfm_t" localSheetId="8">#REF!</definedName>
    <definedName name="A24remlife_rfm_t">#REF!</definedName>
    <definedName name="A24remlife_t" localSheetId="8">#REF!</definedName>
    <definedName name="A24remlife_t">#REF!</definedName>
    <definedName name="A24stdlife" localSheetId="1">[15]Input!$M$30</definedName>
    <definedName name="A24stdlife" localSheetId="0">[15]Input!$M$30</definedName>
    <definedName name="A24stdlife" localSheetId="8">#REF!</definedName>
    <definedName name="A24stdlife">#REF!</definedName>
    <definedName name="A24stdlife_rfm" localSheetId="8">#REF!</definedName>
    <definedName name="A24stdlife_rfm">#REF!</definedName>
    <definedName name="A24stdlife_rfm_t" localSheetId="8">#REF!</definedName>
    <definedName name="A24stdlife_rfm_t">#REF!</definedName>
    <definedName name="A24stdlife_t" localSheetId="8">#REF!</definedName>
    <definedName name="A24stdlife_t">#REF!</definedName>
    <definedName name="A24taxremlife" localSheetId="1">[15]Input!$O$30</definedName>
    <definedName name="A24taxremlife" localSheetId="0">[15]Input!$O$30</definedName>
    <definedName name="A24taxremlife" localSheetId="8">#REF!</definedName>
    <definedName name="A24taxremlife">#REF!</definedName>
    <definedName name="A24taxremlife_rfm" localSheetId="8">#REF!</definedName>
    <definedName name="A24taxremlife_rfm">#REF!</definedName>
    <definedName name="A24taxremlife_rfm_t" localSheetId="8">#REF!</definedName>
    <definedName name="A24taxremlife_rfm_t">#REF!</definedName>
    <definedName name="A24taxremlife_t" localSheetId="8">#REF!</definedName>
    <definedName name="A24taxremlife_t">#REF!</definedName>
    <definedName name="A24taxstdlife" localSheetId="1">[15]Input!$P$30</definedName>
    <definedName name="A24taxstdlife" localSheetId="0">[15]Input!$P$30</definedName>
    <definedName name="A24taxstdlife" localSheetId="8">#REF!</definedName>
    <definedName name="A24taxstdlife">#REF!</definedName>
    <definedName name="A24taxstdlife_rfm" localSheetId="8">#REF!</definedName>
    <definedName name="A24taxstdlife_rfm">#REF!</definedName>
    <definedName name="A24taxstdlife_rfm_t" localSheetId="8">#REF!</definedName>
    <definedName name="A24taxstdlife_rfm_t">#REF!</definedName>
    <definedName name="A24taxstdlife_t" localSheetId="8">#REF!</definedName>
    <definedName name="A24taxstdlife_t">#REF!</definedName>
    <definedName name="A24taxvalue" localSheetId="1">[15]Input!$N$30</definedName>
    <definedName name="A24taxvalue" localSheetId="0">[15]Input!$N$30</definedName>
    <definedName name="A24taxvalue" localSheetId="8">#REF!</definedName>
    <definedName name="A24taxvalue">#REF!</definedName>
    <definedName name="A24taxvalue_rfm" localSheetId="8">#REF!</definedName>
    <definedName name="A24taxvalue_rfm">#REF!</definedName>
    <definedName name="A24taxvalue_rfm_t" localSheetId="8">#REF!</definedName>
    <definedName name="A24taxvalue_rfm_t">#REF!</definedName>
    <definedName name="A24taxvalue_t" localSheetId="8">#REF!</definedName>
    <definedName name="A24taxvalue_t">#REF!</definedName>
    <definedName name="A24value" localSheetId="1">[15]Input!$J$30</definedName>
    <definedName name="A24value" localSheetId="0">[15]Input!$J$30</definedName>
    <definedName name="A24value" localSheetId="8">#REF!</definedName>
    <definedName name="A24value">#REF!</definedName>
    <definedName name="A24value_rfm" localSheetId="8">#REF!</definedName>
    <definedName name="A24value_rfm">#REF!</definedName>
    <definedName name="A24value_rfm_t" localSheetId="8">#REF!</definedName>
    <definedName name="A24value_rfm_t">#REF!</definedName>
    <definedName name="A24value_t" localSheetId="8">#REF!</definedName>
    <definedName name="A24value_t">#REF!</definedName>
    <definedName name="A24wipvalue" localSheetId="8">#REF!</definedName>
    <definedName name="A24wipvalue">#REF!</definedName>
    <definedName name="A24wipvalue_t" localSheetId="8">#REF!</definedName>
    <definedName name="A24wipvalue_t">#REF!</definedName>
    <definedName name="A25offset">25</definedName>
    <definedName name="A25remlife" localSheetId="1">[15]Input!$L$31</definedName>
    <definedName name="A25remlife" localSheetId="0">[15]Input!$L$31</definedName>
    <definedName name="A25remlife" localSheetId="8">#REF!</definedName>
    <definedName name="A25remlife">#REF!</definedName>
    <definedName name="A25remlife_rfm" localSheetId="8">#REF!</definedName>
    <definedName name="A25remlife_rfm">#REF!</definedName>
    <definedName name="A25remlife_rfm_t" localSheetId="8">#REF!</definedName>
    <definedName name="A25remlife_rfm_t">#REF!</definedName>
    <definedName name="A25remlife_t" localSheetId="8">#REF!</definedName>
    <definedName name="A25remlife_t">#REF!</definedName>
    <definedName name="A25stdlife" localSheetId="1">[15]Input!$M$31</definedName>
    <definedName name="A25stdlife" localSheetId="0">[15]Input!$M$31</definedName>
    <definedName name="A25stdlife" localSheetId="8">#REF!</definedName>
    <definedName name="A25stdlife">#REF!</definedName>
    <definedName name="A25stdlife_rfm" localSheetId="8">#REF!</definedName>
    <definedName name="A25stdlife_rfm">#REF!</definedName>
    <definedName name="A25stdlife_rfm_t" localSheetId="8">#REF!</definedName>
    <definedName name="A25stdlife_rfm_t">#REF!</definedName>
    <definedName name="A25stdlife_t" localSheetId="8">#REF!</definedName>
    <definedName name="A25stdlife_t">#REF!</definedName>
    <definedName name="A25taxremlife" localSheetId="1">[15]Input!$O$31</definedName>
    <definedName name="A25taxremlife" localSheetId="0">[15]Input!$O$31</definedName>
    <definedName name="A25taxremlife" localSheetId="8">#REF!</definedName>
    <definedName name="A25taxremlife">#REF!</definedName>
    <definedName name="A25taxremlife_rfm" localSheetId="8">#REF!</definedName>
    <definedName name="A25taxremlife_rfm">#REF!</definedName>
    <definedName name="A25taxremlife_rfm_t" localSheetId="8">#REF!</definedName>
    <definedName name="A25taxremlife_rfm_t">#REF!</definedName>
    <definedName name="A25taxremlife_t" localSheetId="8">#REF!</definedName>
    <definedName name="A25taxremlife_t">#REF!</definedName>
    <definedName name="A25taxstdlife" localSheetId="1">[15]Input!$P$31</definedName>
    <definedName name="A25taxstdlife" localSheetId="0">[15]Input!$P$31</definedName>
    <definedName name="A25taxstdlife" localSheetId="8">#REF!</definedName>
    <definedName name="A25taxstdlife">#REF!</definedName>
    <definedName name="A25taxstdlife_rfm" localSheetId="8">#REF!</definedName>
    <definedName name="A25taxstdlife_rfm">#REF!</definedName>
    <definedName name="A25taxstdlife_rfm_t" localSheetId="8">#REF!</definedName>
    <definedName name="A25taxstdlife_rfm_t">#REF!</definedName>
    <definedName name="A25taxstdlife_t" localSheetId="8">#REF!</definedName>
    <definedName name="A25taxstdlife_t">#REF!</definedName>
    <definedName name="A25taxvalue" localSheetId="1">[15]Input!$N$31</definedName>
    <definedName name="A25taxvalue" localSheetId="0">[15]Input!$N$31</definedName>
    <definedName name="A25taxvalue" localSheetId="8">#REF!</definedName>
    <definedName name="A25taxvalue">#REF!</definedName>
    <definedName name="A25taxvalue_rfm" localSheetId="8">#REF!</definedName>
    <definedName name="A25taxvalue_rfm">#REF!</definedName>
    <definedName name="A25taxvalue_rfm_t" localSheetId="8">#REF!</definedName>
    <definedName name="A25taxvalue_rfm_t">#REF!</definedName>
    <definedName name="A25taxvalue_t" localSheetId="8">#REF!</definedName>
    <definedName name="A25taxvalue_t">#REF!</definedName>
    <definedName name="A25value" localSheetId="1">[15]Input!$J$31</definedName>
    <definedName name="A25value" localSheetId="0">[15]Input!$J$31</definedName>
    <definedName name="A25value" localSheetId="8">#REF!</definedName>
    <definedName name="A25value">#REF!</definedName>
    <definedName name="A25value_rfm" localSheetId="8">#REF!</definedName>
    <definedName name="A25value_rfm">#REF!</definedName>
    <definedName name="A25value_rfm_t" localSheetId="8">#REF!</definedName>
    <definedName name="A25value_rfm_t">#REF!</definedName>
    <definedName name="A25value_t" localSheetId="8">#REF!</definedName>
    <definedName name="A25value_t">#REF!</definedName>
    <definedName name="A25wipvalue" localSheetId="8">#REF!</definedName>
    <definedName name="A25wipvalue">#REF!</definedName>
    <definedName name="A25wipvalue_t" localSheetId="8">#REF!</definedName>
    <definedName name="A25wipvalue_t">#REF!</definedName>
    <definedName name="A26offset">26</definedName>
    <definedName name="A26remlife" localSheetId="1">[15]Input!$L$32</definedName>
    <definedName name="A26remlife" localSheetId="0">[15]Input!$L$32</definedName>
    <definedName name="A26remlife" localSheetId="8">#REF!</definedName>
    <definedName name="A26remlife">#REF!</definedName>
    <definedName name="A26remlife_rfm" localSheetId="8">#REF!</definedName>
    <definedName name="A26remlife_rfm">#REF!</definedName>
    <definedName name="A26remlife_rfm_t" localSheetId="8">#REF!</definedName>
    <definedName name="A26remlife_rfm_t">#REF!</definedName>
    <definedName name="A26remlife_t" localSheetId="8">#REF!</definedName>
    <definedName name="A26remlife_t">#REF!</definedName>
    <definedName name="A26stdlife" localSheetId="1">[15]Input!$M$32</definedName>
    <definedName name="A26stdlife" localSheetId="0">[15]Input!$M$32</definedName>
    <definedName name="A26stdlife" localSheetId="8">#REF!</definedName>
    <definedName name="A26stdlife">#REF!</definedName>
    <definedName name="A26stdlife_rfm" localSheetId="8">#REF!</definedName>
    <definedName name="A26stdlife_rfm">#REF!</definedName>
    <definedName name="A26stdlife_rfm_t" localSheetId="8">#REF!</definedName>
    <definedName name="A26stdlife_rfm_t">#REF!</definedName>
    <definedName name="A26stdlife_t" localSheetId="8">#REF!</definedName>
    <definedName name="A26stdlife_t">#REF!</definedName>
    <definedName name="A26taxremlife" localSheetId="1">[15]Input!$O$32</definedName>
    <definedName name="A26taxremlife" localSheetId="0">[15]Input!$O$32</definedName>
    <definedName name="A26taxremlife" localSheetId="8">#REF!</definedName>
    <definedName name="A26taxremlife">#REF!</definedName>
    <definedName name="A26taxremlife_rfm" localSheetId="8">#REF!</definedName>
    <definedName name="A26taxremlife_rfm">#REF!</definedName>
    <definedName name="A26taxremlife_rfm_t" localSheetId="8">#REF!</definedName>
    <definedName name="A26taxremlife_rfm_t">#REF!</definedName>
    <definedName name="A26taxremlife_t" localSheetId="8">#REF!</definedName>
    <definedName name="A26taxremlife_t">#REF!</definedName>
    <definedName name="A26taxstdlife" localSheetId="1">[15]Input!$P$32</definedName>
    <definedName name="A26taxstdlife" localSheetId="0">[15]Input!$P$32</definedName>
    <definedName name="A26taxstdlife" localSheetId="8">#REF!</definedName>
    <definedName name="A26taxstdlife">#REF!</definedName>
    <definedName name="A26taxstdlife_rfm" localSheetId="8">#REF!</definedName>
    <definedName name="A26taxstdlife_rfm">#REF!</definedName>
    <definedName name="A26taxstdlife_rfm_t" localSheetId="8">#REF!</definedName>
    <definedName name="A26taxstdlife_rfm_t">#REF!</definedName>
    <definedName name="A26taxstdlife_t" localSheetId="8">#REF!</definedName>
    <definedName name="A26taxstdlife_t">#REF!</definedName>
    <definedName name="A26taxvalue" localSheetId="1">[15]Input!$N$32</definedName>
    <definedName name="A26taxvalue" localSheetId="0">[15]Input!$N$32</definedName>
    <definedName name="A26taxvalue" localSheetId="8">#REF!</definedName>
    <definedName name="A26taxvalue">#REF!</definedName>
    <definedName name="A26taxvalue_rfm" localSheetId="8">#REF!</definedName>
    <definedName name="A26taxvalue_rfm">#REF!</definedName>
    <definedName name="A26taxvalue_rfm_t" localSheetId="8">#REF!</definedName>
    <definedName name="A26taxvalue_rfm_t">#REF!</definedName>
    <definedName name="A26taxvalue_t" localSheetId="8">#REF!</definedName>
    <definedName name="A26taxvalue_t">#REF!</definedName>
    <definedName name="A26value" localSheetId="1">[15]Input!$J$32</definedName>
    <definedName name="A26value" localSheetId="0">[15]Input!$J$32</definedName>
    <definedName name="A26value" localSheetId="8">#REF!</definedName>
    <definedName name="A26value">#REF!</definedName>
    <definedName name="A26value_rfm" localSheetId="8">#REF!</definedName>
    <definedName name="A26value_rfm">#REF!</definedName>
    <definedName name="A26value_rfm_t" localSheetId="8">#REF!</definedName>
    <definedName name="A26value_rfm_t">#REF!</definedName>
    <definedName name="A26value_t" localSheetId="8">#REF!</definedName>
    <definedName name="A26value_t">#REF!</definedName>
    <definedName name="A26wipvalue" localSheetId="8">#REF!</definedName>
    <definedName name="A26wipvalue">#REF!</definedName>
    <definedName name="A26wipvalue_t" localSheetId="8">#REF!</definedName>
    <definedName name="A26wipvalue_t">#REF!</definedName>
    <definedName name="A27offset">27</definedName>
    <definedName name="A27remlife" localSheetId="1">[15]Input!$L$33</definedName>
    <definedName name="A27remlife" localSheetId="0">[15]Input!$L$33</definedName>
    <definedName name="A27remlife" localSheetId="8">#REF!</definedName>
    <definedName name="A27remlife">#REF!</definedName>
    <definedName name="A27remlife_rfm" localSheetId="8">#REF!</definedName>
    <definedName name="A27remlife_rfm">#REF!</definedName>
    <definedName name="A27remlife_rfm_t" localSheetId="8">#REF!</definedName>
    <definedName name="A27remlife_rfm_t">#REF!</definedName>
    <definedName name="A27remlife_t" localSheetId="8">#REF!</definedName>
    <definedName name="A27remlife_t">#REF!</definedName>
    <definedName name="A27stdlife" localSheetId="1">[15]Input!$M$33</definedName>
    <definedName name="A27stdlife" localSheetId="0">[15]Input!$M$33</definedName>
    <definedName name="A27stdlife" localSheetId="8">#REF!</definedName>
    <definedName name="A27stdlife">#REF!</definedName>
    <definedName name="A27stdlife_rfm" localSheetId="8">#REF!</definedName>
    <definedName name="A27stdlife_rfm">#REF!</definedName>
    <definedName name="A27stdlife_rfm_t" localSheetId="8">#REF!</definedName>
    <definedName name="A27stdlife_rfm_t">#REF!</definedName>
    <definedName name="A27stdlife_t" localSheetId="8">#REF!</definedName>
    <definedName name="A27stdlife_t">#REF!</definedName>
    <definedName name="A27taxremlife" localSheetId="1">[15]Input!$O$33</definedName>
    <definedName name="A27taxremlife" localSheetId="0">[15]Input!$O$33</definedName>
    <definedName name="A27taxremlife" localSheetId="8">#REF!</definedName>
    <definedName name="A27taxremlife">#REF!</definedName>
    <definedName name="A27taxremlife_rfm" localSheetId="8">#REF!</definedName>
    <definedName name="A27taxremlife_rfm">#REF!</definedName>
    <definedName name="A27taxremlife_rfm_t" localSheetId="8">#REF!</definedName>
    <definedName name="A27taxremlife_rfm_t">#REF!</definedName>
    <definedName name="A27taxremlife_t" localSheetId="8">#REF!</definedName>
    <definedName name="A27taxremlife_t">#REF!</definedName>
    <definedName name="A27taxstdlife" localSheetId="1">[15]Input!$P$33</definedName>
    <definedName name="A27taxstdlife" localSheetId="0">[15]Input!$P$33</definedName>
    <definedName name="A27taxstdlife" localSheetId="8">#REF!</definedName>
    <definedName name="A27taxstdlife">#REF!</definedName>
    <definedName name="A27taxstdlife_rfm" localSheetId="8">#REF!</definedName>
    <definedName name="A27taxstdlife_rfm">#REF!</definedName>
    <definedName name="A27taxstdlife_rfm_t" localSheetId="8">#REF!</definedName>
    <definedName name="A27taxstdlife_rfm_t">#REF!</definedName>
    <definedName name="A27taxstdlife_t" localSheetId="8">#REF!</definedName>
    <definedName name="A27taxstdlife_t">#REF!</definedName>
    <definedName name="A27taxvalue" localSheetId="1">[15]Input!$N$33</definedName>
    <definedName name="A27taxvalue" localSheetId="0">[15]Input!$N$33</definedName>
    <definedName name="A27taxvalue" localSheetId="8">#REF!</definedName>
    <definedName name="A27taxvalue">#REF!</definedName>
    <definedName name="A27taxvalue_rfm" localSheetId="8">#REF!</definedName>
    <definedName name="A27taxvalue_rfm">#REF!</definedName>
    <definedName name="A27taxvalue_rfm_t" localSheetId="8">#REF!</definedName>
    <definedName name="A27taxvalue_rfm_t">#REF!</definedName>
    <definedName name="A27taxvalue_t" localSheetId="8">#REF!</definedName>
    <definedName name="A27taxvalue_t">#REF!</definedName>
    <definedName name="A27value" localSheetId="1">[15]Input!$J$33</definedName>
    <definedName name="A27value" localSheetId="0">[15]Input!$J$33</definedName>
    <definedName name="A27value" localSheetId="8">#REF!</definedName>
    <definedName name="A27value">#REF!</definedName>
    <definedName name="A27value_rfm" localSheetId="8">#REF!</definedName>
    <definedName name="A27value_rfm">#REF!</definedName>
    <definedName name="A27value_rfm_t" localSheetId="8">#REF!</definedName>
    <definedName name="A27value_rfm_t">#REF!</definedName>
    <definedName name="A27value_t" localSheetId="8">#REF!</definedName>
    <definedName name="A27value_t">#REF!</definedName>
    <definedName name="A27wipvalue" localSheetId="8">#REF!</definedName>
    <definedName name="A27wipvalue">#REF!</definedName>
    <definedName name="A27wipvalue_t" localSheetId="8">#REF!</definedName>
    <definedName name="A27wipvalue_t">#REF!</definedName>
    <definedName name="A28offset">28</definedName>
    <definedName name="A28remlife" localSheetId="1">[15]Input!$L$34</definedName>
    <definedName name="A28remlife" localSheetId="0">[15]Input!$L$34</definedName>
    <definedName name="A28remlife" localSheetId="8">#REF!</definedName>
    <definedName name="A28remlife">#REF!</definedName>
    <definedName name="A28remlife_rfm" localSheetId="8">#REF!</definedName>
    <definedName name="A28remlife_rfm">#REF!</definedName>
    <definedName name="A28remlife_rfm_t" localSheetId="8">#REF!</definedName>
    <definedName name="A28remlife_rfm_t">#REF!</definedName>
    <definedName name="A28remlife_t" localSheetId="8">#REF!</definedName>
    <definedName name="A28remlife_t">#REF!</definedName>
    <definedName name="A28stdlife" localSheetId="1">[15]Input!$M$34</definedName>
    <definedName name="A28stdlife" localSheetId="0">[15]Input!$M$34</definedName>
    <definedName name="A28stdlife" localSheetId="8">#REF!</definedName>
    <definedName name="A28stdlife">#REF!</definedName>
    <definedName name="A28stdlife_rfm" localSheetId="8">#REF!</definedName>
    <definedName name="A28stdlife_rfm">#REF!</definedName>
    <definedName name="A28stdlife_rfm_t" localSheetId="8">#REF!</definedName>
    <definedName name="A28stdlife_rfm_t">#REF!</definedName>
    <definedName name="A28stdlife_t" localSheetId="8">#REF!</definedName>
    <definedName name="A28stdlife_t">#REF!</definedName>
    <definedName name="A28taxremlife" localSheetId="1">[15]Input!$O$34</definedName>
    <definedName name="A28taxremlife" localSheetId="0">[15]Input!$O$34</definedName>
    <definedName name="A28taxremlife" localSheetId="8">#REF!</definedName>
    <definedName name="A28taxremlife">#REF!</definedName>
    <definedName name="A28taxremlife_rfm" localSheetId="8">#REF!</definedName>
    <definedName name="A28taxremlife_rfm">#REF!</definedName>
    <definedName name="A28taxremlife_rfm_t" localSheetId="8">#REF!</definedName>
    <definedName name="A28taxremlife_rfm_t">#REF!</definedName>
    <definedName name="A28taxremlife_t" localSheetId="8">#REF!</definedName>
    <definedName name="A28taxremlife_t">#REF!</definedName>
    <definedName name="A28taxstdlife" localSheetId="1">[15]Input!$P$34</definedName>
    <definedName name="A28taxstdlife" localSheetId="0">[15]Input!$P$34</definedName>
    <definedName name="A28taxstdlife" localSheetId="8">#REF!</definedName>
    <definedName name="A28taxstdlife">#REF!</definedName>
    <definedName name="A28taxstdlife_rfm" localSheetId="8">#REF!</definedName>
    <definedName name="A28taxstdlife_rfm">#REF!</definedName>
    <definedName name="A28taxstdlife_rfm_t" localSheetId="8">#REF!</definedName>
    <definedName name="A28taxstdlife_rfm_t">#REF!</definedName>
    <definedName name="A28taxstdlife_t" localSheetId="8">#REF!</definedName>
    <definedName name="A28taxstdlife_t">#REF!</definedName>
    <definedName name="A28taxvalue" localSheetId="1">[15]Input!$N$34</definedName>
    <definedName name="A28taxvalue" localSheetId="0">[15]Input!$N$34</definedName>
    <definedName name="A28taxvalue" localSheetId="8">#REF!</definedName>
    <definedName name="A28taxvalue">#REF!</definedName>
    <definedName name="A28taxvalue_rfm" localSheetId="8">#REF!</definedName>
    <definedName name="A28taxvalue_rfm">#REF!</definedName>
    <definedName name="A28taxvalue_rfm_t" localSheetId="8">#REF!</definedName>
    <definedName name="A28taxvalue_rfm_t">#REF!</definedName>
    <definedName name="A28taxvalue_t" localSheetId="8">#REF!</definedName>
    <definedName name="A28taxvalue_t">#REF!</definedName>
    <definedName name="A28value" localSheetId="1">[15]Input!$J$34</definedName>
    <definedName name="A28value" localSheetId="0">[15]Input!$J$34</definedName>
    <definedName name="A28value" localSheetId="8">#REF!</definedName>
    <definedName name="A28value">#REF!</definedName>
    <definedName name="A28value_rfm" localSheetId="8">#REF!</definedName>
    <definedName name="A28value_rfm">#REF!</definedName>
    <definedName name="A28value_rfm_t" localSheetId="8">#REF!</definedName>
    <definedName name="A28value_rfm_t">#REF!</definedName>
    <definedName name="A28value_t" localSheetId="8">#REF!</definedName>
    <definedName name="A28value_t">#REF!</definedName>
    <definedName name="A28wipvalue" localSheetId="8">#REF!</definedName>
    <definedName name="A28wipvalue">#REF!</definedName>
    <definedName name="A28wipvalue_t" localSheetId="8">#REF!</definedName>
    <definedName name="A28wipvalue_t">#REF!</definedName>
    <definedName name="A29offset">29</definedName>
    <definedName name="A29remlife" localSheetId="1">[15]Input!$L$35</definedName>
    <definedName name="A29remlife" localSheetId="0">[15]Input!$L$35</definedName>
    <definedName name="A29remlife" localSheetId="8">#REF!</definedName>
    <definedName name="A29remlife">#REF!</definedName>
    <definedName name="A29remlife_rfm" localSheetId="8">#REF!</definedName>
    <definedName name="A29remlife_rfm">#REF!</definedName>
    <definedName name="A29remlife_rfm_t" localSheetId="8">#REF!</definedName>
    <definedName name="A29remlife_rfm_t">#REF!</definedName>
    <definedName name="A29remlife_t" localSheetId="8">#REF!</definedName>
    <definedName name="A29remlife_t">#REF!</definedName>
    <definedName name="A29stdlife" localSheetId="1">[15]Input!$M$35</definedName>
    <definedName name="A29stdlife" localSheetId="0">[15]Input!$M$35</definedName>
    <definedName name="A29stdlife" localSheetId="8">#REF!</definedName>
    <definedName name="A29stdlife">#REF!</definedName>
    <definedName name="A29stdlife_rfm" localSheetId="8">#REF!</definedName>
    <definedName name="A29stdlife_rfm">#REF!</definedName>
    <definedName name="A29stdlife_rfm_t" localSheetId="8">#REF!</definedName>
    <definedName name="A29stdlife_rfm_t">#REF!</definedName>
    <definedName name="A29stdlife_t" localSheetId="8">#REF!</definedName>
    <definedName name="A29stdlife_t">#REF!</definedName>
    <definedName name="A29taxremlife" localSheetId="1">[15]Input!$O$35</definedName>
    <definedName name="A29taxremlife" localSheetId="0">[15]Input!$O$35</definedName>
    <definedName name="A29taxremlife" localSheetId="8">#REF!</definedName>
    <definedName name="A29taxremlife">#REF!</definedName>
    <definedName name="A29taxremlife_rfm" localSheetId="8">#REF!</definedName>
    <definedName name="A29taxremlife_rfm">#REF!</definedName>
    <definedName name="A29taxremlife_rfm_t" localSheetId="8">#REF!</definedName>
    <definedName name="A29taxremlife_rfm_t">#REF!</definedName>
    <definedName name="A29taxremlife_t" localSheetId="8">#REF!</definedName>
    <definedName name="A29taxremlife_t">#REF!</definedName>
    <definedName name="A29taxstdlife" localSheetId="1">[15]Input!$P$35</definedName>
    <definedName name="A29taxstdlife" localSheetId="0">[15]Input!$P$35</definedName>
    <definedName name="A29taxstdlife" localSheetId="8">#REF!</definedName>
    <definedName name="A29taxstdlife">#REF!</definedName>
    <definedName name="A29taxstdlife_rfm" localSheetId="8">#REF!</definedName>
    <definedName name="A29taxstdlife_rfm">#REF!</definedName>
    <definedName name="A29taxstdlife_rfm_t" localSheetId="8">#REF!</definedName>
    <definedName name="A29taxstdlife_rfm_t">#REF!</definedName>
    <definedName name="A29taxstdlife_t" localSheetId="8">#REF!</definedName>
    <definedName name="A29taxstdlife_t">#REF!</definedName>
    <definedName name="A29taxvalue" localSheetId="1">[15]Input!$N$35</definedName>
    <definedName name="A29taxvalue" localSheetId="0">[15]Input!$N$35</definedName>
    <definedName name="A29taxvalue" localSheetId="8">#REF!</definedName>
    <definedName name="A29taxvalue">#REF!</definedName>
    <definedName name="A29taxvalue_rfm" localSheetId="8">#REF!</definedName>
    <definedName name="A29taxvalue_rfm">#REF!</definedName>
    <definedName name="A29taxvalue_rfm_t" localSheetId="8">#REF!</definedName>
    <definedName name="A29taxvalue_rfm_t">#REF!</definedName>
    <definedName name="A29taxvalue_t" localSheetId="8">#REF!</definedName>
    <definedName name="A29taxvalue_t">#REF!</definedName>
    <definedName name="A29taxxstdlife_rfm" localSheetId="8">#REF!</definedName>
    <definedName name="A29taxxstdlife_rfm">#REF!</definedName>
    <definedName name="A29taxxstdlife_rfm_t" localSheetId="8">#REF!</definedName>
    <definedName name="A29taxxstdlife_rfm_t">#REF!</definedName>
    <definedName name="A29value" localSheetId="1">[15]Input!$J$35</definedName>
    <definedName name="A29value" localSheetId="0">[15]Input!$J$35</definedName>
    <definedName name="A29value" localSheetId="8">#REF!</definedName>
    <definedName name="A29value">#REF!</definedName>
    <definedName name="A29value_rfm" localSheetId="8">#REF!</definedName>
    <definedName name="A29value_rfm">#REF!</definedName>
    <definedName name="A29value_rfm_t" localSheetId="8">#REF!</definedName>
    <definedName name="A29value_rfm_t">#REF!</definedName>
    <definedName name="A29value_t" localSheetId="8">#REF!</definedName>
    <definedName name="A29value_t">#REF!</definedName>
    <definedName name="A29wipvalue" localSheetId="8">#REF!</definedName>
    <definedName name="A29wipvalue">#REF!</definedName>
    <definedName name="A29wipvalue_t" localSheetId="8">#REF!</definedName>
    <definedName name="A29wipvalue_t">#REF!</definedName>
    <definedName name="A2offset">2</definedName>
    <definedName name="A2remlife" localSheetId="1">[15]Input!$L$8</definedName>
    <definedName name="A2remlife" localSheetId="0">[15]Input!$L$8</definedName>
    <definedName name="A2remlife" localSheetId="8">#REF!</definedName>
    <definedName name="A2remlife">#REF!</definedName>
    <definedName name="A2remlife_rfm" localSheetId="8">#REF!</definedName>
    <definedName name="A2remlife_rfm">#REF!</definedName>
    <definedName name="A2remlife_rfm_t" localSheetId="8">#REF!</definedName>
    <definedName name="A2remlife_rfm_t">#REF!</definedName>
    <definedName name="A2remlife_t" localSheetId="8">#REF!</definedName>
    <definedName name="A2remlife_t">#REF!</definedName>
    <definedName name="A2resid" localSheetId="8">[16]Input!#REF!</definedName>
    <definedName name="A2resid">[16]Input!#REF!</definedName>
    <definedName name="A2stdlife" localSheetId="1">[15]Input!$M$8</definedName>
    <definedName name="A2stdlife" localSheetId="0">[15]Input!$M$8</definedName>
    <definedName name="A2stdlife" localSheetId="8">#REF!</definedName>
    <definedName name="A2stdlife">#REF!</definedName>
    <definedName name="A2stdlife_rfm" localSheetId="8">#REF!</definedName>
    <definedName name="A2stdlife_rfm">#REF!</definedName>
    <definedName name="A2stdlife_rfm_t" localSheetId="8">#REF!</definedName>
    <definedName name="A2stdlife_rfm_t">#REF!</definedName>
    <definedName name="A2stdlife_t" localSheetId="8">#REF!</definedName>
    <definedName name="A2stdlife_t">#REF!</definedName>
    <definedName name="A2taxremlife" localSheetId="1">[15]Input!$O$8</definedName>
    <definedName name="A2taxremlife" localSheetId="0">[15]Input!$O$8</definedName>
    <definedName name="A2taxremlife" localSheetId="8">#REF!</definedName>
    <definedName name="A2taxremlife">#REF!</definedName>
    <definedName name="A2taxremlife_rfm" localSheetId="8">#REF!</definedName>
    <definedName name="A2taxremlife_rfm">#REF!</definedName>
    <definedName name="A2taxremlife_rfm_t" localSheetId="8">#REF!</definedName>
    <definedName name="A2taxremlife_rfm_t">#REF!</definedName>
    <definedName name="A2taxremlife_t" localSheetId="8">#REF!</definedName>
    <definedName name="A2taxremlife_t">#REF!</definedName>
    <definedName name="A2taxstdlife" localSheetId="1">[15]Input!$P$8</definedName>
    <definedName name="A2taxstdlife" localSheetId="0">[15]Input!$P$8</definedName>
    <definedName name="A2taxstdlife" localSheetId="8">#REF!</definedName>
    <definedName name="A2taxstdlife">#REF!</definedName>
    <definedName name="A2taxstdlife_rfm" localSheetId="8">#REF!</definedName>
    <definedName name="A2taxstdlife_rfm">#REF!</definedName>
    <definedName name="A2taxstdlife_rfm_t" localSheetId="8">#REF!</definedName>
    <definedName name="A2taxstdlife_rfm_t">#REF!</definedName>
    <definedName name="A2taxstdlife_t" localSheetId="8">#REF!</definedName>
    <definedName name="A2taxstdlife_t">#REF!</definedName>
    <definedName name="A2taxvalue" localSheetId="1">[15]Input!$N$8</definedName>
    <definedName name="A2taxvalue" localSheetId="0">[15]Input!$N$8</definedName>
    <definedName name="A2taxvalue" localSheetId="8">#REF!</definedName>
    <definedName name="A2taxvalue">#REF!</definedName>
    <definedName name="A2taxvalue_rfm" localSheetId="8">#REF!</definedName>
    <definedName name="A2taxvalue_rfm">#REF!</definedName>
    <definedName name="A2taxvalue_rfm_t" localSheetId="8">#REF!</definedName>
    <definedName name="A2taxvalue_rfm_t">#REF!</definedName>
    <definedName name="A2taxvalue_t" localSheetId="8">#REF!</definedName>
    <definedName name="A2taxvalue_t">#REF!</definedName>
    <definedName name="A2value" localSheetId="1">[15]Input!$J$8</definedName>
    <definedName name="A2value" localSheetId="0">[15]Input!$J$8</definedName>
    <definedName name="A2value" localSheetId="8">#REF!</definedName>
    <definedName name="A2value">#REF!</definedName>
    <definedName name="A2value_rfm" localSheetId="8">#REF!</definedName>
    <definedName name="A2value_rfm">#REF!</definedName>
    <definedName name="A2value_rfm_t" localSheetId="8">#REF!</definedName>
    <definedName name="A2value_rfm_t">#REF!</definedName>
    <definedName name="A2value_t" localSheetId="8">#REF!</definedName>
    <definedName name="A2value_t">#REF!</definedName>
    <definedName name="A2wipvalue" localSheetId="8">#REF!</definedName>
    <definedName name="A2wipvalue">#REF!</definedName>
    <definedName name="A2wipvalue_t" localSheetId="8">#REF!</definedName>
    <definedName name="A2wipvalue_t">#REF!</definedName>
    <definedName name="A30offset">30</definedName>
    <definedName name="A30remlife" localSheetId="1">[15]Input!$L$36</definedName>
    <definedName name="A30remlife" localSheetId="0">[15]Input!$L$36</definedName>
    <definedName name="A30remlife" localSheetId="8">#REF!</definedName>
    <definedName name="A30remlife">#REF!</definedName>
    <definedName name="A30remlife_rfm" localSheetId="8">#REF!</definedName>
    <definedName name="A30remlife_rfm">#REF!</definedName>
    <definedName name="A30remlife_rfm_t" localSheetId="8">#REF!</definedName>
    <definedName name="A30remlife_rfm_t">#REF!</definedName>
    <definedName name="A30remlife_t" localSheetId="8">#REF!</definedName>
    <definedName name="A30remlife_t">#REF!</definedName>
    <definedName name="A30stdlife" localSheetId="1">[15]Input!$M$36</definedName>
    <definedName name="A30stdlife" localSheetId="0">[15]Input!$M$36</definedName>
    <definedName name="A30stdlife" localSheetId="8">#REF!</definedName>
    <definedName name="A30stdlife">#REF!</definedName>
    <definedName name="A30stdlife_rfm" localSheetId="8">#REF!</definedName>
    <definedName name="A30stdlife_rfm">#REF!</definedName>
    <definedName name="A30stdlife_rfm_t" localSheetId="8">#REF!</definedName>
    <definedName name="A30stdlife_rfm_t">#REF!</definedName>
    <definedName name="A30stdlife_t" localSheetId="8">#REF!</definedName>
    <definedName name="A30stdlife_t">#REF!</definedName>
    <definedName name="A30taxremlife" localSheetId="1">[15]Input!$O$36</definedName>
    <definedName name="A30taxremlife" localSheetId="0">[15]Input!$O$36</definedName>
    <definedName name="A30taxremlife" localSheetId="8">#REF!</definedName>
    <definedName name="A30taxremlife">#REF!</definedName>
    <definedName name="A30taxremlife_rfm" localSheetId="8">#REF!</definedName>
    <definedName name="A30taxremlife_rfm">#REF!</definedName>
    <definedName name="A30taxremlife_rfm_t" localSheetId="8">#REF!</definedName>
    <definedName name="A30taxremlife_rfm_t">#REF!</definedName>
    <definedName name="A30taxremlife_t" localSheetId="8">#REF!</definedName>
    <definedName name="A30taxremlife_t">#REF!</definedName>
    <definedName name="A30taxstdlife" localSheetId="1">[15]Input!$P$36</definedName>
    <definedName name="A30taxstdlife" localSheetId="0">[15]Input!$P$36</definedName>
    <definedName name="A30taxstdlife" localSheetId="8">#REF!</definedName>
    <definedName name="A30taxstdlife">#REF!</definedName>
    <definedName name="A30taxstdlife_rfm" localSheetId="8">#REF!</definedName>
    <definedName name="A30taxstdlife_rfm">#REF!</definedName>
    <definedName name="A30taxstdlife_rfm_t" localSheetId="8">#REF!</definedName>
    <definedName name="A30taxstdlife_rfm_t">#REF!</definedName>
    <definedName name="A30taxstdlife_t" localSheetId="8">#REF!</definedName>
    <definedName name="A30taxstdlife_t">#REF!</definedName>
    <definedName name="A30taxvalue" localSheetId="1">[15]Input!$N$36</definedName>
    <definedName name="A30taxvalue" localSheetId="0">[15]Input!$N$36</definedName>
    <definedName name="A30taxvalue" localSheetId="8">#REF!</definedName>
    <definedName name="A30taxvalue">#REF!</definedName>
    <definedName name="A30taxvalue_rfm" localSheetId="8">#REF!</definedName>
    <definedName name="A30taxvalue_rfm">#REF!</definedName>
    <definedName name="A30taxvalue_rfm_t" localSheetId="8">#REF!</definedName>
    <definedName name="A30taxvalue_rfm_t">#REF!</definedName>
    <definedName name="A30taxvalue_t" localSheetId="8">#REF!</definedName>
    <definedName name="A30taxvalue_t">#REF!</definedName>
    <definedName name="A30value" localSheetId="1">[15]Input!$J$36</definedName>
    <definedName name="A30value" localSheetId="0">[15]Input!$J$36</definedName>
    <definedName name="A30value" localSheetId="8">#REF!</definedName>
    <definedName name="A30value">#REF!</definedName>
    <definedName name="A30value_rfm" localSheetId="8">#REF!</definedName>
    <definedName name="A30value_rfm">#REF!</definedName>
    <definedName name="A30value_rfm_t" localSheetId="8">#REF!</definedName>
    <definedName name="A30value_rfm_t">#REF!</definedName>
    <definedName name="A30value_t" localSheetId="8">#REF!</definedName>
    <definedName name="A30value_t">#REF!</definedName>
    <definedName name="A30wipvalue" localSheetId="8">#REF!</definedName>
    <definedName name="A30wipvalue">#REF!</definedName>
    <definedName name="A30wipvalue_t" localSheetId="8">#REF!</definedName>
    <definedName name="A30wipvalue_t">#REF!</definedName>
    <definedName name="A31offset">31</definedName>
    <definedName name="A31remlife" localSheetId="8">'[18]RFM input'!#REF!</definedName>
    <definedName name="A31remlife">'[18]RFM input'!#REF!</definedName>
    <definedName name="A31stdlife" localSheetId="8">'[18]RFM input'!#REF!</definedName>
    <definedName name="A31stdlife">'[18]RFM input'!#REF!</definedName>
    <definedName name="A31taxremlife" localSheetId="8">'[18]RFM input'!#REF!</definedName>
    <definedName name="A31taxremlife">'[18]RFM input'!#REF!</definedName>
    <definedName name="A31taxstdlife" localSheetId="8">'[18]RFM input'!#REF!</definedName>
    <definedName name="A31taxstdlife">'[18]RFM input'!#REF!</definedName>
    <definedName name="A31taxvalue" localSheetId="8">'[18]TAB roll forward'!#REF!</definedName>
    <definedName name="A31taxvalue">'[18]TAB roll forward'!#REF!</definedName>
    <definedName name="A31value" localSheetId="8">'[18]RAB roll forward'!#REF!</definedName>
    <definedName name="A31value">'[18]RAB roll forward'!#REF!</definedName>
    <definedName name="A31wipvalue" localSheetId="8">#REF!</definedName>
    <definedName name="A31wipvalue">#REF!</definedName>
    <definedName name="A32offset">32</definedName>
    <definedName name="A32remlife" localSheetId="8">'[18]RFM input'!#REF!</definedName>
    <definedName name="A32remlife">'[18]RFM input'!#REF!</definedName>
    <definedName name="A32stdlife" localSheetId="8">'[18]RFM input'!#REF!</definedName>
    <definedName name="A32stdlife">'[18]RFM input'!#REF!</definedName>
    <definedName name="A32taxremlife" localSheetId="8">'[18]RFM input'!#REF!</definedName>
    <definedName name="A32taxremlife">'[18]RFM input'!#REF!</definedName>
    <definedName name="A32taxstdlife" localSheetId="8">'[18]RFM input'!#REF!</definedName>
    <definedName name="A32taxstdlife">'[18]RFM input'!#REF!</definedName>
    <definedName name="A32taxvalue" localSheetId="8">'[18]TAB roll forward'!#REF!</definedName>
    <definedName name="A32taxvalue">'[18]TAB roll forward'!#REF!</definedName>
    <definedName name="A32value" localSheetId="8">'[18]RAB roll forward'!#REF!</definedName>
    <definedName name="A32value">'[18]RAB roll forward'!#REF!</definedName>
    <definedName name="A32wipvalue" localSheetId="8">#REF!</definedName>
    <definedName name="A32wipvalue">#REF!</definedName>
    <definedName name="A33offset">33</definedName>
    <definedName name="A33remlife" localSheetId="8">'[18]RFM input'!#REF!</definedName>
    <definedName name="A33remlife">'[18]RFM input'!#REF!</definedName>
    <definedName name="A33stdlife" localSheetId="8">'[18]RFM input'!#REF!</definedName>
    <definedName name="A33stdlife">'[18]RFM input'!#REF!</definedName>
    <definedName name="A33taxremlife" localSheetId="8">'[18]RFM input'!#REF!</definedName>
    <definedName name="A33taxremlife">'[18]RFM input'!#REF!</definedName>
    <definedName name="A33taxstdlife" localSheetId="8">'[18]RFM input'!#REF!</definedName>
    <definedName name="A33taxstdlife">'[18]RFM input'!#REF!</definedName>
    <definedName name="A33taxvalue" localSheetId="8">'[18]TAB roll forward'!#REF!</definedName>
    <definedName name="A33taxvalue">'[18]TAB roll forward'!#REF!</definedName>
    <definedName name="A33value" localSheetId="8">'[18]RAB roll forward'!#REF!</definedName>
    <definedName name="A33value">'[18]RAB roll forward'!#REF!</definedName>
    <definedName name="A33wipvalue" localSheetId="8">#REF!</definedName>
    <definedName name="A33wipvalue">#REF!</definedName>
    <definedName name="A34offset">34</definedName>
    <definedName name="A34remlife" localSheetId="8">'[18]RFM input'!#REF!</definedName>
    <definedName name="A34remlife">'[18]RFM input'!#REF!</definedName>
    <definedName name="A34stdlife" localSheetId="8">'[18]RFM input'!#REF!</definedName>
    <definedName name="A34stdlife">'[18]RFM input'!#REF!</definedName>
    <definedName name="A34taxremlife" localSheetId="8">'[18]RFM input'!#REF!</definedName>
    <definedName name="A34taxremlife">'[18]RFM input'!#REF!</definedName>
    <definedName name="A34taxstdlife" localSheetId="8">'[18]RFM input'!#REF!</definedName>
    <definedName name="A34taxstdlife">'[18]RFM input'!#REF!</definedName>
    <definedName name="A34taxvalue" localSheetId="8">'[18]TAB roll forward'!#REF!</definedName>
    <definedName name="A34taxvalue">'[18]TAB roll forward'!#REF!</definedName>
    <definedName name="A34value" localSheetId="8">'[18]RAB roll forward'!#REF!</definedName>
    <definedName name="A34value">'[18]RAB roll forward'!#REF!</definedName>
    <definedName name="A34wipvalue" localSheetId="8">#REF!</definedName>
    <definedName name="A34wipvalue">#REF!</definedName>
    <definedName name="A35offset">35</definedName>
    <definedName name="A35remlife" localSheetId="8">'[18]RFM input'!#REF!</definedName>
    <definedName name="A35remlife">'[18]RFM input'!#REF!</definedName>
    <definedName name="A35stdlife" localSheetId="8">'[18]RFM input'!#REF!</definedName>
    <definedName name="A35stdlife">'[18]RFM input'!#REF!</definedName>
    <definedName name="A35taxremlife" localSheetId="8">'[18]RFM input'!#REF!</definedName>
    <definedName name="A35taxremlife">'[18]RFM input'!#REF!</definedName>
    <definedName name="A35taxstdlife" localSheetId="8">'[18]RFM input'!#REF!</definedName>
    <definedName name="A35taxstdlife">'[18]RFM input'!#REF!</definedName>
    <definedName name="A35taxvalue" localSheetId="8">'[18]TAB roll forward'!#REF!</definedName>
    <definedName name="A35taxvalue">'[18]TAB roll forward'!#REF!</definedName>
    <definedName name="A35value" localSheetId="8">'[18]RAB roll forward'!#REF!</definedName>
    <definedName name="A35value">'[18]RAB roll forward'!#REF!</definedName>
    <definedName name="A35wipvalue" localSheetId="8">#REF!</definedName>
    <definedName name="A35wipvalue">#REF!</definedName>
    <definedName name="A36offset">36</definedName>
    <definedName name="A36remlife" localSheetId="8">'[18]RFM input'!#REF!</definedName>
    <definedName name="A36remlife">'[18]RFM input'!#REF!</definedName>
    <definedName name="A36stdlife" localSheetId="8">'[18]RFM input'!#REF!</definedName>
    <definedName name="A36stdlife">'[18]RFM input'!#REF!</definedName>
    <definedName name="A36taxremlife" localSheetId="8">'[18]RFM input'!#REF!</definedName>
    <definedName name="A36taxremlife">'[18]RFM input'!#REF!</definedName>
    <definedName name="A36taxstdlife" localSheetId="8">'[18]RFM input'!#REF!</definedName>
    <definedName name="A36taxstdlife">'[18]RFM input'!#REF!</definedName>
    <definedName name="A36taxvalue" localSheetId="8">'[18]TAB roll forward'!#REF!</definedName>
    <definedName name="A36taxvalue">'[18]TAB roll forward'!#REF!</definedName>
    <definedName name="A36value" localSheetId="8">'[18]RAB roll forward'!#REF!</definedName>
    <definedName name="A36value">'[18]RAB roll forward'!#REF!</definedName>
    <definedName name="A36wipvalue" localSheetId="8">#REF!</definedName>
    <definedName name="A36wipvalue">#REF!</definedName>
    <definedName name="A37offset">37</definedName>
    <definedName name="A37remlife" localSheetId="8">'[18]RFM input'!#REF!</definedName>
    <definedName name="A37remlife">'[18]RFM input'!#REF!</definedName>
    <definedName name="A37stdlife" localSheetId="8">'[18]RFM input'!#REF!</definedName>
    <definedName name="A37stdlife">'[18]RFM input'!#REF!</definedName>
    <definedName name="A37taxremlife" localSheetId="8">'[18]RFM input'!#REF!</definedName>
    <definedName name="A37taxremlife">'[18]RFM input'!#REF!</definedName>
    <definedName name="A37taxstdlife" localSheetId="8">'[18]RFM input'!#REF!</definedName>
    <definedName name="A37taxstdlife">'[18]RFM input'!#REF!</definedName>
    <definedName name="A37taxvalue" localSheetId="8">'[18]TAB roll forward'!#REF!</definedName>
    <definedName name="A37taxvalue">'[18]TAB roll forward'!#REF!</definedName>
    <definedName name="A37value" localSheetId="8">'[18]RAB roll forward'!#REF!</definedName>
    <definedName name="A37value">'[18]RAB roll forward'!#REF!</definedName>
    <definedName name="A37wipvalue" localSheetId="8">#REF!</definedName>
    <definedName name="A37wipvalue">#REF!</definedName>
    <definedName name="A38offset">38</definedName>
    <definedName name="A38remlife" localSheetId="8">'[18]RFM input'!#REF!</definedName>
    <definedName name="A38remlife">'[18]RFM input'!#REF!</definedName>
    <definedName name="A38stdlife" localSheetId="8">'[18]RFM input'!#REF!</definedName>
    <definedName name="A38stdlife">'[18]RFM input'!#REF!</definedName>
    <definedName name="A38taxremlife" localSheetId="8">'[18]RFM input'!#REF!</definedName>
    <definedName name="A38taxremlife">'[18]RFM input'!#REF!</definedName>
    <definedName name="A38taxstdlife" localSheetId="8">'[18]RFM input'!#REF!</definedName>
    <definedName name="A38taxstdlife">'[18]RFM input'!#REF!</definedName>
    <definedName name="A38taxvalue" localSheetId="8">'[18]TAB roll forward'!#REF!</definedName>
    <definedName name="A38taxvalue">'[18]TAB roll forward'!#REF!</definedName>
    <definedName name="A38value" localSheetId="8">'[18]RAB roll forward'!#REF!</definedName>
    <definedName name="A38value">'[18]RAB roll forward'!#REF!</definedName>
    <definedName name="A38wipvalue" localSheetId="8">#REF!</definedName>
    <definedName name="A38wipvalue">#REF!</definedName>
    <definedName name="A39offset">39</definedName>
    <definedName name="A39remlife" localSheetId="8">'[18]RFM input'!#REF!</definedName>
    <definedName name="A39remlife">'[18]RFM input'!#REF!</definedName>
    <definedName name="A39stdlife" localSheetId="8">'[18]RFM input'!#REF!</definedName>
    <definedName name="A39stdlife">'[18]RFM input'!#REF!</definedName>
    <definedName name="A39taxremlife" localSheetId="8">'[18]RFM input'!#REF!</definedName>
    <definedName name="A39taxremlife">'[18]RFM input'!#REF!</definedName>
    <definedName name="A39taxstdlife" localSheetId="8">'[18]RFM input'!#REF!</definedName>
    <definedName name="A39taxstdlife">'[18]RFM input'!#REF!</definedName>
    <definedName name="A39taxvalue" localSheetId="8">'[18]TAB roll forward'!#REF!</definedName>
    <definedName name="A39taxvalue">'[18]TAB roll forward'!#REF!</definedName>
    <definedName name="A39value" localSheetId="8">'[18]RAB roll forward'!#REF!</definedName>
    <definedName name="A39value">'[18]RAB roll forward'!#REF!</definedName>
    <definedName name="A39wipvalue" localSheetId="8">#REF!</definedName>
    <definedName name="A39wipvalue">#REF!</definedName>
    <definedName name="A3offset">3</definedName>
    <definedName name="A3remlife" localSheetId="1">[15]Input!$L$9</definedName>
    <definedName name="A3remlife" localSheetId="0">[15]Input!$L$9</definedName>
    <definedName name="A3remlife" localSheetId="8">#REF!</definedName>
    <definedName name="A3remlife">#REF!</definedName>
    <definedName name="A3remlife_rfm" localSheetId="8">#REF!</definedName>
    <definedName name="A3remlife_rfm">#REF!</definedName>
    <definedName name="A3remlife_rfm_t" localSheetId="8">#REF!</definedName>
    <definedName name="A3remlife_rfm_t">#REF!</definedName>
    <definedName name="A3remlife_t" localSheetId="8">#REF!</definedName>
    <definedName name="A3remlife_t">#REF!</definedName>
    <definedName name="A3resid" localSheetId="8">[16]Input!#REF!</definedName>
    <definedName name="A3resid">[16]Input!#REF!</definedName>
    <definedName name="A3stdlife" localSheetId="1">[15]Input!$M$9</definedName>
    <definedName name="A3stdlife" localSheetId="0">[15]Input!$M$9</definedName>
    <definedName name="A3stdlife" localSheetId="8">#REF!</definedName>
    <definedName name="A3stdlife">#REF!</definedName>
    <definedName name="A3stdlife_rfm" localSheetId="8">#REF!</definedName>
    <definedName name="A3stdlife_rfm">#REF!</definedName>
    <definedName name="A3stdlife_rfm_t" localSheetId="8">#REF!</definedName>
    <definedName name="A3stdlife_rfm_t">#REF!</definedName>
    <definedName name="A3stdlife_t" localSheetId="8">#REF!</definedName>
    <definedName name="A3stdlife_t">#REF!</definedName>
    <definedName name="A3taxremlife" localSheetId="1">[15]Input!$O$9</definedName>
    <definedName name="A3taxremlife" localSheetId="0">[15]Input!$O$9</definedName>
    <definedName name="A3taxremlife" localSheetId="8">#REF!</definedName>
    <definedName name="A3taxremlife">#REF!</definedName>
    <definedName name="A3taxremlife_rfm" localSheetId="8">#REF!</definedName>
    <definedName name="A3taxremlife_rfm">#REF!</definedName>
    <definedName name="A3taxremlife_rfm_t" localSheetId="8">#REF!</definedName>
    <definedName name="A3taxremlife_rfm_t">#REF!</definedName>
    <definedName name="A3taxremlife_t" localSheetId="8">#REF!</definedName>
    <definedName name="A3taxremlife_t">#REF!</definedName>
    <definedName name="A3taxstdlife" localSheetId="1">[15]Input!$P$9</definedName>
    <definedName name="A3taxstdlife" localSheetId="0">[15]Input!$P$9</definedName>
    <definedName name="A3taxstdlife" localSheetId="8">#REF!</definedName>
    <definedName name="A3taxstdlife">#REF!</definedName>
    <definedName name="A3taxstdlife_rfm" localSheetId="8">#REF!</definedName>
    <definedName name="A3taxstdlife_rfm">#REF!</definedName>
    <definedName name="A3taxstdlife_rfm_t" localSheetId="8">#REF!</definedName>
    <definedName name="A3taxstdlife_rfm_t">#REF!</definedName>
    <definedName name="A3taxstdlife_t" localSheetId="8">#REF!</definedName>
    <definedName name="A3taxstdlife_t">#REF!</definedName>
    <definedName name="A3taxvalue" localSheetId="1">[15]Input!$N$9</definedName>
    <definedName name="A3taxvalue" localSheetId="0">[15]Input!$N$9</definedName>
    <definedName name="A3taxvalue" localSheetId="8">#REF!</definedName>
    <definedName name="A3taxvalue">#REF!</definedName>
    <definedName name="A3taxvalue_rfm" localSheetId="8">#REF!</definedName>
    <definedName name="A3taxvalue_rfm">#REF!</definedName>
    <definedName name="A3taxvalue_rfm_t" localSheetId="8">#REF!</definedName>
    <definedName name="A3taxvalue_rfm_t">#REF!</definedName>
    <definedName name="A3taxvalue_t" localSheetId="8">#REF!</definedName>
    <definedName name="A3taxvalue_t">#REF!</definedName>
    <definedName name="A3value" localSheetId="1">[15]Input!$J$9</definedName>
    <definedName name="A3value" localSheetId="0">[15]Input!$J$9</definedName>
    <definedName name="A3value" localSheetId="8">#REF!</definedName>
    <definedName name="A3value">#REF!</definedName>
    <definedName name="A3value_rfm" localSheetId="8">#REF!</definedName>
    <definedName name="A3value_rfm">#REF!</definedName>
    <definedName name="A3value_rfm_t" localSheetId="8">#REF!</definedName>
    <definedName name="A3value_rfm_t">#REF!</definedName>
    <definedName name="A3value_t" localSheetId="8">#REF!</definedName>
    <definedName name="A3value_t">#REF!</definedName>
    <definedName name="A3wipvalue" localSheetId="8">#REF!</definedName>
    <definedName name="A3wipvalue">#REF!</definedName>
    <definedName name="A3wipvalue_t" localSheetId="8">#REF!</definedName>
    <definedName name="A3wipvalue_t">#REF!</definedName>
    <definedName name="A40offset">40</definedName>
    <definedName name="A40remlife" localSheetId="8">'[18]RFM input'!#REF!</definedName>
    <definedName name="A40remlife">'[18]RFM input'!#REF!</definedName>
    <definedName name="A40stdlife" localSheetId="8">'[18]RFM input'!#REF!</definedName>
    <definedName name="A40stdlife">'[18]RFM input'!#REF!</definedName>
    <definedName name="A40taxremlife" localSheetId="8">'[18]RFM input'!#REF!</definedName>
    <definedName name="A40taxremlife">'[18]RFM input'!#REF!</definedName>
    <definedName name="A40taxstdlife" localSheetId="8">'[18]RFM input'!#REF!</definedName>
    <definedName name="A40taxstdlife">'[18]RFM input'!#REF!</definedName>
    <definedName name="A40taxvalue" localSheetId="8">'[18]TAB roll forward'!#REF!</definedName>
    <definedName name="A40taxvalue">'[18]TAB roll forward'!#REF!</definedName>
    <definedName name="A40value" localSheetId="8">'[18]RAB roll forward'!#REF!</definedName>
    <definedName name="A40value">'[18]RAB roll forward'!#REF!</definedName>
    <definedName name="A40wipvalue" localSheetId="8">#REF!</definedName>
    <definedName name="A40wipvalue">#REF!</definedName>
    <definedName name="A41offset">41</definedName>
    <definedName name="A41remlife" localSheetId="8">'[18]RFM input'!#REF!</definedName>
    <definedName name="A41remlife">'[18]RFM input'!#REF!</definedName>
    <definedName name="A41stdlife" localSheetId="8">'[18]RFM input'!#REF!</definedName>
    <definedName name="A41stdlife">'[18]RFM input'!#REF!</definedName>
    <definedName name="A41taxremlife" localSheetId="8">'[18]RFM input'!#REF!</definedName>
    <definedName name="A41taxremlife">'[18]RFM input'!#REF!</definedName>
    <definedName name="A41taxstdlife" localSheetId="8">'[18]RFM input'!#REF!</definedName>
    <definedName name="A41taxstdlife">'[18]RFM input'!#REF!</definedName>
    <definedName name="A41taxvalue" localSheetId="8">'[18]TAB roll forward'!#REF!</definedName>
    <definedName name="A41taxvalue">'[18]TAB roll forward'!#REF!</definedName>
    <definedName name="A41value" localSheetId="8">'[18]RAB roll forward'!#REF!</definedName>
    <definedName name="A41value">'[18]RAB roll forward'!#REF!</definedName>
    <definedName name="A41wipvalue" localSheetId="8">#REF!</definedName>
    <definedName name="A41wipvalue">#REF!</definedName>
    <definedName name="A42offset">42</definedName>
    <definedName name="A42remlife" localSheetId="8">'[18]RFM input'!#REF!</definedName>
    <definedName name="A42remlife">'[18]RFM input'!#REF!</definedName>
    <definedName name="A42stdlife" localSheetId="8">'[18]RFM input'!#REF!</definedName>
    <definedName name="A42stdlife">'[18]RFM input'!#REF!</definedName>
    <definedName name="A42taxremlife" localSheetId="8">'[18]RFM input'!#REF!</definedName>
    <definedName name="A42taxremlife">'[18]RFM input'!#REF!</definedName>
    <definedName name="A42taxstdlife" localSheetId="8">'[18]RFM input'!#REF!</definedName>
    <definedName name="A42taxstdlife">'[18]RFM input'!#REF!</definedName>
    <definedName name="A42taxvalue" localSheetId="8">'[18]TAB roll forward'!#REF!</definedName>
    <definedName name="A42taxvalue">'[18]TAB roll forward'!#REF!</definedName>
    <definedName name="A42value" localSheetId="8">'[18]RAB roll forward'!#REF!</definedName>
    <definedName name="A42value">'[18]RAB roll forward'!#REF!</definedName>
    <definedName name="A42wipvalue" localSheetId="8">#REF!</definedName>
    <definedName name="A42wipvalue">#REF!</definedName>
    <definedName name="A43offset">43</definedName>
    <definedName name="A43remlife" localSheetId="8">'[18]RFM input'!#REF!</definedName>
    <definedName name="A43remlife">'[18]RFM input'!#REF!</definedName>
    <definedName name="A43stdlife" localSheetId="8">'[18]RFM input'!#REF!</definedName>
    <definedName name="A43stdlife">'[18]RFM input'!#REF!</definedName>
    <definedName name="A43taxremlife" localSheetId="8">'[18]RFM input'!#REF!</definedName>
    <definedName name="A43taxremlife">'[18]RFM input'!#REF!</definedName>
    <definedName name="A43taxstdlife" localSheetId="8">'[18]RFM input'!#REF!</definedName>
    <definedName name="A43taxstdlife">'[18]RFM input'!#REF!</definedName>
    <definedName name="A43taxvalue" localSheetId="8">'[18]TAB roll forward'!#REF!</definedName>
    <definedName name="A43taxvalue">'[18]TAB roll forward'!#REF!</definedName>
    <definedName name="A43value" localSheetId="8">'[18]RAB roll forward'!#REF!</definedName>
    <definedName name="A43value">'[18]RAB roll forward'!#REF!</definedName>
    <definedName name="A43wipvalue" localSheetId="8">#REF!</definedName>
    <definedName name="A43wipvalue">#REF!</definedName>
    <definedName name="A44offset">44</definedName>
    <definedName name="A44remlife" localSheetId="8">'[18]RFM input'!#REF!</definedName>
    <definedName name="A44remlife">'[18]RFM input'!#REF!</definedName>
    <definedName name="A44stdlife" localSheetId="8">'[18]RFM input'!#REF!</definedName>
    <definedName name="A44stdlife">'[18]RFM input'!#REF!</definedName>
    <definedName name="A44taxremlife" localSheetId="8">'[18]RFM input'!#REF!</definedName>
    <definedName name="A44taxremlife">'[18]RFM input'!#REF!</definedName>
    <definedName name="A44taxstdlife" localSheetId="8">'[18]RFM input'!#REF!</definedName>
    <definedName name="A44taxstdlife">'[18]RFM input'!#REF!</definedName>
    <definedName name="A44taxvalue" localSheetId="8">'[18]TAB roll forward'!#REF!</definedName>
    <definedName name="A44taxvalue">'[18]TAB roll forward'!#REF!</definedName>
    <definedName name="A44value" localSheetId="8">'[18]RAB roll forward'!#REF!</definedName>
    <definedName name="A44value">'[18]RAB roll forward'!#REF!</definedName>
    <definedName name="A44wipvalue" localSheetId="8">#REF!</definedName>
    <definedName name="A44wipvalue">#REF!</definedName>
    <definedName name="A45offset">45</definedName>
    <definedName name="A45remlife" localSheetId="8">'[18]RFM input'!#REF!</definedName>
    <definedName name="A45remlife">'[18]RFM input'!#REF!</definedName>
    <definedName name="A45stdlife" localSheetId="8">'[18]RFM input'!#REF!</definedName>
    <definedName name="A45stdlife">'[18]RFM input'!#REF!</definedName>
    <definedName name="A45taxremlife" localSheetId="8">'[18]RFM input'!#REF!</definedName>
    <definedName name="A45taxremlife">'[18]RFM input'!#REF!</definedName>
    <definedName name="A45taxstdlife" localSheetId="8">'[18]RFM input'!#REF!</definedName>
    <definedName name="A45taxstdlife">'[18]RFM input'!#REF!</definedName>
    <definedName name="A45taxvalue" localSheetId="8">'[18]TAB roll forward'!#REF!</definedName>
    <definedName name="A45taxvalue">'[18]TAB roll forward'!#REF!</definedName>
    <definedName name="A45value" localSheetId="8">'[18]RAB roll forward'!#REF!</definedName>
    <definedName name="A45value">'[18]RAB roll forward'!#REF!</definedName>
    <definedName name="A45wipvalue" localSheetId="8">#REF!</definedName>
    <definedName name="A45wipvalue">#REF!</definedName>
    <definedName name="A46offset">46</definedName>
    <definedName name="A46remlife" localSheetId="8">'[18]RFM input'!#REF!</definedName>
    <definedName name="A46remlife">'[18]RFM input'!#REF!</definedName>
    <definedName name="A46stdlife" localSheetId="8">'[18]RFM input'!#REF!</definedName>
    <definedName name="A46stdlife">'[18]RFM input'!#REF!</definedName>
    <definedName name="A46taxremlife" localSheetId="8">'[18]RFM input'!#REF!</definedName>
    <definedName name="A46taxremlife">'[18]RFM input'!#REF!</definedName>
    <definedName name="A46taxstdlife" localSheetId="8">'[18]RFM input'!#REF!</definedName>
    <definedName name="A46taxstdlife">'[18]RFM input'!#REF!</definedName>
    <definedName name="A46taxvalue" localSheetId="8">'[18]TAB roll forward'!#REF!</definedName>
    <definedName name="A46taxvalue">'[18]TAB roll forward'!#REF!</definedName>
    <definedName name="A46value" localSheetId="8">'[18]RAB roll forward'!#REF!</definedName>
    <definedName name="A46value">'[18]RAB roll forward'!#REF!</definedName>
    <definedName name="A46wipvalue" localSheetId="8">#REF!</definedName>
    <definedName name="A46wipvalue">#REF!</definedName>
    <definedName name="A47offset">47</definedName>
    <definedName name="A47remlife" localSheetId="8">'[18]RFM input'!#REF!</definedName>
    <definedName name="A47remlife">'[18]RFM input'!#REF!</definedName>
    <definedName name="A47stdlife" localSheetId="8">'[18]RFM input'!#REF!</definedName>
    <definedName name="A47stdlife">'[18]RFM input'!#REF!</definedName>
    <definedName name="A47taxremlife" localSheetId="8">'[18]RFM input'!#REF!</definedName>
    <definedName name="A47taxremlife">'[18]RFM input'!#REF!</definedName>
    <definedName name="A47taxstdlife" localSheetId="8">'[18]RFM input'!#REF!</definedName>
    <definedName name="A47taxstdlife">'[18]RFM input'!#REF!</definedName>
    <definedName name="A47taxvalue" localSheetId="8">'[18]TAB roll forward'!#REF!</definedName>
    <definedName name="A47taxvalue">'[18]TAB roll forward'!#REF!</definedName>
    <definedName name="A47value" localSheetId="8">'[18]RAB roll forward'!#REF!</definedName>
    <definedName name="A47value">'[18]RAB roll forward'!#REF!</definedName>
    <definedName name="A47wipvalue" localSheetId="8">#REF!</definedName>
    <definedName name="A47wipvalue">#REF!</definedName>
    <definedName name="A48offset">48</definedName>
    <definedName name="A48remlife" localSheetId="8">'[18]RFM input'!#REF!</definedName>
    <definedName name="A48remlife">'[18]RFM input'!#REF!</definedName>
    <definedName name="A48stdlife" localSheetId="8">'[18]RFM input'!#REF!</definedName>
    <definedName name="A48stdlife">'[18]RFM input'!#REF!</definedName>
    <definedName name="A48taxremlife" localSheetId="8">'[18]RFM input'!#REF!</definedName>
    <definedName name="A48taxremlife">'[18]RFM input'!#REF!</definedName>
    <definedName name="A48taxstdlife" localSheetId="8">'[18]RFM input'!#REF!</definedName>
    <definedName name="A48taxstdlife">'[18]RFM input'!#REF!</definedName>
    <definedName name="A48taxvalue" localSheetId="8">'[18]TAB roll forward'!#REF!</definedName>
    <definedName name="A48taxvalue">'[18]TAB roll forward'!#REF!</definedName>
    <definedName name="A48value" localSheetId="8">'[18]RAB roll forward'!#REF!</definedName>
    <definedName name="A48value">'[18]RAB roll forward'!#REF!</definedName>
    <definedName name="A48wipvalue" localSheetId="8">#REF!</definedName>
    <definedName name="A48wipvalue">#REF!</definedName>
    <definedName name="A49offset">49</definedName>
    <definedName name="A49remlife" localSheetId="8">'[18]RFM input'!#REF!</definedName>
    <definedName name="A49remlife">'[18]RFM input'!#REF!</definedName>
    <definedName name="A49stdlife" localSheetId="8">'[18]RFM input'!#REF!</definedName>
    <definedName name="A49stdlife">'[18]RFM input'!#REF!</definedName>
    <definedName name="A49taxremlife" localSheetId="8">'[18]RFM input'!#REF!</definedName>
    <definedName name="A49taxremlife">'[18]RFM input'!#REF!</definedName>
    <definedName name="A49taxstdlife" localSheetId="8">'[18]RFM input'!#REF!</definedName>
    <definedName name="A49taxstdlife">'[18]RFM input'!#REF!</definedName>
    <definedName name="A49taxvalue" localSheetId="8">'[18]TAB roll forward'!#REF!</definedName>
    <definedName name="A49taxvalue">'[18]TAB roll forward'!#REF!</definedName>
    <definedName name="A49value" localSheetId="8">'[18]RAB roll forward'!#REF!</definedName>
    <definedName name="A49value">'[18]RAB roll forward'!#REF!</definedName>
    <definedName name="A49wipvalue" localSheetId="8">#REF!</definedName>
    <definedName name="A49wipvalue">#REF!</definedName>
    <definedName name="A4offset">4</definedName>
    <definedName name="A4remlife" localSheetId="1">[15]Input!$L$10</definedName>
    <definedName name="A4remlife" localSheetId="0">[15]Input!$L$10</definedName>
    <definedName name="A4remlife" localSheetId="8">#REF!</definedName>
    <definedName name="A4remlife">#REF!</definedName>
    <definedName name="A4remlife_rfm" localSheetId="8">#REF!</definedName>
    <definedName name="A4remlife_rfm">#REF!</definedName>
    <definedName name="A4remlife_rfm_t" localSheetId="8">#REF!</definedName>
    <definedName name="A4remlife_rfm_t">#REF!</definedName>
    <definedName name="A4remlife_t" localSheetId="8">#REF!</definedName>
    <definedName name="A4remlife_t">#REF!</definedName>
    <definedName name="A4resid" localSheetId="8">[16]Input!#REF!</definedName>
    <definedName name="A4resid">[16]Input!#REF!</definedName>
    <definedName name="A4stdlife" localSheetId="1">[15]Input!$M$10</definedName>
    <definedName name="A4stdlife" localSheetId="0">[15]Input!$M$10</definedName>
    <definedName name="A4stdlife" localSheetId="8">#REF!</definedName>
    <definedName name="A4stdlife">#REF!</definedName>
    <definedName name="A4stdlife_rfm" localSheetId="8">#REF!</definedName>
    <definedName name="A4stdlife_rfm">#REF!</definedName>
    <definedName name="A4stdlife_rfm_t" localSheetId="8">#REF!</definedName>
    <definedName name="A4stdlife_rfm_t">#REF!</definedName>
    <definedName name="A4stdlife_t" localSheetId="8">#REF!</definedName>
    <definedName name="A4stdlife_t">#REF!</definedName>
    <definedName name="A4taxremlife" localSheetId="1">[15]Input!$O$10</definedName>
    <definedName name="A4taxremlife" localSheetId="0">[15]Input!$O$10</definedName>
    <definedName name="A4taxremlife" localSheetId="8">#REF!</definedName>
    <definedName name="A4taxremlife">#REF!</definedName>
    <definedName name="A4taxremlife_rfm" localSheetId="8">#REF!</definedName>
    <definedName name="A4taxremlife_rfm">#REF!</definedName>
    <definedName name="A4taxremlife_rfm_t" localSheetId="8">#REF!</definedName>
    <definedName name="A4taxremlife_rfm_t">#REF!</definedName>
    <definedName name="A4taxremlife_t" localSheetId="8">#REF!</definedName>
    <definedName name="A4taxremlife_t">#REF!</definedName>
    <definedName name="A4taxstdlife" localSheetId="1">[15]Input!$P$10</definedName>
    <definedName name="A4taxstdlife" localSheetId="0">[15]Input!$P$10</definedName>
    <definedName name="A4taxstdlife" localSheetId="8">#REF!</definedName>
    <definedName name="A4taxstdlife">#REF!</definedName>
    <definedName name="A4taxstdlife_rfm" localSheetId="8">#REF!</definedName>
    <definedName name="A4taxstdlife_rfm">#REF!</definedName>
    <definedName name="A4taxstdlife_rfm_t" localSheetId="8">#REF!</definedName>
    <definedName name="A4taxstdlife_rfm_t">#REF!</definedName>
    <definedName name="A4taxstdlife_t" localSheetId="8">#REF!</definedName>
    <definedName name="A4taxstdlife_t">#REF!</definedName>
    <definedName name="A4taxvalue" localSheetId="1">[15]Input!$N$10</definedName>
    <definedName name="A4taxvalue" localSheetId="0">[15]Input!$N$10</definedName>
    <definedName name="A4taxvalue" localSheetId="8">#REF!</definedName>
    <definedName name="A4taxvalue">#REF!</definedName>
    <definedName name="A4taxvalue_rfm" localSheetId="8">#REF!</definedName>
    <definedName name="A4taxvalue_rfm">#REF!</definedName>
    <definedName name="A4taxvalue_rfm_t" localSheetId="8">#REF!</definedName>
    <definedName name="A4taxvalue_rfm_t">#REF!</definedName>
    <definedName name="A4taxvalue_t" localSheetId="8">#REF!</definedName>
    <definedName name="A4taxvalue_t">#REF!</definedName>
    <definedName name="A4value" localSheetId="1">[15]Input!$J$10</definedName>
    <definedName name="A4value" localSheetId="0">[15]Input!$J$10</definedName>
    <definedName name="A4value" localSheetId="8">#REF!</definedName>
    <definedName name="A4value">#REF!</definedName>
    <definedName name="A4value_rfm" localSheetId="8">#REF!</definedName>
    <definedName name="A4value_rfm">#REF!</definedName>
    <definedName name="A4value_rfm_t" localSheetId="8">#REF!</definedName>
    <definedName name="A4value_rfm_t">#REF!</definedName>
    <definedName name="A4value_t" localSheetId="8">#REF!</definedName>
    <definedName name="A4value_t">#REF!</definedName>
    <definedName name="A4wipvalue" localSheetId="8">#REF!</definedName>
    <definedName name="A4wipvalue">#REF!</definedName>
    <definedName name="A4wipvalue_t" localSheetId="8">#REF!</definedName>
    <definedName name="A4wipvalue_t">#REF!</definedName>
    <definedName name="A50offset">50</definedName>
    <definedName name="A50remlife" localSheetId="8">'[18]RFM input'!#REF!</definedName>
    <definedName name="A50remlife">'[18]RFM input'!#REF!</definedName>
    <definedName name="A50stdlife" localSheetId="8">'[18]RFM input'!#REF!</definedName>
    <definedName name="A50stdlife">'[18]RFM input'!#REF!</definedName>
    <definedName name="A50taxremlife" localSheetId="8">'[18]RFM input'!#REF!</definedName>
    <definedName name="A50taxremlife">'[18]RFM input'!#REF!</definedName>
    <definedName name="A50taxstdlife" localSheetId="8">'[18]RFM input'!#REF!</definedName>
    <definedName name="A50taxstdlife">'[18]RFM input'!#REF!</definedName>
    <definedName name="A50taxvalue" localSheetId="8">'[18]TAB roll forward'!#REF!</definedName>
    <definedName name="A50taxvalue">'[18]TAB roll forward'!#REF!</definedName>
    <definedName name="A50value" localSheetId="8">'[18]RAB roll forward'!#REF!</definedName>
    <definedName name="A50value">'[18]RAB roll forward'!#REF!</definedName>
    <definedName name="A50wipvalue" localSheetId="8">#REF!</definedName>
    <definedName name="A50wipvalue">#REF!</definedName>
    <definedName name="A5offset">5</definedName>
    <definedName name="A5remlife" localSheetId="1">[15]Input!$L$11</definedName>
    <definedName name="A5remlife" localSheetId="0">[15]Input!$L$11</definedName>
    <definedName name="A5remlife" localSheetId="8">#REF!</definedName>
    <definedName name="A5remlife">#REF!</definedName>
    <definedName name="A5remlife_rfm" localSheetId="8">#REF!</definedName>
    <definedName name="A5remlife_rfm">#REF!</definedName>
    <definedName name="A5remlife_rfm_t" localSheetId="8">#REF!</definedName>
    <definedName name="A5remlife_rfm_t">#REF!</definedName>
    <definedName name="A5remlife_t" localSheetId="8">#REF!</definedName>
    <definedName name="A5remlife_t">#REF!</definedName>
    <definedName name="A5resid" localSheetId="8">[16]Input!#REF!</definedName>
    <definedName name="A5resid">[16]Input!#REF!</definedName>
    <definedName name="A5stdlife" localSheetId="1">[15]Input!$M$11</definedName>
    <definedName name="A5stdlife" localSheetId="0">[15]Input!$M$11</definedName>
    <definedName name="A5stdlife" localSheetId="8">#REF!</definedName>
    <definedName name="A5stdlife">#REF!</definedName>
    <definedName name="A5stdlife_rfm" localSheetId="8">#REF!</definedName>
    <definedName name="A5stdlife_rfm">#REF!</definedName>
    <definedName name="A5stdlife_rfm_t" localSheetId="8">#REF!</definedName>
    <definedName name="A5stdlife_rfm_t">#REF!</definedName>
    <definedName name="A5stdlife_t" localSheetId="8">#REF!</definedName>
    <definedName name="A5stdlife_t">#REF!</definedName>
    <definedName name="A5taxremlife" localSheetId="1">[15]Input!$O$11</definedName>
    <definedName name="A5taxremlife" localSheetId="0">[15]Input!$O$11</definedName>
    <definedName name="A5taxremlife" localSheetId="8">#REF!</definedName>
    <definedName name="A5taxremlife">#REF!</definedName>
    <definedName name="A5taxremlife_rfm" localSheetId="8">#REF!</definedName>
    <definedName name="A5taxremlife_rfm">#REF!</definedName>
    <definedName name="A5taxremlife_rfm_t" localSheetId="8">#REF!</definedName>
    <definedName name="A5taxremlife_rfm_t">#REF!</definedName>
    <definedName name="A5taxremlife_t" localSheetId="8">#REF!</definedName>
    <definedName name="A5taxremlife_t">#REF!</definedName>
    <definedName name="A5taxstdlife" localSheetId="1">[15]Input!$P$11</definedName>
    <definedName name="A5taxstdlife" localSheetId="0">[15]Input!$P$11</definedName>
    <definedName name="A5taxstdlife" localSheetId="8">#REF!</definedName>
    <definedName name="A5taxstdlife">#REF!</definedName>
    <definedName name="A5taxstdlife_rfm" localSheetId="8">#REF!</definedName>
    <definedName name="A5taxstdlife_rfm">#REF!</definedName>
    <definedName name="A5taxstdlife_rfm_t" localSheetId="8">#REF!</definedName>
    <definedName name="A5taxstdlife_rfm_t">#REF!</definedName>
    <definedName name="A5taxstdlife_t" localSheetId="8">#REF!</definedName>
    <definedName name="A5taxstdlife_t">#REF!</definedName>
    <definedName name="A5taxvalue" localSheetId="1">[15]Input!$N$11</definedName>
    <definedName name="A5taxvalue" localSheetId="0">[15]Input!$N$11</definedName>
    <definedName name="A5taxvalue" localSheetId="8">#REF!</definedName>
    <definedName name="A5taxvalue">#REF!</definedName>
    <definedName name="A5taxvalue_rfm" localSheetId="8">#REF!</definedName>
    <definedName name="A5taxvalue_rfm">#REF!</definedName>
    <definedName name="A5taxvalue_rfm_t" localSheetId="8">#REF!</definedName>
    <definedName name="A5taxvalue_rfm_t">#REF!</definedName>
    <definedName name="A5taxvalue_t" localSheetId="8">#REF!</definedName>
    <definedName name="A5taxvalue_t">#REF!</definedName>
    <definedName name="A5value" localSheetId="1">[15]Input!$J$11</definedName>
    <definedName name="A5value" localSheetId="0">[15]Input!$J$11</definedName>
    <definedName name="A5value" localSheetId="8">#REF!</definedName>
    <definedName name="A5value">#REF!</definedName>
    <definedName name="A5value_rfm" localSheetId="8">#REF!</definedName>
    <definedName name="A5value_rfm">#REF!</definedName>
    <definedName name="A5value_rfm_t" localSheetId="8">#REF!</definedName>
    <definedName name="A5value_rfm_t">#REF!</definedName>
    <definedName name="A5value_t" localSheetId="8">#REF!</definedName>
    <definedName name="A5value_t">#REF!</definedName>
    <definedName name="A5wipvalue" localSheetId="8">#REF!</definedName>
    <definedName name="A5wipvalue">#REF!</definedName>
    <definedName name="A5wipvalue_t" localSheetId="8">#REF!</definedName>
    <definedName name="A5wipvalue_t">#REF!</definedName>
    <definedName name="A6offset">6</definedName>
    <definedName name="A6remlife" localSheetId="1">[15]Input!$L$12</definedName>
    <definedName name="A6remlife" localSheetId="0">[15]Input!$L$12</definedName>
    <definedName name="A6remlife" localSheetId="8">#REF!</definedName>
    <definedName name="A6remlife">#REF!</definedName>
    <definedName name="A6remlife_rfm" localSheetId="8">#REF!</definedName>
    <definedName name="A6remlife_rfm">#REF!</definedName>
    <definedName name="A6remlife_rfm_t" localSheetId="8">#REF!</definedName>
    <definedName name="A6remlife_rfm_t">#REF!</definedName>
    <definedName name="A6remlife_t" localSheetId="8">#REF!</definedName>
    <definedName name="A6remlife_t">#REF!</definedName>
    <definedName name="A6resid" localSheetId="8">[16]Input!#REF!</definedName>
    <definedName name="A6resid">[16]Input!#REF!</definedName>
    <definedName name="A6stdlife" localSheetId="1">[15]Input!$M$12</definedName>
    <definedName name="A6stdlife" localSheetId="0">[15]Input!$M$12</definedName>
    <definedName name="A6stdlife" localSheetId="8">#REF!</definedName>
    <definedName name="A6stdlife">#REF!</definedName>
    <definedName name="A6stdlife_rfm" localSheetId="8">#REF!</definedName>
    <definedName name="A6stdlife_rfm">#REF!</definedName>
    <definedName name="A6stdlife_rfm_t" localSheetId="8">#REF!</definedName>
    <definedName name="A6stdlife_rfm_t">#REF!</definedName>
    <definedName name="A6stdlife_t" localSheetId="8">#REF!</definedName>
    <definedName name="A6stdlife_t">#REF!</definedName>
    <definedName name="A6taxremlife" localSheetId="1">[15]Input!$O$12</definedName>
    <definedName name="A6taxremlife" localSheetId="0">[15]Input!$O$12</definedName>
    <definedName name="A6taxremlife" localSheetId="8">#REF!</definedName>
    <definedName name="A6taxremlife">#REF!</definedName>
    <definedName name="A6taxremlife_rfm" localSheetId="8">#REF!</definedName>
    <definedName name="A6taxremlife_rfm">#REF!</definedName>
    <definedName name="A6taxremlife_rfm_t" localSheetId="8">#REF!</definedName>
    <definedName name="A6taxremlife_rfm_t">#REF!</definedName>
    <definedName name="A6taxremlife_t" localSheetId="8">#REF!</definedName>
    <definedName name="A6taxremlife_t">#REF!</definedName>
    <definedName name="A6taxstdlife" localSheetId="1">[15]Input!$P$12</definedName>
    <definedName name="A6taxstdlife" localSheetId="0">[15]Input!$P$12</definedName>
    <definedName name="A6taxstdlife" localSheetId="8">#REF!</definedName>
    <definedName name="A6taxstdlife">#REF!</definedName>
    <definedName name="A6taxstdlife_rfm" localSheetId="8">#REF!</definedName>
    <definedName name="A6taxstdlife_rfm">#REF!</definedName>
    <definedName name="A6taxstdlife_rfm_t" localSheetId="8">#REF!</definedName>
    <definedName name="A6taxstdlife_rfm_t">#REF!</definedName>
    <definedName name="A6taxstdlife_t" localSheetId="8">#REF!</definedName>
    <definedName name="A6taxstdlife_t">#REF!</definedName>
    <definedName name="A6taxvalue" localSheetId="1">[15]Input!$N$12</definedName>
    <definedName name="A6taxvalue" localSheetId="0">[15]Input!$N$12</definedName>
    <definedName name="A6taxvalue" localSheetId="8">#REF!</definedName>
    <definedName name="A6taxvalue">#REF!</definedName>
    <definedName name="A6taxvalue_rfm" localSheetId="8">#REF!</definedName>
    <definedName name="A6taxvalue_rfm">#REF!</definedName>
    <definedName name="A6taxvalue_rfm_t" localSheetId="8">#REF!</definedName>
    <definedName name="A6taxvalue_rfm_t">#REF!</definedName>
    <definedName name="A6taxvalue_t" localSheetId="8">#REF!</definedName>
    <definedName name="A6taxvalue_t">#REF!</definedName>
    <definedName name="A6value" localSheetId="1">[15]Input!$J$12</definedName>
    <definedName name="A6value" localSheetId="0">[15]Input!$J$12</definedName>
    <definedName name="A6value" localSheetId="8">#REF!</definedName>
    <definedName name="A6value">#REF!</definedName>
    <definedName name="A6value_rfm" localSheetId="8">#REF!</definedName>
    <definedName name="A6value_rfm">#REF!</definedName>
    <definedName name="A6value_rfm_t" localSheetId="8">#REF!</definedName>
    <definedName name="A6value_rfm_t">#REF!</definedName>
    <definedName name="A6value_t" localSheetId="8">#REF!</definedName>
    <definedName name="A6value_t">#REF!</definedName>
    <definedName name="A6wipvalue" localSheetId="8">#REF!</definedName>
    <definedName name="A6wipvalue">#REF!</definedName>
    <definedName name="A6wipvalue_t" localSheetId="8">#REF!</definedName>
    <definedName name="A6wipvalue_t">#REF!</definedName>
    <definedName name="A7offset">7</definedName>
    <definedName name="A7remlife" localSheetId="1">[15]Input!$L$13</definedName>
    <definedName name="A7remlife" localSheetId="0">[15]Input!$L$13</definedName>
    <definedName name="A7remlife" localSheetId="8">#REF!</definedName>
    <definedName name="A7remlife">#REF!</definedName>
    <definedName name="A7remlife_rfm" localSheetId="8">#REF!</definedName>
    <definedName name="A7remlife_rfm">#REF!</definedName>
    <definedName name="A7remlife_rfm_t" localSheetId="8">#REF!</definedName>
    <definedName name="A7remlife_rfm_t">#REF!</definedName>
    <definedName name="A7remlife_t" localSheetId="8">#REF!</definedName>
    <definedName name="A7remlife_t">#REF!</definedName>
    <definedName name="A7resid" localSheetId="8">[16]Input!#REF!</definedName>
    <definedName name="A7resid">[16]Input!#REF!</definedName>
    <definedName name="A7stdlife" localSheetId="1">[15]Input!$M$13</definedName>
    <definedName name="A7stdlife" localSheetId="0">[15]Input!$M$13</definedName>
    <definedName name="A7stdlife" localSheetId="8">#REF!</definedName>
    <definedName name="A7stdlife">#REF!</definedName>
    <definedName name="A7stdlife_rfm" localSheetId="8">#REF!</definedName>
    <definedName name="A7stdlife_rfm">#REF!</definedName>
    <definedName name="A7stdlife_rfm_t" localSheetId="8">#REF!</definedName>
    <definedName name="A7stdlife_rfm_t">#REF!</definedName>
    <definedName name="A7stdlife_t" localSheetId="8">#REF!</definedName>
    <definedName name="A7stdlife_t">#REF!</definedName>
    <definedName name="A7taxremlife" localSheetId="1">[15]Input!$O$13</definedName>
    <definedName name="A7taxremlife" localSheetId="0">[15]Input!$O$13</definedName>
    <definedName name="A7taxremlife" localSheetId="8">#REF!</definedName>
    <definedName name="A7taxremlife">#REF!</definedName>
    <definedName name="A7taxremlife_rfm" localSheetId="8">#REF!</definedName>
    <definedName name="A7taxremlife_rfm">#REF!</definedName>
    <definedName name="A7taxremlife_rfm_t" localSheetId="8">#REF!</definedName>
    <definedName name="A7taxremlife_rfm_t">#REF!</definedName>
    <definedName name="A7taxremlife_t" localSheetId="8">#REF!</definedName>
    <definedName name="A7taxremlife_t">#REF!</definedName>
    <definedName name="A7taxstdlife" localSheetId="1">[15]Input!$P$13</definedName>
    <definedName name="A7taxstdlife" localSheetId="0">[15]Input!$P$13</definedName>
    <definedName name="A7taxstdlife" localSheetId="8">#REF!</definedName>
    <definedName name="A7taxstdlife">#REF!</definedName>
    <definedName name="A7taxstdlife_rfm" localSheetId="8">#REF!</definedName>
    <definedName name="A7taxstdlife_rfm">#REF!</definedName>
    <definedName name="A7taxstdlife_rfm_t" localSheetId="8">#REF!</definedName>
    <definedName name="A7taxstdlife_rfm_t">#REF!</definedName>
    <definedName name="A7taxstdlife_t" localSheetId="8">#REF!</definedName>
    <definedName name="A7taxstdlife_t">#REF!</definedName>
    <definedName name="A7taxvalue" localSheetId="1">[15]Input!$N$13</definedName>
    <definedName name="A7taxvalue" localSheetId="0">[15]Input!$N$13</definedName>
    <definedName name="A7taxvalue" localSheetId="8">#REF!</definedName>
    <definedName name="A7taxvalue">#REF!</definedName>
    <definedName name="A7taxvalue_rfm" localSheetId="8">#REF!</definedName>
    <definedName name="A7taxvalue_rfm">#REF!</definedName>
    <definedName name="A7taxvalue_rfm_t" localSheetId="8">#REF!</definedName>
    <definedName name="A7taxvalue_rfm_t">#REF!</definedName>
    <definedName name="A7taxvalue_t" localSheetId="8">#REF!</definedName>
    <definedName name="A7taxvalue_t">#REF!</definedName>
    <definedName name="A7value" localSheetId="1">[15]Input!$J$13</definedName>
    <definedName name="A7value" localSheetId="0">[15]Input!$J$13</definedName>
    <definedName name="A7value" localSheetId="8">#REF!</definedName>
    <definedName name="A7value">#REF!</definedName>
    <definedName name="A7value_rfm" localSheetId="8">#REF!</definedName>
    <definedName name="A7value_rfm">#REF!</definedName>
    <definedName name="A7value_rfm_t" localSheetId="8">#REF!</definedName>
    <definedName name="A7value_rfm_t">#REF!</definedName>
    <definedName name="A7value_t" localSheetId="8">#REF!</definedName>
    <definedName name="A7value_t">#REF!</definedName>
    <definedName name="A7wipvalue" localSheetId="8">#REF!</definedName>
    <definedName name="A7wipvalue">#REF!</definedName>
    <definedName name="A7wipvalue_t" localSheetId="8">#REF!</definedName>
    <definedName name="A7wipvalue_t">#REF!</definedName>
    <definedName name="A8offset">8</definedName>
    <definedName name="A8remlife" localSheetId="1">[15]Input!$L$14</definedName>
    <definedName name="A8remlife" localSheetId="0">[15]Input!$L$14</definedName>
    <definedName name="A8remlife" localSheetId="8">#REF!</definedName>
    <definedName name="A8remlife">#REF!</definedName>
    <definedName name="A8remlife_rfm" localSheetId="8">#REF!</definedName>
    <definedName name="A8remlife_rfm">#REF!</definedName>
    <definedName name="A8remlife_rfm_t" localSheetId="8">#REF!</definedName>
    <definedName name="A8remlife_rfm_t">#REF!</definedName>
    <definedName name="A8remlife_t" localSheetId="8">#REF!</definedName>
    <definedName name="A8remlife_t">#REF!</definedName>
    <definedName name="A8resid" localSheetId="8">[16]Input!#REF!</definedName>
    <definedName name="A8resid">[16]Input!#REF!</definedName>
    <definedName name="A8stdlife" localSheetId="1">[15]Input!$M$14</definedName>
    <definedName name="A8stdlife" localSheetId="0">[15]Input!$M$14</definedName>
    <definedName name="A8stdlife" localSheetId="8">#REF!</definedName>
    <definedName name="A8stdlife">#REF!</definedName>
    <definedName name="A8stdlife_rfm" localSheetId="8">#REF!</definedName>
    <definedName name="A8stdlife_rfm">#REF!</definedName>
    <definedName name="A8stdlife_rfm_t" localSheetId="8">#REF!</definedName>
    <definedName name="A8stdlife_rfm_t">#REF!</definedName>
    <definedName name="A8stdlife_t" localSheetId="8">#REF!</definedName>
    <definedName name="A8stdlife_t">#REF!</definedName>
    <definedName name="A8taxremlife" localSheetId="1">[15]Input!$O$14</definedName>
    <definedName name="A8taxremlife" localSheetId="0">[15]Input!$O$14</definedName>
    <definedName name="A8taxremlife" localSheetId="8">#REF!</definedName>
    <definedName name="A8taxremlife">#REF!</definedName>
    <definedName name="A8taxremlife_rfm" localSheetId="8">#REF!</definedName>
    <definedName name="A8taxremlife_rfm">#REF!</definedName>
    <definedName name="A8taxremlife_rfm_t" localSheetId="8">#REF!</definedName>
    <definedName name="A8taxremlife_rfm_t">#REF!</definedName>
    <definedName name="A8taxremlife_t" localSheetId="8">#REF!</definedName>
    <definedName name="A8taxremlife_t">#REF!</definedName>
    <definedName name="A8taxstdlife" localSheetId="1">[15]Input!$P$14</definedName>
    <definedName name="A8taxstdlife" localSheetId="0">[15]Input!$P$14</definedName>
    <definedName name="A8taxstdlife" localSheetId="8">#REF!</definedName>
    <definedName name="A8taxstdlife">#REF!</definedName>
    <definedName name="A8taxstdlife_rfm" localSheetId="8">#REF!</definedName>
    <definedName name="A8taxstdlife_rfm">#REF!</definedName>
    <definedName name="A8taxstdlife_rfm_t" localSheetId="8">#REF!</definedName>
    <definedName name="A8taxstdlife_rfm_t">#REF!</definedName>
    <definedName name="A8taxstdlife_t" localSheetId="8">#REF!</definedName>
    <definedName name="A8taxstdlife_t">#REF!</definedName>
    <definedName name="A8taxvalue" localSheetId="1">[15]Input!$N$14</definedName>
    <definedName name="A8taxvalue" localSheetId="0">[15]Input!$N$14</definedName>
    <definedName name="A8taxvalue" localSheetId="8">#REF!</definedName>
    <definedName name="A8taxvalue">#REF!</definedName>
    <definedName name="A8taxvalue_rfm" localSheetId="8">#REF!</definedName>
    <definedName name="A8taxvalue_rfm">#REF!</definedName>
    <definedName name="A8taxvalue_rfm_t" localSheetId="8">#REF!</definedName>
    <definedName name="A8taxvalue_rfm_t">#REF!</definedName>
    <definedName name="A8taxvalue_t" localSheetId="8">#REF!</definedName>
    <definedName name="A8taxvalue_t">#REF!</definedName>
    <definedName name="A8value" localSheetId="1">[15]Input!$J$14</definedName>
    <definedName name="A8value" localSheetId="0">[15]Input!$J$14</definedName>
    <definedName name="A8value" localSheetId="8">#REF!</definedName>
    <definedName name="A8value">#REF!</definedName>
    <definedName name="A8value_rfm_t" localSheetId="8">#REF!</definedName>
    <definedName name="A8value_rfm_t">#REF!</definedName>
    <definedName name="A8value_t" localSheetId="8">#REF!</definedName>
    <definedName name="A8value_t">#REF!</definedName>
    <definedName name="A8wipvalue" localSheetId="8">#REF!</definedName>
    <definedName name="A8wipvalue">#REF!</definedName>
    <definedName name="A8wipvalue_t" localSheetId="8">#REF!</definedName>
    <definedName name="A8wipvalue_t">#REF!</definedName>
    <definedName name="A9offset">9</definedName>
    <definedName name="A9remlife" localSheetId="1">[15]Input!$L$15</definedName>
    <definedName name="A9remlife" localSheetId="0">[15]Input!$L$15</definedName>
    <definedName name="A9remlife" localSheetId="8">#REF!</definedName>
    <definedName name="A9remlife">#REF!</definedName>
    <definedName name="A9remlife_rfm" localSheetId="8">#REF!</definedName>
    <definedName name="A9remlife_rfm">#REF!</definedName>
    <definedName name="A9remlife_rfm_t" localSheetId="8">#REF!</definedName>
    <definedName name="A9remlife_rfm_t">#REF!</definedName>
    <definedName name="A9remlife_t" localSheetId="8">#REF!</definedName>
    <definedName name="A9remlife_t">#REF!</definedName>
    <definedName name="A9resid" localSheetId="8">[16]Input!#REF!</definedName>
    <definedName name="A9resid">[16]Input!#REF!</definedName>
    <definedName name="A9stdlife" localSheetId="1">[15]Input!$M$15</definedName>
    <definedName name="A9stdlife" localSheetId="0">[15]Input!$M$15</definedName>
    <definedName name="A9stdlife" localSheetId="8">#REF!</definedName>
    <definedName name="A9stdlife">#REF!</definedName>
    <definedName name="A9stdlife_rfm" localSheetId="8">#REF!</definedName>
    <definedName name="A9stdlife_rfm">#REF!</definedName>
    <definedName name="A9stdlife_rfm_t" localSheetId="8">#REF!</definedName>
    <definedName name="A9stdlife_rfm_t">#REF!</definedName>
    <definedName name="A9stdlife_t" localSheetId="8">#REF!</definedName>
    <definedName name="A9stdlife_t">#REF!</definedName>
    <definedName name="A9taxremlife" localSheetId="1">[15]Input!$O$15</definedName>
    <definedName name="A9taxremlife" localSheetId="0">[15]Input!$O$15</definedName>
    <definedName name="A9taxremlife" localSheetId="8">#REF!</definedName>
    <definedName name="A9taxremlife">#REF!</definedName>
    <definedName name="A9taxremlife_rfm" localSheetId="8">#REF!</definedName>
    <definedName name="A9taxremlife_rfm">#REF!</definedName>
    <definedName name="A9taxremlife_rfm_t" localSheetId="8">#REF!</definedName>
    <definedName name="A9taxremlife_rfm_t">#REF!</definedName>
    <definedName name="A9taxremlife_t" localSheetId="8">#REF!</definedName>
    <definedName name="A9taxremlife_t">#REF!</definedName>
    <definedName name="A9taxstdlife" localSheetId="1">[15]Input!$P$15</definedName>
    <definedName name="A9taxstdlife" localSheetId="0">[15]Input!$P$15</definedName>
    <definedName name="A9taxstdlife" localSheetId="8">#REF!</definedName>
    <definedName name="A9taxstdlife">#REF!</definedName>
    <definedName name="A9taxstdlife_rfm" localSheetId="8">#REF!</definedName>
    <definedName name="A9taxstdlife_rfm">#REF!</definedName>
    <definedName name="A9taxstdlife_rfm_t" localSheetId="8">#REF!</definedName>
    <definedName name="A9taxstdlife_rfm_t">#REF!</definedName>
    <definedName name="A9taxstdlife_t" localSheetId="8">#REF!</definedName>
    <definedName name="A9taxstdlife_t">#REF!</definedName>
    <definedName name="A9taxvalue" localSheetId="1">[15]Input!$N$15</definedName>
    <definedName name="A9taxvalue" localSheetId="0">[15]Input!$N$15</definedName>
    <definedName name="A9taxvalue" localSheetId="8">#REF!</definedName>
    <definedName name="A9taxvalue">#REF!</definedName>
    <definedName name="A9taxvalue_rfm" localSheetId="8">#REF!</definedName>
    <definedName name="A9taxvalue_rfm">#REF!</definedName>
    <definedName name="A9taxvalue_rfm_t" localSheetId="8">#REF!</definedName>
    <definedName name="A9taxvalue_rfm_t">#REF!</definedName>
    <definedName name="A9taxvalue_t" localSheetId="8">#REF!</definedName>
    <definedName name="A9taxvalue_t">#REF!</definedName>
    <definedName name="A9value" localSheetId="1">[15]Input!$J$15</definedName>
    <definedName name="A9value" localSheetId="0">[15]Input!$J$15</definedName>
    <definedName name="A9value" localSheetId="8">#REF!</definedName>
    <definedName name="A9value">#REF!</definedName>
    <definedName name="A9value_rfm" localSheetId="8">#REF!</definedName>
    <definedName name="A9value_rfm">#REF!</definedName>
    <definedName name="A9value_rfm_t" localSheetId="8">#REF!</definedName>
    <definedName name="A9value_rfm_t">#REF!</definedName>
    <definedName name="A9value_t" localSheetId="8">#REF!</definedName>
    <definedName name="A9value_t">#REF!</definedName>
    <definedName name="A9wipvalue" localSheetId="8">#REF!</definedName>
    <definedName name="A9wipvalue">#REF!</definedName>
    <definedName name="A9wipvalue_t" localSheetId="8">#REF!</definedName>
    <definedName name="A9wipvalue_t">#REF!</definedName>
    <definedName name="aaaaaa">[19]Criteria3!$F$4</definedName>
    <definedName name="aaaaaaaa" localSheetId="1" hidden="1">{#N/A,#N/A,FALSE,"Group P&amp;L";#N/A,#N/A,FALSE,"Group Balance Sheet"}</definedName>
    <definedName name="aaaaaaaa" localSheetId="0" hidden="1">{#N/A,#N/A,FALSE,"Group P&amp;L";#N/A,#N/A,FALSE,"Group Balance Sheet"}</definedName>
    <definedName name="aaaaaaaa" localSheetId="8" hidden="1">{#N/A,#N/A,FALSE,"Group P&amp;L";#N/A,#N/A,FALSE,"Group Balance Sheet"}</definedName>
    <definedName name="aaaaaaaa" hidden="1">{#N/A,#N/A,FALSE,"Group P&amp;L";#N/A,#N/A,FALSE,"Group Balance Sheet"}</definedName>
    <definedName name="AAAAAAAAAAAAAAAAAAAAAAAA">[19]Criteria2!$F$1</definedName>
    <definedName name="AAAAAAAAAAAAAAAAAAAAAAAAAAAAAAAAAAAAAAAAAAAAAAAAAAAAAAAAAAAA">[19]Criteria1!$F$2</definedName>
    <definedName name="aaqqz">[20]Criteria3!$P$3</definedName>
    <definedName name="abba" localSheetId="1" hidden="1">{"Ownership",#N/A,FALSE,"Ownership";"Contents",#N/A,FALSE,"Contents"}</definedName>
    <definedName name="abba" localSheetId="0" hidden="1">{"Ownership",#N/A,FALSE,"Ownership";"Contents",#N/A,FALSE,"Contents"}</definedName>
    <definedName name="abba" localSheetId="8" hidden="1">{"Ownership",#N/A,FALSE,"Ownership";"Contents",#N/A,FALSE,"Contents"}</definedName>
    <definedName name="abba" hidden="1">{"Ownership",#N/A,FALSE,"Ownership";"Contents",#N/A,FALSE,"Contents"}</definedName>
    <definedName name="ABVADBVAVAV">[19]Criteria1!$D$2</definedName>
    <definedName name="AccountedPeriodType1">[21]Criteria1!$B$5</definedName>
    <definedName name="AccountedPeriodType2">[21]Criteria2!$B$5</definedName>
    <definedName name="AccountedPeriodType3" localSheetId="1">[22]Criteria3!$B$5</definedName>
    <definedName name="AccountedPeriodType3" localSheetId="0">[22]Criteria3!$B$5</definedName>
    <definedName name="AccountedPeriodType3">[21]Criteria3!$B$5</definedName>
    <definedName name="AccountSegment1">[21]Criteria1!$B$28</definedName>
    <definedName name="AccountSegment2">[21]Criteria2!$B$28</definedName>
    <definedName name="AccountSegment3" localSheetId="1">[20]Criteria3!$B$28</definedName>
    <definedName name="AccountSegment3" localSheetId="0">[20]Criteria3!$B$28</definedName>
    <definedName name="AccountSegment3">[21]Criteria3!$B$28</definedName>
    <definedName name="ActForFlag" localSheetId="1">[23]Assumptions!$A$9:$IV$9</definedName>
    <definedName name="ActForFlag" localSheetId="0">[23]Assumptions!$A$9:$IV$9</definedName>
    <definedName name="ActForFlag">[24]Assumptions!$A$9:$IV$9</definedName>
    <definedName name="Actuals" localSheetId="1">'[25]Lookup|Tables'!$G$26</definedName>
    <definedName name="Actuals" localSheetId="0">'[25]Lookup|Tables'!$G$26</definedName>
    <definedName name="Actuals">'[26]Lookup|Tables'!$G$26</definedName>
    <definedName name="adasdfa345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[19]Criteria1!$D$4</definedName>
    <definedName name="adgaergfa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[19]Criteria1!$B$4</definedName>
    <definedName name="afa" localSheetId="1" hidden="1">{#N/A,#N/A,FALSE,"Group P&amp;L";#N/A,#N/A,FALSE,"Group Balance Sheet"}</definedName>
    <definedName name="afa" localSheetId="0" hidden="1">{#N/A,#N/A,FALSE,"Group P&amp;L";#N/A,#N/A,FALSE,"Group Balance Sheet"}</definedName>
    <definedName name="afa" localSheetId="8" hidden="1">{#N/A,#N/A,FALSE,"Group P&amp;L";#N/A,#N/A,FALSE,"Group Balance Sheet"}</definedName>
    <definedName name="afa" hidden="1">{#N/A,#N/A,FALSE,"Group P&amp;L";#N/A,#N/A,FALSE,"Group Balance Sheet"}</definedName>
    <definedName name="afaf">[20]Criteria3!$B$4</definedName>
    <definedName name="afafa">[19]Criteria2!$B$4</definedName>
    <definedName name="afafaf" localSheetId="1" hidden="1">{#N/A,#N/A,FALSE,"Group P&amp;L";#N/A,#N/A,FALSE,"Group Balance Sheet"}</definedName>
    <definedName name="afafaf" localSheetId="0" hidden="1">{#N/A,#N/A,FALSE,"Group P&amp;L";#N/A,#N/A,FALSE,"Group Balance Sheet"}</definedName>
    <definedName name="afafaf" localSheetId="8" hidden="1">{#N/A,#N/A,FALSE,"Group P&amp;L";#N/A,#N/A,FALSE,"Group Balance Sheet"}</definedName>
    <definedName name="afafaf" hidden="1">{#N/A,#N/A,FALSE,"Group P&amp;L";#N/A,#N/A,FALSE,"Group Balance Sheet"}</definedName>
    <definedName name="afafafafaf" localSheetId="1" hidden="1">{#N/A,#N/A,FALSE,"Group P&amp;L";#N/A,#N/A,FALSE,"Group Balance Sheet"}</definedName>
    <definedName name="afafafafaf" localSheetId="0" hidden="1">{#N/A,#N/A,FALSE,"Group P&amp;L";#N/A,#N/A,FALSE,"Group Balance Sheet"}</definedName>
    <definedName name="afafafafaf" localSheetId="8" hidden="1">{#N/A,#N/A,FALSE,"Group P&amp;L";#N/A,#N/A,FALSE,"Group Balance Sheet"}</definedName>
    <definedName name="afafafafaf" hidden="1">{#N/A,#N/A,FALSE,"Group P&amp;L";#N/A,#N/A,FALSE,"Group Balance Sheet"}</definedName>
    <definedName name="afaffafafafa">[20]Criteria1!$B$21</definedName>
    <definedName name="AFd">[19]Criteria2!$B$22</definedName>
    <definedName name="aFfwvfwevfg">[19]Criteria1!$D$1</definedName>
    <definedName name="afgasdfgafg">[19]Criteria1!$F$5</definedName>
    <definedName name="AG">[19]Criteria1!$B$22</definedName>
    <definedName name="agasg">[19]Criteria2!$F$5</definedName>
    <definedName name="agddgdgdgggg">[19]Criteria2!$F$4</definedName>
    <definedName name="agg">[19]Criteria3!$B$40</definedName>
    <definedName name="anscount" hidden="1">1</definedName>
    <definedName name="AppsUsername1">[21]Criteria1!$B$11</definedName>
    <definedName name="AppsUsername2">[21]Criteria2!$B$11</definedName>
    <definedName name="AppsUsername3" localSheetId="1">[22]Criteria3!$B$11</definedName>
    <definedName name="AppsUsername3" localSheetId="0">[22]Criteria3!$B$11</definedName>
    <definedName name="AppsUsername3">[21]Criteria3!$B$11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1" hidden="1">{#N/A,#N/A,FALSE,"Group P&amp;L";#N/A,#N/A,FALSE,"Group Balance Sheet"}</definedName>
    <definedName name="as" localSheetId="0" hidden="1">{#N/A,#N/A,FALSE,"Group P&amp;L";#N/A,#N/A,FALSE,"Group Balance Sheet"}</definedName>
    <definedName name="as" localSheetId="8" hidden="1">{#N/A,#N/A,FALSE,"Group P&amp;L";#N/A,#N/A,FALSE,"Group Balance Sheet"}</definedName>
    <definedName name="as" hidden="1">{#N/A,#N/A,FALSE,"Group P&amp;L";#N/A,#N/A,FALSE,"Group Balance Sheet"}</definedName>
    <definedName name="asafa" localSheetId="1" hidden="1">{#N/A,#N/A,FALSE,"Group P&amp;L";#N/A,#N/A,FALSE,"Group Balance Sheet"}</definedName>
    <definedName name="asafa" localSheetId="0" hidden="1">{#N/A,#N/A,FALSE,"Group P&amp;L";#N/A,#N/A,FALSE,"Group Balance Sheet"}</definedName>
    <definedName name="asafa" localSheetId="8" hidden="1">{#N/A,#N/A,FALSE,"Group P&amp;L";#N/A,#N/A,FALSE,"Group Balance Sheet"}</definedName>
    <definedName name="asafa" hidden="1">{#N/A,#N/A,FALSE,"Group P&amp;L";#N/A,#N/A,FALSE,"Group Balance Sheet"}</definedName>
    <definedName name="aSAS" localSheetId="1" hidden="1">{#N/A,#N/A,FALSE,"Group P&amp;L";#N/A,#N/A,FALSE,"Group Balance Sheet"}</definedName>
    <definedName name="aSAS" localSheetId="0" hidden="1">{#N/A,#N/A,FALSE,"Group P&amp;L";#N/A,#N/A,FALSE,"Group Balance Sheet"}</definedName>
    <definedName name="aSAS" localSheetId="8" hidden="1">{#N/A,#N/A,FALSE,"Group P&amp;L";#N/A,#N/A,FALSE,"Group Balance Sheet"}</definedName>
    <definedName name="aSAS" hidden="1">{#N/A,#N/A,FALSE,"Group P&amp;L";#N/A,#N/A,FALSE,"Group Balance Sheet"}</definedName>
    <definedName name="asbd">[19]Criteria1!$D$3</definedName>
    <definedName name="asd">[19]Criteria2!$B$23</definedName>
    <definedName name="ASDADADDDDDDDDDDDDDDDDDDDDDDD">[19]Criteria3!$B$20</definedName>
    <definedName name="ASDADSADADADD">[19]Criteria2!$B$20</definedName>
    <definedName name="asdasddssdagbadhgrtjhnnfjdfnh">[19]Criteria2!$P$2</definedName>
    <definedName name="asdf" localSheetId="1" hidden="1">{#N/A,#N/A,FALSE,"Group P&amp;L";#N/A,#N/A,FALSE,"Group Balance Sheet"}</definedName>
    <definedName name="asdf" localSheetId="0" hidden="1">{#N/A,#N/A,FALSE,"Group P&amp;L";#N/A,#N/A,FALSE,"Group Balance Sheet"}</definedName>
    <definedName name="asdf" localSheetId="8" hidden="1">{#N/A,#N/A,FALSE,"Group P&amp;L";#N/A,#N/A,FALSE,"Group Balance Sheet"}</definedName>
    <definedName name="asdf" hidden="1">{#N/A,#N/A,FALSE,"Group P&amp;L";#N/A,#N/A,FALSE,"Group Balance Sheet"}</definedName>
    <definedName name="asd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1" hidden="1">{#N/A,#N/A,FALSE,"Group P&amp;L";#N/A,#N/A,FALSE,"Group Balance Sheet"}</definedName>
    <definedName name="asdfasdasd" localSheetId="0" hidden="1">{#N/A,#N/A,FALSE,"Group P&amp;L";#N/A,#N/A,FALSE,"Group Balance Sheet"}</definedName>
    <definedName name="asdfasdasd" localSheetId="8" hidden="1">{#N/A,#N/A,FALSE,"Group P&amp;L";#N/A,#N/A,FALSE,"Group Balance Sheet"}</definedName>
    <definedName name="asdfasdasd" hidden="1">{#N/A,#N/A,FALSE,"Group P&amp;L";#N/A,#N/A,FALSE,"Group Balance Sheet"}</definedName>
    <definedName name="asdf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1" hidden="1">{#N/A,#N/A,FALSE,"Group P&amp;L";#N/A,#N/A,FALSE,"Group Balance Sheet"}</definedName>
    <definedName name="asdfasfd" localSheetId="0" hidden="1">{#N/A,#N/A,FALSE,"Group P&amp;L";#N/A,#N/A,FALSE,"Group Balance Sheet"}</definedName>
    <definedName name="asdfasfd" localSheetId="8" hidden="1">{#N/A,#N/A,FALSE,"Group P&amp;L";#N/A,#N/A,FALSE,"Group Balance Sheet"}</definedName>
    <definedName name="asdfasfd" hidden="1">{#N/A,#N/A,FALSE,"Group P&amp;L";#N/A,#N/A,FALSE,"Group Balance Sheet"}</definedName>
    <definedName name="asdfasfdasfd" localSheetId="1" hidden="1">{#N/A,#N/A,FALSE,"Group P&amp;L";#N/A,#N/A,FALSE,"Group Balance Sheet"}</definedName>
    <definedName name="asdfasfdasfd" localSheetId="0" hidden="1">{#N/A,#N/A,FALSE,"Group P&amp;L";#N/A,#N/A,FALSE,"Group Balance Sheet"}</definedName>
    <definedName name="asdfasfdasfd" localSheetId="8" hidden="1">{#N/A,#N/A,FALSE,"Group P&amp;L";#N/A,#N/A,FALSE,"Group Balance Sheet"}</definedName>
    <definedName name="asdfasfdasfd" hidden="1">{#N/A,#N/A,FALSE,"Group P&amp;L";#N/A,#N/A,FALSE,"Group Balance Sheet"}</definedName>
    <definedName name="ASDFFFF">[19]Criteria2!$B$19</definedName>
    <definedName name="asdfg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[19]Criteria2!$D$5</definedName>
    <definedName name="asdg">[19]Criteria1!$P$2</definedName>
    <definedName name="asdgasdg">[19]Criteria3!$F$5</definedName>
    <definedName name="asdgasdgasdgasdg">[19]Criteria3!$P$1</definedName>
    <definedName name="asdgfa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1" hidden="1">{#N/A,#N/A,FALSE,"Group P&amp;L";#N/A,#N/A,FALSE,"Group Balance Sheet"}</definedName>
    <definedName name="asdggdg" localSheetId="0" hidden="1">{#N/A,#N/A,FALSE,"Group P&amp;L";#N/A,#N/A,FALSE,"Group Balance Sheet"}</definedName>
    <definedName name="asdggdg" localSheetId="8" hidden="1">{#N/A,#N/A,FALSE,"Group P&amp;L";#N/A,#N/A,FALSE,"Group Balance Sheet"}</definedName>
    <definedName name="asdggdg" hidden="1">{#N/A,#N/A,FALSE,"Group P&amp;L";#N/A,#N/A,FALSE,"Group Balance Sheet"}</definedName>
    <definedName name="asdggg" localSheetId="1" hidden="1">{#N/A,#N/A,FALSE,"Group P&amp;L";#N/A,#N/A,FALSE,"Group Balance Sheet"}</definedName>
    <definedName name="asdggg" localSheetId="0" hidden="1">{#N/A,#N/A,FALSE,"Group P&amp;L";#N/A,#N/A,FALSE,"Group Balance Sheet"}</definedName>
    <definedName name="asdggg" localSheetId="8" hidden="1">{#N/A,#N/A,FALSE,"Group P&amp;L";#N/A,#N/A,FALSE,"Group Balance Sheet"}</definedName>
    <definedName name="asdggg" hidden="1">{#N/A,#N/A,FALSE,"Group P&amp;L";#N/A,#N/A,FALSE,"Group Balance Sheet"}</definedName>
    <definedName name="asdgsgd" localSheetId="1" hidden="1">{#N/A,#N/A,FALSE,"Group P&amp;L";#N/A,#N/A,FALSE,"Group Balance Sheet"}</definedName>
    <definedName name="asdgsgd" localSheetId="0" hidden="1">{#N/A,#N/A,FALSE,"Group P&amp;L";#N/A,#N/A,FALSE,"Group Balance Sheet"}</definedName>
    <definedName name="asdgsgd" localSheetId="8" hidden="1">{#N/A,#N/A,FALSE,"Group P&amp;L";#N/A,#N/A,FALSE,"Group Balance Sheet"}</definedName>
    <definedName name="asdgsgd" hidden="1">{#N/A,#N/A,FALSE,"Group P&amp;L";#N/A,#N/A,FALSE,"Group Balance Sheet"}</definedName>
    <definedName name="asfaf" localSheetId="1" hidden="1">{#N/A,#N/A,FALSE,"Group P&amp;L";#N/A,#N/A,FALSE,"Group Balance Sheet"}</definedName>
    <definedName name="asfaf" localSheetId="0" hidden="1">{#N/A,#N/A,FALSE,"Group P&amp;L";#N/A,#N/A,FALSE,"Group Balance Sheet"}</definedName>
    <definedName name="asfaf" localSheetId="8" hidden="1">{#N/A,#N/A,FALSE,"Group P&amp;L";#N/A,#N/A,FALSE,"Group Balance Sheet"}</definedName>
    <definedName name="asfaf" hidden="1">{#N/A,#N/A,FALSE,"Group P&amp;L";#N/A,#N/A,FALSE,"Group Balance Sheet"}</definedName>
    <definedName name="asfss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[20]Criteria2!$P$1</definedName>
    <definedName name="assd" localSheetId="1" hidden="1">{#N/A,#N/A,FALSE,"Group P&amp;L";#N/A,#N/A,FALSE,"Group Balance Sheet"}</definedName>
    <definedName name="assd" localSheetId="0" hidden="1">{#N/A,#N/A,FALSE,"Group P&amp;L";#N/A,#N/A,FALSE,"Group Balance Sheet"}</definedName>
    <definedName name="assd" localSheetId="8" hidden="1">{#N/A,#N/A,FALSE,"Group P&amp;L";#N/A,#N/A,FALSE,"Group Balance Sheet"}</definedName>
    <definedName name="assd" hidden="1">{#N/A,#N/A,FALSE,"Group P&amp;L";#N/A,#N/A,FALSE,"Group Balance Sheet"}</definedName>
    <definedName name="Asset_Life">[16]Input!#REF!</definedName>
    <definedName name="Asset1" localSheetId="1">'[27]PTRM input'!$G$7</definedName>
    <definedName name="Asset1" localSheetId="0">'[27]PTRM input'!$G$7</definedName>
    <definedName name="Asset1" localSheetId="8">#REF!</definedName>
    <definedName name="Asset1">#REF!</definedName>
    <definedName name="Asset1_rfm" localSheetId="8">#REF!</definedName>
    <definedName name="Asset1_rfm">#REF!</definedName>
    <definedName name="Asset1_rfm_t" localSheetId="8">#REF!</definedName>
    <definedName name="Asset1_rfm_t">#REF!</definedName>
    <definedName name="Asset1_t" localSheetId="8">#REF!</definedName>
    <definedName name="Asset1_t">#REF!</definedName>
    <definedName name="Asset10" localSheetId="1">[15]Input!$G$16</definedName>
    <definedName name="Asset10" localSheetId="0">[15]Input!$G$16</definedName>
    <definedName name="Asset10" localSheetId="8">#REF!</definedName>
    <definedName name="Asset10">#REF!</definedName>
    <definedName name="Asset10_rfm" localSheetId="8">#REF!</definedName>
    <definedName name="Asset10_rfm">#REF!</definedName>
    <definedName name="Asset10_rfm_t" localSheetId="8">#REF!</definedName>
    <definedName name="Asset10_rfm_t">#REF!</definedName>
    <definedName name="Asset10_t" localSheetId="8">#REF!</definedName>
    <definedName name="Asset10_t">#REF!</definedName>
    <definedName name="Asset11" localSheetId="1">[15]Input!$G$17</definedName>
    <definedName name="Asset11" localSheetId="0">[15]Input!$G$17</definedName>
    <definedName name="Asset11" localSheetId="8">#REF!</definedName>
    <definedName name="Asset11">#REF!</definedName>
    <definedName name="Asset11_rfm" localSheetId="8">#REF!</definedName>
    <definedName name="Asset11_rfm">#REF!</definedName>
    <definedName name="Asset11_rfm_t" localSheetId="8">#REF!</definedName>
    <definedName name="Asset11_rfm_t">#REF!</definedName>
    <definedName name="Asset11_t" localSheetId="8">#REF!</definedName>
    <definedName name="Asset11_t">#REF!</definedName>
    <definedName name="Asset12" localSheetId="1">[15]Input!$G$18</definedName>
    <definedName name="Asset12" localSheetId="0">[15]Input!$G$18</definedName>
    <definedName name="Asset12" localSheetId="8">#REF!</definedName>
    <definedName name="Asset12">#REF!</definedName>
    <definedName name="Asset12_rfm" localSheetId="8">#REF!</definedName>
    <definedName name="Asset12_rfm">#REF!</definedName>
    <definedName name="Asset12_rfm_t" localSheetId="8">#REF!</definedName>
    <definedName name="Asset12_rfm_t">#REF!</definedName>
    <definedName name="Asset12_t" localSheetId="8">#REF!</definedName>
    <definedName name="Asset12_t">#REF!</definedName>
    <definedName name="Asset13" localSheetId="1">'[28]4. Outputs to PTRM '!$D$19</definedName>
    <definedName name="Asset13" localSheetId="0">'[28]4. Outputs to PTRM '!$D$19</definedName>
    <definedName name="Asset13" localSheetId="8">#REF!</definedName>
    <definedName name="Asset13">#REF!</definedName>
    <definedName name="Asset13_rfm" localSheetId="8">#REF!</definedName>
    <definedName name="Asset13_rfm">#REF!</definedName>
    <definedName name="Asset13_rfm_t" localSheetId="8">#REF!</definedName>
    <definedName name="Asset13_rfm_t">#REF!</definedName>
    <definedName name="Asset13_t" localSheetId="8">#REF!</definedName>
    <definedName name="Asset13_t">#REF!</definedName>
    <definedName name="Asset14" localSheetId="1">'[28]4. Outputs to PTRM '!$D$20</definedName>
    <definedName name="Asset14" localSheetId="0">'[28]4. Outputs to PTRM '!$D$20</definedName>
    <definedName name="Asset14" localSheetId="8">#REF!</definedName>
    <definedName name="Asset14">#REF!</definedName>
    <definedName name="Asset14_rfm" localSheetId="8">#REF!</definedName>
    <definedName name="Asset14_rfm">#REF!</definedName>
    <definedName name="Asset14_rfm_t" localSheetId="8">#REF!</definedName>
    <definedName name="Asset14_rfm_t">#REF!</definedName>
    <definedName name="Asset14_t" localSheetId="8">#REF!</definedName>
    <definedName name="Asset14_t">#REF!</definedName>
    <definedName name="Asset15" localSheetId="1">'[28]4. Outputs to PTRM '!$D$21</definedName>
    <definedName name="Asset15" localSheetId="0">'[28]4. Outputs to PTRM '!$D$21</definedName>
    <definedName name="Asset15" localSheetId="8">#REF!</definedName>
    <definedName name="Asset15">#REF!</definedName>
    <definedName name="Asset15_rfm" localSheetId="8">#REF!</definedName>
    <definedName name="Asset15_rfm">#REF!</definedName>
    <definedName name="Asset15_rfm_t" localSheetId="8">#REF!</definedName>
    <definedName name="Asset15_rfm_t">#REF!</definedName>
    <definedName name="Asset15_t" localSheetId="8">#REF!</definedName>
    <definedName name="Asset15_t">#REF!</definedName>
    <definedName name="Asset16" localSheetId="1">'[28]4. Outputs to PTRM '!$D$22</definedName>
    <definedName name="Asset16" localSheetId="0">'[28]4. Outputs to PTRM '!$D$22</definedName>
    <definedName name="Asset16" localSheetId="8">#REF!</definedName>
    <definedName name="Asset16">#REF!</definedName>
    <definedName name="Asset16_rfm" localSheetId="8">#REF!</definedName>
    <definedName name="Asset16_rfm">#REF!</definedName>
    <definedName name="Asset16_rfm_t" localSheetId="8">#REF!</definedName>
    <definedName name="Asset16_rfm_t">#REF!</definedName>
    <definedName name="Asset16_t" localSheetId="8">#REF!</definedName>
    <definedName name="Asset16_t">#REF!</definedName>
    <definedName name="Asset17" localSheetId="1">'[28]4. Outputs to PTRM '!$D$23</definedName>
    <definedName name="Asset17" localSheetId="0">'[28]4. Outputs to PTRM '!$D$23</definedName>
    <definedName name="Asset17" localSheetId="8">#REF!</definedName>
    <definedName name="Asset17">#REF!</definedName>
    <definedName name="Asset17_rfm" localSheetId="8">#REF!</definedName>
    <definedName name="Asset17_rfm">#REF!</definedName>
    <definedName name="Asset17_rfm_t" localSheetId="8">#REF!</definedName>
    <definedName name="Asset17_rfm_t">#REF!</definedName>
    <definedName name="Asset17_t" localSheetId="8">#REF!</definedName>
    <definedName name="Asset17_t">#REF!</definedName>
    <definedName name="Asset18" localSheetId="1">'[28]4. Outputs to PTRM '!$D$24</definedName>
    <definedName name="Asset18" localSheetId="0">'[28]4. Outputs to PTRM '!$D$24</definedName>
    <definedName name="Asset18" localSheetId="8">#REF!</definedName>
    <definedName name="Asset18">#REF!</definedName>
    <definedName name="Asset18_rfm" localSheetId="8">#REF!</definedName>
    <definedName name="Asset18_rfm">#REF!</definedName>
    <definedName name="Asset18_rfm_t" localSheetId="8">#REF!</definedName>
    <definedName name="Asset18_rfm_t">#REF!</definedName>
    <definedName name="Asset18_t" localSheetId="8">#REF!</definedName>
    <definedName name="Asset18_t">#REF!</definedName>
    <definedName name="Asset19" localSheetId="1">'[28]4. Outputs to PTRM '!$D$25</definedName>
    <definedName name="Asset19" localSheetId="0">'[28]4. Outputs to PTRM '!$D$25</definedName>
    <definedName name="Asset19" localSheetId="8">#REF!</definedName>
    <definedName name="Asset19">#REF!</definedName>
    <definedName name="Asset19_rfm" localSheetId="8">#REF!</definedName>
    <definedName name="Asset19_rfm">#REF!</definedName>
    <definedName name="Asset19_rfm_t" localSheetId="8">#REF!</definedName>
    <definedName name="Asset19_rfm_t">#REF!</definedName>
    <definedName name="Asset19_t" localSheetId="8">#REF!</definedName>
    <definedName name="Asset19_t">#REF!</definedName>
    <definedName name="Asset2" localSheetId="1">'[28]4. Outputs to PTRM '!$D$8</definedName>
    <definedName name="Asset2" localSheetId="0">'[28]4. Outputs to PTRM '!$D$8</definedName>
    <definedName name="Asset2" localSheetId="8">#REF!</definedName>
    <definedName name="Asset2">#REF!</definedName>
    <definedName name="Asset2_rfm" localSheetId="8">#REF!</definedName>
    <definedName name="Asset2_rfm">#REF!</definedName>
    <definedName name="Asset2_rfm_t" localSheetId="8">#REF!</definedName>
    <definedName name="Asset2_rfm_t">#REF!</definedName>
    <definedName name="Asset2_t" localSheetId="8">#REF!</definedName>
    <definedName name="Asset2_t">#REF!</definedName>
    <definedName name="Asset20" localSheetId="1">'[28]4. Outputs to PTRM '!$D$26</definedName>
    <definedName name="Asset20" localSheetId="0">'[28]4. Outputs to PTRM '!$D$26</definedName>
    <definedName name="Asset20" localSheetId="8">#REF!</definedName>
    <definedName name="Asset20">#REF!</definedName>
    <definedName name="Asset20_rfm" localSheetId="8">#REF!</definedName>
    <definedName name="Asset20_rfm">#REF!</definedName>
    <definedName name="Asset20_rfm_t" localSheetId="8">#REF!</definedName>
    <definedName name="Asset20_rfm_t">#REF!</definedName>
    <definedName name="Asset20_t" localSheetId="8">#REF!</definedName>
    <definedName name="Asset20_t">#REF!</definedName>
    <definedName name="Asset21" localSheetId="1">'[28]4. Outputs to PTRM '!$D$27</definedName>
    <definedName name="Asset21" localSheetId="0">'[28]4. Outputs to PTRM '!$D$27</definedName>
    <definedName name="Asset21" localSheetId="8">#REF!</definedName>
    <definedName name="Asset21">#REF!</definedName>
    <definedName name="Asset21_rfm" localSheetId="8">#REF!</definedName>
    <definedName name="Asset21_rfm">#REF!</definedName>
    <definedName name="Asset21_rfm_t" localSheetId="8">#REF!</definedName>
    <definedName name="Asset21_rfm_t">#REF!</definedName>
    <definedName name="Asset21_t" localSheetId="8">#REF!</definedName>
    <definedName name="Asset21_t">#REF!</definedName>
    <definedName name="Asset22" localSheetId="1">'[28]4. Outputs to PTRM '!$D$28</definedName>
    <definedName name="Asset22" localSheetId="0">'[28]4. Outputs to PTRM '!$D$28</definedName>
    <definedName name="Asset22" localSheetId="8">#REF!</definedName>
    <definedName name="Asset22">#REF!</definedName>
    <definedName name="Asset22_rfm" localSheetId="8">#REF!</definedName>
    <definedName name="Asset22_rfm">#REF!</definedName>
    <definedName name="Asset22_rfm_t" localSheetId="8">#REF!</definedName>
    <definedName name="Asset22_rfm_t">#REF!</definedName>
    <definedName name="Asset22_t" localSheetId="8">#REF!</definedName>
    <definedName name="Asset22_t">#REF!</definedName>
    <definedName name="Asset23" localSheetId="1">'[28]4. Outputs to PTRM '!$D$29</definedName>
    <definedName name="Asset23" localSheetId="0">'[28]4. Outputs to PTRM '!$D$29</definedName>
    <definedName name="Asset23" localSheetId="8">#REF!</definedName>
    <definedName name="Asset23">#REF!</definedName>
    <definedName name="Asset23_rfm" localSheetId="8">#REF!</definedName>
    <definedName name="Asset23_rfm">#REF!</definedName>
    <definedName name="Asset23_rfm_t" localSheetId="8">#REF!</definedName>
    <definedName name="Asset23_rfm_t">#REF!</definedName>
    <definedName name="Asset23_t" localSheetId="8">#REF!</definedName>
    <definedName name="Asset23_t">#REF!</definedName>
    <definedName name="Asset24" localSheetId="1">'[28]4. Outputs to PTRM '!$D$30</definedName>
    <definedName name="Asset24" localSheetId="0">'[28]4. Outputs to PTRM '!$D$30</definedName>
    <definedName name="Asset24" localSheetId="8">#REF!</definedName>
    <definedName name="Asset24">#REF!</definedName>
    <definedName name="Asset24_rfm" localSheetId="8">#REF!</definedName>
    <definedName name="Asset24_rfm">#REF!</definedName>
    <definedName name="Asset24_rfm_t" localSheetId="8">#REF!</definedName>
    <definedName name="Asset24_rfm_t">#REF!</definedName>
    <definedName name="Asset24_t" localSheetId="8">#REF!</definedName>
    <definedName name="Asset24_t">#REF!</definedName>
    <definedName name="Asset25" localSheetId="1">'[28]4. Outputs to PTRM '!$D$31</definedName>
    <definedName name="Asset25" localSheetId="0">'[28]4. Outputs to PTRM '!$D$31</definedName>
    <definedName name="Asset25" localSheetId="8">#REF!</definedName>
    <definedName name="Asset25">#REF!</definedName>
    <definedName name="Asset25_rfm" localSheetId="8">#REF!</definedName>
    <definedName name="Asset25_rfm">#REF!</definedName>
    <definedName name="Asset25_rfm_t" localSheetId="8">#REF!</definedName>
    <definedName name="Asset25_rfm_t">#REF!</definedName>
    <definedName name="Asset25_t" localSheetId="8">#REF!</definedName>
    <definedName name="Asset25_t">#REF!</definedName>
    <definedName name="Asset26" localSheetId="1">'[28]4. Outputs to PTRM '!$D$32</definedName>
    <definedName name="Asset26" localSheetId="0">'[28]4. Outputs to PTRM '!$D$32</definedName>
    <definedName name="Asset26" localSheetId="8">#REF!</definedName>
    <definedName name="Asset26">#REF!</definedName>
    <definedName name="Asset26_rfm" localSheetId="8">#REF!</definedName>
    <definedName name="Asset26_rfm">#REF!</definedName>
    <definedName name="Asset26_rfm_t" localSheetId="8">#REF!</definedName>
    <definedName name="Asset26_rfm_t">#REF!</definedName>
    <definedName name="Asset26_t" localSheetId="8">#REF!</definedName>
    <definedName name="Asset26_t">#REF!</definedName>
    <definedName name="Asset27" localSheetId="1">'[28]4. Outputs to PTRM '!$D$33</definedName>
    <definedName name="Asset27" localSheetId="0">'[28]4. Outputs to PTRM '!$D$33</definedName>
    <definedName name="Asset27" localSheetId="8">#REF!</definedName>
    <definedName name="Asset27">#REF!</definedName>
    <definedName name="Asset27_rfm" localSheetId="8">#REF!</definedName>
    <definedName name="Asset27_rfm">#REF!</definedName>
    <definedName name="Asset27_rfm_t" localSheetId="8">#REF!</definedName>
    <definedName name="Asset27_rfm_t">#REF!</definedName>
    <definedName name="Asset27_t" localSheetId="8">#REF!</definedName>
    <definedName name="Asset27_t">#REF!</definedName>
    <definedName name="Asset28" localSheetId="1">'[28]4. Outputs to PTRM '!$D$34</definedName>
    <definedName name="Asset28" localSheetId="0">'[28]4. Outputs to PTRM '!$D$34</definedName>
    <definedName name="Asset28" localSheetId="8">#REF!</definedName>
    <definedName name="Asset28">#REF!</definedName>
    <definedName name="Asset28_rfm" localSheetId="8">#REF!</definedName>
    <definedName name="Asset28_rfm">#REF!</definedName>
    <definedName name="Asset28_rfm_t" localSheetId="8">#REF!</definedName>
    <definedName name="Asset28_rfm_t">#REF!</definedName>
    <definedName name="Asset28_t" localSheetId="8">#REF!</definedName>
    <definedName name="Asset28_t">#REF!</definedName>
    <definedName name="Asset29" localSheetId="1">'[28]4. Outputs to PTRM '!$D$35</definedName>
    <definedName name="Asset29" localSheetId="0">'[28]4. Outputs to PTRM '!$D$35</definedName>
    <definedName name="Asset29" localSheetId="8">#REF!</definedName>
    <definedName name="Asset29">#REF!</definedName>
    <definedName name="Asset29_rfm" localSheetId="8">#REF!</definedName>
    <definedName name="Asset29_rfm">#REF!</definedName>
    <definedName name="Asset29_rfm_t" localSheetId="8">#REF!</definedName>
    <definedName name="Asset29_rfm_t">#REF!</definedName>
    <definedName name="Asset29_t" localSheetId="8">#REF!</definedName>
    <definedName name="Asset29_t">#REF!</definedName>
    <definedName name="Asset3" localSheetId="1">'[28]4. Outputs to PTRM '!$D$9</definedName>
    <definedName name="Asset3" localSheetId="0">'[28]4. Outputs to PTRM '!$D$9</definedName>
    <definedName name="Asset3" localSheetId="8">#REF!</definedName>
    <definedName name="Asset3">#REF!</definedName>
    <definedName name="Asset3_rfm" localSheetId="8">#REF!</definedName>
    <definedName name="Asset3_rfm">#REF!</definedName>
    <definedName name="Asset3_rfm_t" localSheetId="8">#REF!</definedName>
    <definedName name="Asset3_rfm_t">#REF!</definedName>
    <definedName name="Asset3_t" localSheetId="8">#REF!</definedName>
    <definedName name="Asset3_t">#REF!</definedName>
    <definedName name="Asset30" localSheetId="1">'[28]4. Outputs to PTRM '!$D$36</definedName>
    <definedName name="Asset30" localSheetId="0">'[28]4. Outputs to PTRM '!$D$36</definedName>
    <definedName name="Asset30" localSheetId="8">#REF!</definedName>
    <definedName name="Asset30">#REF!</definedName>
    <definedName name="Asset30_rfm" localSheetId="8">#REF!</definedName>
    <definedName name="Asset30_rfm">#REF!</definedName>
    <definedName name="Asset30_rfm_t" localSheetId="8">#REF!</definedName>
    <definedName name="Asset30_rfm_t">#REF!</definedName>
    <definedName name="Asset30_t" localSheetId="8">#REF!</definedName>
    <definedName name="Asset30_t">#REF!</definedName>
    <definedName name="Asset31" localSheetId="1">'[28]4. Outputs to PTRM '!$D$37</definedName>
    <definedName name="Asset31" localSheetId="0">'[28]4. Outputs to PTRM '!$D$37</definedName>
    <definedName name="Asset31" localSheetId="8">'[18]RFM input'!#REF!</definedName>
    <definedName name="Asset31">'[18]RFM input'!#REF!</definedName>
    <definedName name="Asset32" localSheetId="1">'[28]4. Outputs to PTRM '!$D$38</definedName>
    <definedName name="Asset32" localSheetId="0">'[28]4. Outputs to PTRM '!$D$38</definedName>
    <definedName name="Asset32" localSheetId="8">'[18]RFM input'!#REF!</definedName>
    <definedName name="Asset32">'[18]RFM input'!#REF!</definedName>
    <definedName name="Asset33" localSheetId="1">'[28]4. Outputs to PTRM '!$D$39</definedName>
    <definedName name="Asset33" localSheetId="0">'[28]4. Outputs to PTRM '!$D$39</definedName>
    <definedName name="Asset33" localSheetId="8">'[18]RFM input'!#REF!</definedName>
    <definedName name="Asset33">'[18]RFM input'!#REF!</definedName>
    <definedName name="Asset34" localSheetId="1">'[28]4. Outputs to PTRM '!$D$40</definedName>
    <definedName name="Asset34" localSheetId="0">'[28]4. Outputs to PTRM '!$D$40</definedName>
    <definedName name="Asset34" localSheetId="8">'[18]RFM input'!#REF!</definedName>
    <definedName name="Asset34">'[18]RFM input'!#REF!</definedName>
    <definedName name="Asset35" localSheetId="1">'[28]4. Outputs to PTRM '!$D$41</definedName>
    <definedName name="Asset35" localSheetId="0">'[28]4. Outputs to PTRM '!$D$41</definedName>
    <definedName name="Asset35" localSheetId="8">'[18]RFM input'!#REF!</definedName>
    <definedName name="Asset35">'[18]RFM input'!#REF!</definedName>
    <definedName name="Asset36" localSheetId="1">'[28]4. Outputs to PTRM '!$D$42</definedName>
    <definedName name="Asset36" localSheetId="0">'[28]4. Outputs to PTRM '!$D$42</definedName>
    <definedName name="Asset36" localSheetId="8">'[18]RFM input'!#REF!</definedName>
    <definedName name="Asset36">'[18]RFM input'!#REF!</definedName>
    <definedName name="Asset37" localSheetId="1">'[28]4. Outputs to PTRM '!$D$43</definedName>
    <definedName name="Asset37" localSheetId="0">'[28]4. Outputs to PTRM '!$D$43</definedName>
    <definedName name="Asset37" localSheetId="8">'[18]RFM input'!#REF!</definedName>
    <definedName name="Asset37">'[18]RFM input'!#REF!</definedName>
    <definedName name="Asset38" localSheetId="1">'[28]4. Outputs to PTRM '!$D$44</definedName>
    <definedName name="Asset38" localSheetId="0">'[28]4. Outputs to PTRM '!$D$44</definedName>
    <definedName name="Asset38" localSheetId="8">'[18]RFM input'!#REF!</definedName>
    <definedName name="Asset38">'[18]RFM input'!#REF!</definedName>
    <definedName name="Asset39" localSheetId="1">'[28]4. Outputs to PTRM '!$D$45</definedName>
    <definedName name="Asset39" localSheetId="0">'[28]4. Outputs to PTRM '!$D$45</definedName>
    <definedName name="Asset39" localSheetId="8">'[18]RFM input'!#REF!</definedName>
    <definedName name="Asset39">'[18]RFM input'!#REF!</definedName>
    <definedName name="Asset4" localSheetId="1">'[28]4. Outputs to PTRM '!$D$10</definedName>
    <definedName name="Asset4" localSheetId="0">'[28]4. Outputs to PTRM '!$D$10</definedName>
    <definedName name="Asset4" localSheetId="8">#REF!</definedName>
    <definedName name="Asset4">#REF!</definedName>
    <definedName name="Asset4_rfm" localSheetId="8">#REF!</definedName>
    <definedName name="Asset4_rfm">#REF!</definedName>
    <definedName name="Asset4_rfm_t" localSheetId="8">#REF!</definedName>
    <definedName name="Asset4_rfm_t">#REF!</definedName>
    <definedName name="Asset4_t" localSheetId="8">#REF!</definedName>
    <definedName name="Asset4_t">#REF!</definedName>
    <definedName name="Asset40" localSheetId="1">'[28]4. Outputs to PTRM '!$D$46</definedName>
    <definedName name="Asset40" localSheetId="0">'[28]4. Outputs to PTRM '!$D$46</definedName>
    <definedName name="Asset40" localSheetId="8">'[18]RFM input'!#REF!</definedName>
    <definedName name="Asset40">'[18]RFM input'!#REF!</definedName>
    <definedName name="Asset41" localSheetId="1">'[28]4. Outputs to PTRM '!$D$47</definedName>
    <definedName name="Asset41" localSheetId="0">'[28]4. Outputs to PTRM '!$D$47</definedName>
    <definedName name="Asset41" localSheetId="8">'[18]RFM input'!#REF!</definedName>
    <definedName name="Asset41">'[18]RFM input'!#REF!</definedName>
    <definedName name="Asset42" localSheetId="1">'[28]4. Outputs to PTRM '!$D$48</definedName>
    <definedName name="Asset42" localSheetId="0">'[28]4. Outputs to PTRM '!$D$48</definedName>
    <definedName name="Asset42" localSheetId="8">'[18]RFM input'!#REF!</definedName>
    <definedName name="Asset42">'[18]RFM input'!#REF!</definedName>
    <definedName name="Asset43" localSheetId="1">'[28]4. Outputs to PTRM '!$D$49</definedName>
    <definedName name="Asset43" localSheetId="0">'[28]4. Outputs to PTRM '!$D$49</definedName>
    <definedName name="Asset43" localSheetId="8">'[18]RFM input'!#REF!</definedName>
    <definedName name="Asset43">'[18]RFM input'!#REF!</definedName>
    <definedName name="Asset44" localSheetId="1">'[28]4. Outputs to PTRM '!$D$50</definedName>
    <definedName name="Asset44" localSheetId="0">'[28]4. Outputs to PTRM '!$D$50</definedName>
    <definedName name="Asset44" localSheetId="8">'[18]RFM input'!#REF!</definedName>
    <definedName name="Asset44">'[18]RFM input'!#REF!</definedName>
    <definedName name="Asset45" localSheetId="1">'[28]4. Outputs to PTRM '!$D$51</definedName>
    <definedName name="Asset45" localSheetId="0">'[28]4. Outputs to PTRM '!$D$51</definedName>
    <definedName name="Asset45" localSheetId="8">'[18]RFM input'!#REF!</definedName>
    <definedName name="Asset45">'[18]RFM input'!#REF!</definedName>
    <definedName name="Asset46" localSheetId="8">'[18]RFM input'!#REF!</definedName>
    <definedName name="Asset46">'[18]RFM input'!#REF!</definedName>
    <definedName name="Asset47" localSheetId="8">'[18]RFM input'!#REF!</definedName>
    <definedName name="Asset47">'[18]RFM input'!#REF!</definedName>
    <definedName name="Asset48" localSheetId="8">'[18]RFM input'!#REF!</definedName>
    <definedName name="Asset48">'[18]RFM input'!#REF!</definedName>
    <definedName name="Asset49" localSheetId="8">'[18]RFM input'!#REF!</definedName>
    <definedName name="Asset49">'[18]RFM input'!#REF!</definedName>
    <definedName name="Asset5" localSheetId="1">'[28]4. Outputs to PTRM '!$D$11</definedName>
    <definedName name="Asset5" localSheetId="0">'[28]4. Outputs to PTRM '!$D$11</definedName>
    <definedName name="Asset5" localSheetId="8">#REF!</definedName>
    <definedName name="Asset5">#REF!</definedName>
    <definedName name="Asset5_rfm" localSheetId="8">#REF!</definedName>
    <definedName name="Asset5_rfm">#REF!</definedName>
    <definedName name="Asset5_rfm_t" localSheetId="8">#REF!</definedName>
    <definedName name="Asset5_rfm_t">#REF!</definedName>
    <definedName name="Asset5_t" localSheetId="8">#REF!</definedName>
    <definedName name="Asset5_t">#REF!</definedName>
    <definedName name="Asset50" localSheetId="8">'[18]RFM input'!#REF!</definedName>
    <definedName name="Asset50">'[18]RFM input'!#REF!</definedName>
    <definedName name="Asset6" localSheetId="1">'[28]4. Outputs to PTRM '!$D$12</definedName>
    <definedName name="Asset6" localSheetId="0">'[28]4. Outputs to PTRM '!$D$12</definedName>
    <definedName name="Asset6" localSheetId="8">#REF!</definedName>
    <definedName name="Asset6">#REF!</definedName>
    <definedName name="Asset6_rfm" localSheetId="8">#REF!</definedName>
    <definedName name="Asset6_rfm">#REF!</definedName>
    <definedName name="Asset6_rfm_t" localSheetId="8">#REF!</definedName>
    <definedName name="Asset6_rfm_t">#REF!</definedName>
    <definedName name="Asset6_t" localSheetId="8">#REF!</definedName>
    <definedName name="Asset6_t">#REF!</definedName>
    <definedName name="Asset7" localSheetId="1">'[28]4. Outputs to PTRM '!$D$13</definedName>
    <definedName name="Asset7" localSheetId="0">'[28]4. Outputs to PTRM '!$D$13</definedName>
    <definedName name="Asset7" localSheetId="8">#REF!</definedName>
    <definedName name="Asset7">#REF!</definedName>
    <definedName name="Asset7_rfm" localSheetId="8">#REF!</definedName>
    <definedName name="Asset7_rfm">#REF!</definedName>
    <definedName name="Asset7_rfm_t" localSheetId="8">#REF!</definedName>
    <definedName name="Asset7_rfm_t">#REF!</definedName>
    <definedName name="Asset7_t" localSheetId="8">#REF!</definedName>
    <definedName name="Asset7_t">#REF!</definedName>
    <definedName name="Asset8" localSheetId="1">'[28]4. Outputs to PTRM '!$D$14</definedName>
    <definedName name="Asset8" localSheetId="0">'[28]4. Outputs to PTRM '!$D$14</definedName>
    <definedName name="Asset8" localSheetId="8">#REF!</definedName>
    <definedName name="Asset8">#REF!</definedName>
    <definedName name="Asset8_rfm" localSheetId="8">#REF!</definedName>
    <definedName name="Asset8_rfm">#REF!</definedName>
    <definedName name="Asset8_rfm_t" localSheetId="8">#REF!</definedName>
    <definedName name="Asset8_rfm_t">#REF!</definedName>
    <definedName name="Asset8_t" localSheetId="8">#REF!</definedName>
    <definedName name="Asset8_t">#REF!</definedName>
    <definedName name="Asset9" localSheetId="1">'[28]4. Outputs to PTRM '!$D$15</definedName>
    <definedName name="Asset9" localSheetId="0">'[28]4. Outputs to PTRM '!$D$15</definedName>
    <definedName name="Asset9" localSheetId="8">#REF!</definedName>
    <definedName name="Asset9">#REF!</definedName>
    <definedName name="Asset9_rfm" localSheetId="8">#REF!</definedName>
    <definedName name="Asset9_rfm">#REF!</definedName>
    <definedName name="Asset9_rfm_t" localSheetId="8">#REF!</definedName>
    <definedName name="Asset9_rfm_t">#REF!</definedName>
    <definedName name="Asset9_t" localSheetId="8">#REF!</definedName>
    <definedName name="Asset9_t">#REF!</definedName>
    <definedName name="astg" localSheetId="1" hidden="1">{#N/A,#N/A,FALSE,"Group P&amp;L";#N/A,#N/A,FALSE,"Group Balance Sheet"}</definedName>
    <definedName name="astg" localSheetId="0" hidden="1">{#N/A,#N/A,FALSE,"Group P&amp;L";#N/A,#N/A,FALSE,"Group Balance Sheet"}</definedName>
    <definedName name="astg" localSheetId="8" hidden="1">{#N/A,#N/A,FALSE,"Group P&amp;L";#N/A,#N/A,FALSE,"Group Balance Sheet"}</definedName>
    <definedName name="astg" hidden="1">{#N/A,#N/A,FALSE,"Group P&amp;L";#N/A,#N/A,FALSE,"Group Balance Sheet"}</definedName>
    <definedName name="awer">[19]Criteria2!$B$22</definedName>
    <definedName name="az">[19]Criteria2!$P$3</definedName>
    <definedName name="Ba">[16]Input!#REF!</definedName>
    <definedName name="BaseYear" localSheetId="1">'[29]Input|General'!$G$11</definedName>
    <definedName name="BaseYear" localSheetId="0">'[29]Input|General'!$G$11</definedName>
    <definedName name="BaseYear">'[30]Input|General'!$G$11</definedName>
    <definedName name="bb" localSheetId="8">#REF!</definedName>
    <definedName name="bb">#REF!</definedName>
    <definedName name="bbdfg">[20]Criteria3!$B$37</definedName>
    <definedName name="BC">[19]Criteria1!$B$27</definedName>
    <definedName name="bccccccccc" localSheetId="1" hidden="1">{#N/A,#N/A,FALSE,"Group P&amp;L";#N/A,#N/A,FALSE,"Group Balance Sheet"}</definedName>
    <definedName name="bccccccccc" localSheetId="0" hidden="1">{#N/A,#N/A,FALSE,"Group P&amp;L";#N/A,#N/A,FALSE,"Group Balance Sheet"}</definedName>
    <definedName name="bccccccccc" localSheetId="8" hidden="1">{#N/A,#N/A,FALSE,"Group P&amp;L";#N/A,#N/A,FALSE,"Group Balance Sheet"}</definedName>
    <definedName name="bccccccccc" hidden="1">{#N/A,#N/A,FALSE,"Group P&amp;L";#N/A,#N/A,FALSE,"Group Balance Sheet"}</definedName>
    <definedName name="Bd">[16]Input!#REF!</definedName>
    <definedName name="Be" localSheetId="1">[31]Sheet1!$G$191</definedName>
    <definedName name="Be" localSheetId="0">[31]Sheet1!$G$191</definedName>
    <definedName name="Be" localSheetId="8">#REF!</definedName>
    <definedName name="Be">#REF!</definedName>
    <definedName name="bf" localSheetId="1" hidden="1">{#N/A,#N/A,FALSE,"Group P&amp;L";#N/A,#N/A,FALSE,"Group Balance Sheet"}</definedName>
    <definedName name="bf" localSheetId="0" hidden="1">{#N/A,#N/A,FALSE,"Group P&amp;L";#N/A,#N/A,FALSE,"Group Balance Sheet"}</definedName>
    <definedName name="bf" localSheetId="8" hidden="1">{#N/A,#N/A,FALSE,"Group P&amp;L";#N/A,#N/A,FALSE,"Group Balance Sheet"}</definedName>
    <definedName name="bf" hidden="1">{#N/A,#N/A,FALSE,"Group P&amp;L";#N/A,#N/A,FALSE,"Group Balance Sheet"}</definedName>
    <definedName name="Bonus" localSheetId="1">[32]Bonus!$A$1:$H$660</definedName>
    <definedName name="Bonus" localSheetId="0">[32]Bonus!$A$1:$H$660</definedName>
    <definedName name="Bonus">[33]Bonus!$A$1:$H$660</definedName>
    <definedName name="bpr" localSheetId="1" hidden="1">{#N/A,#N/A,FALSE,"Group P&amp;L";#N/A,#N/A,FALSE,"Group Balance Sheet"}</definedName>
    <definedName name="bpr" localSheetId="0" hidden="1">{#N/A,#N/A,FALSE,"Group P&amp;L";#N/A,#N/A,FALSE,"Group Balance Sheet"}</definedName>
    <definedName name="bpr" localSheetId="8" hidden="1">{#N/A,#N/A,FALSE,"Group P&amp;L";#N/A,#N/A,FALSE,"Group Balance Sheet"}</definedName>
    <definedName name="bpr" hidden="1">{#N/A,#N/A,FALSE,"Group P&amp;L";#N/A,#N/A,FALSE,"Group Balance Sheet"}</definedName>
    <definedName name="BudgetCurrencyCode1">[21]Criteria1!$B$16</definedName>
    <definedName name="BudgetCurrencyCode2">[21]Criteria2!$B$16</definedName>
    <definedName name="BudgetCurrencyCode3" localSheetId="1">[22]Criteria3!$B$16</definedName>
    <definedName name="BudgetCurrencyCode3" localSheetId="0">[22]Criteria3!$B$16</definedName>
    <definedName name="BudgetCurrencyCode3">[21]Criteria3!$B$16</definedName>
    <definedName name="BudgetDecimalPlaces1">[21]Criteria1!$B$45</definedName>
    <definedName name="BudgetDecimalPlaces2" localSheetId="1">[20]Criteria2!$B$45</definedName>
    <definedName name="BudgetDecimalPlaces2" localSheetId="0">[20]Criteria2!$B$45</definedName>
    <definedName name="BudgetDecimalPlaces2">[21]Criteria2!$B$45</definedName>
    <definedName name="BudgetDecimalPlaces3" localSheetId="1">[20]Criteria3!$B$45</definedName>
    <definedName name="BudgetDecimalPlaces3" localSheetId="0">[20]Criteria3!$B$45</definedName>
    <definedName name="BudgetDecimalPlaces3">[21]Criteria3!$B$45</definedName>
    <definedName name="BudgetEntityID1" localSheetId="1">[34]Criteria1!$B$15</definedName>
    <definedName name="BudgetEntityID1" localSheetId="0">[34]Criteria1!$B$15</definedName>
    <definedName name="BudgetEntityID1">[21]Criteria1!$B$15</definedName>
    <definedName name="BudgetEntityID2" localSheetId="1">[20]Criteria2!$B$15</definedName>
    <definedName name="BudgetEntityID2" localSheetId="0">[20]Criteria2!$B$15</definedName>
    <definedName name="BudgetEntityID2">[21]Criteria2!$B$15</definedName>
    <definedName name="BudgetEntityID3" localSheetId="1">[20]Criteria3!$B$15</definedName>
    <definedName name="BudgetEntityID3" localSheetId="0">[20]Criteria3!$B$15</definedName>
    <definedName name="BudgetEntityID3">[21]Criteria3!$B$15</definedName>
    <definedName name="BudgetFinYear" localSheetId="1">[35]Admin!$E$4</definedName>
    <definedName name="BudgetFinYear" localSheetId="0">[35]Admin!$E$4</definedName>
    <definedName name="BudgetFinYear">[36]Admin!$E$4</definedName>
    <definedName name="BudgetGraphCorresponding1" localSheetId="1">[34]Criteria1!$B$49</definedName>
    <definedName name="BudgetGraphCorresponding1" localSheetId="0">[34]Criteria1!$B$49</definedName>
    <definedName name="BudgetGraphCorresponding1">[21]Criteria1!$B$49</definedName>
    <definedName name="BudgetGraphCorresponding2" localSheetId="1">[20]Criteria2!$B$49</definedName>
    <definedName name="BudgetGraphCorresponding2" localSheetId="0">[20]Criteria2!$B$49</definedName>
    <definedName name="BudgetGraphCorresponding2">[21]Criteria2!$B$49</definedName>
    <definedName name="BudgetGraphCorresponding3" localSheetId="1">[20]Criteria3!$B$49</definedName>
    <definedName name="BudgetGraphCorresponding3" localSheetId="0">[20]Criteria3!$B$49</definedName>
    <definedName name="BudgetGraphCorresponding3">[21]Criteria3!$B$49</definedName>
    <definedName name="BudgetGraphIncActuals1" localSheetId="1">[34]Criteria1!$B$47</definedName>
    <definedName name="BudgetGraphIncActuals1" localSheetId="0">[34]Criteria1!$B$47</definedName>
    <definedName name="BudgetGraphIncActuals1">[21]Criteria1!$B$47</definedName>
    <definedName name="BudgetGraphIncActuals2" localSheetId="1">[20]Criteria2!$B$47</definedName>
    <definedName name="BudgetGraphIncActuals2" localSheetId="0">[20]Criteria2!$B$47</definedName>
    <definedName name="BudgetGraphIncActuals2">[21]Criteria2!$B$47</definedName>
    <definedName name="BudgetGraphIncActuals3" localSheetId="1">[20]Criteria3!$B$47</definedName>
    <definedName name="BudgetGraphIncActuals3" localSheetId="0">[20]Criteria3!$B$47</definedName>
    <definedName name="BudgetGraphIncActuals3">[21]Criteria3!$B$47</definedName>
    <definedName name="BudgetGraphIncBudgets1" localSheetId="1">[34]Criteria1!$B$46</definedName>
    <definedName name="BudgetGraphIncBudgets1" localSheetId="0">[34]Criteria1!$B$46</definedName>
    <definedName name="BudgetGraphIncBudgets1">[21]Criteria1!$B$46</definedName>
    <definedName name="BudgetGraphIncBudgets2" localSheetId="1">[20]Criteria2!$B$46</definedName>
    <definedName name="BudgetGraphIncBudgets2" localSheetId="0">[20]Criteria2!$B$46</definedName>
    <definedName name="BudgetGraphIncBudgets2">[21]Criteria2!$B$46</definedName>
    <definedName name="BudgetGraphIncBudgets3" localSheetId="1">[20]Criteria3!$B$46</definedName>
    <definedName name="BudgetGraphIncBudgets3" localSheetId="0">[20]Criteria3!$B$46</definedName>
    <definedName name="BudgetGraphIncBudgets3">[21]Criteria3!$B$46</definedName>
    <definedName name="BudgetGraphIncTitles1" localSheetId="1">[34]Criteria1!$B$57</definedName>
    <definedName name="BudgetGraphIncTitles1" localSheetId="0">[34]Criteria1!$B$57</definedName>
    <definedName name="BudgetGraphIncTitles1">[21]Criteria1!$B$57</definedName>
    <definedName name="BudgetGraphIncTitles2" localSheetId="1">[20]Criteria2!$B$57</definedName>
    <definedName name="BudgetGraphIncTitles2" localSheetId="0">[20]Criteria2!$B$57</definedName>
    <definedName name="BudgetGraphIncTitles2">[21]Criteria2!$B$57</definedName>
    <definedName name="BudgetGraphIncTitles3" localSheetId="1">[20]Criteria3!$B$57</definedName>
    <definedName name="BudgetGraphIncTitles3" localSheetId="0">[20]Criteria3!$B$57</definedName>
    <definedName name="BudgetGraphIncTitles3">[21]Criteria3!$B$57</definedName>
    <definedName name="BudgetGraphIncVariances1" localSheetId="1">[34]Criteria1!$B$48</definedName>
    <definedName name="BudgetGraphIncVariances1" localSheetId="0">[34]Criteria1!$B$48</definedName>
    <definedName name="BudgetGraphIncVariances1">[21]Criteria1!$B$48</definedName>
    <definedName name="BudgetGraphIncVariances2" localSheetId="1">[20]Criteria2!$B$48</definedName>
    <definedName name="BudgetGraphIncVariances2" localSheetId="0">[20]Criteria2!$B$48</definedName>
    <definedName name="BudgetGraphIncVariances2">[21]Criteria2!$B$48</definedName>
    <definedName name="BudgetGraphIncVariances3" localSheetId="1">[20]Criteria3!$B$48</definedName>
    <definedName name="BudgetGraphIncVariances3" localSheetId="0">[20]Criteria3!$B$48</definedName>
    <definedName name="BudgetGraphIncVariances3">[21]Criteria3!$B$48</definedName>
    <definedName name="BudgetGraphStyle1" localSheetId="1">[34]Criteria1!$B$44</definedName>
    <definedName name="BudgetGraphStyle1" localSheetId="0">[34]Criteria1!$B$44</definedName>
    <definedName name="BudgetGraphStyle1">[21]Criteria1!$B$44</definedName>
    <definedName name="BudgetGraphStyle2" localSheetId="1">[20]Criteria2!$B$44</definedName>
    <definedName name="BudgetGraphStyle2" localSheetId="0">[20]Criteria2!$B$44</definedName>
    <definedName name="BudgetGraphStyle2">[21]Criteria2!$B$44</definedName>
    <definedName name="BudgetGraphStyle3" localSheetId="1">[20]Criteria3!$B$44</definedName>
    <definedName name="BudgetGraphStyle3" localSheetId="0">[20]Criteria3!$B$44</definedName>
    <definedName name="BudgetGraphStyle3">[21]Criteria3!$B$44</definedName>
    <definedName name="BudgetHeadingsBackColour1" localSheetId="1">[34]Criteria1!$B$55</definedName>
    <definedName name="BudgetHeadingsBackColour1" localSheetId="0">[34]Criteria1!$B$55</definedName>
    <definedName name="BudgetHeadingsBackColour1">[21]Criteria1!$B$55</definedName>
    <definedName name="BudgetHeadingsBackColour2" localSheetId="1">[20]Criteria2!$B$55</definedName>
    <definedName name="BudgetHeadingsBackColour2" localSheetId="0">[20]Criteria2!$B$55</definedName>
    <definedName name="BudgetHeadingsBackColour2">[21]Criteria2!$B$55</definedName>
    <definedName name="BudgetHeadingsBackColour3" localSheetId="1">[20]Criteria3!$B$55</definedName>
    <definedName name="BudgetHeadingsBackColour3" localSheetId="0">[20]Criteria3!$B$55</definedName>
    <definedName name="BudgetHeadingsBackColour3">[21]Criteria3!$B$55</definedName>
    <definedName name="BudgetHeadingsForeColour1" localSheetId="1">[34]Criteria1!$B$56</definedName>
    <definedName name="BudgetHeadingsForeColour1" localSheetId="0">[34]Criteria1!$B$56</definedName>
    <definedName name="BudgetHeadingsForeColour1">[21]Criteria1!$B$56</definedName>
    <definedName name="BudgetHeadingsForeColour2" localSheetId="1">[20]Criteria2!$B$56</definedName>
    <definedName name="BudgetHeadingsForeColour2" localSheetId="0">[20]Criteria2!$B$56</definedName>
    <definedName name="BudgetHeadingsForeColour2">[21]Criteria2!$B$56</definedName>
    <definedName name="BudgetHeadingsForeColour3" localSheetId="1">[20]Criteria3!$B$56</definedName>
    <definedName name="BudgetHeadingsForeColour3" localSheetId="0">[20]Criteria3!$B$56</definedName>
    <definedName name="BudgetHeadingsForeColour3">[21]Criteria3!$B$56</definedName>
    <definedName name="BudgetName1" localSheetId="1">[34]Criteria1!$B$13</definedName>
    <definedName name="BudgetName1" localSheetId="0">[34]Criteria1!$B$13</definedName>
    <definedName name="BudgetName1">[21]Criteria1!$B$13</definedName>
    <definedName name="BudgetName2" localSheetId="1">[20]Criteria2!$B$13</definedName>
    <definedName name="BudgetName2" localSheetId="0">[20]Criteria2!$B$13</definedName>
    <definedName name="BudgetName2">[21]Criteria2!$B$13</definedName>
    <definedName name="BudgetName3" localSheetId="1">[20]Criteria3!$B$13</definedName>
    <definedName name="BudgetName3" localSheetId="0">[20]Criteria3!$B$13</definedName>
    <definedName name="BudgetName3">[21]Criteria3!$B$13</definedName>
    <definedName name="BudgetOrg1" localSheetId="1">[34]Criteria1!$B$14</definedName>
    <definedName name="BudgetOrg1" localSheetId="0">[34]Criteria1!$B$14</definedName>
    <definedName name="BudgetOrg1">[21]Criteria1!$B$14</definedName>
    <definedName name="BudgetOrg2" localSheetId="1">[20]Criteria2!$B$14</definedName>
    <definedName name="BudgetOrg2" localSheetId="0">[20]Criteria2!$B$14</definedName>
    <definedName name="BudgetOrg2">[21]Criteria2!$B$14</definedName>
    <definedName name="BudgetOrg3" localSheetId="1">[20]Criteria3!$B$14</definedName>
    <definedName name="BudgetOrg3" localSheetId="0">[20]Criteria3!$B$14</definedName>
    <definedName name="BudgetOrg3">[21]Criteria3!$B$14</definedName>
    <definedName name="BudgetOrgFrozen1" localSheetId="1">[34]Criteria1!$B$33</definedName>
    <definedName name="BudgetOrgFrozen1" localSheetId="0">[34]Criteria1!$B$33</definedName>
    <definedName name="BudgetOrgFrozen1">[21]Criteria1!$B$33</definedName>
    <definedName name="BudgetOrgFrozen2" localSheetId="1">[20]Criteria2!$B$33</definedName>
    <definedName name="BudgetOrgFrozen2" localSheetId="0">[20]Criteria2!$B$33</definedName>
    <definedName name="BudgetOrgFrozen2">[21]Criteria2!$B$33</definedName>
    <definedName name="BudgetOrgFrozen3" localSheetId="1">[20]Criteria3!$B$33</definedName>
    <definedName name="BudgetOrgFrozen3" localSheetId="0">[20]Criteria3!$B$33</definedName>
    <definedName name="BudgetOrgFrozen3">[21]Criteria3!$B$33</definedName>
    <definedName name="BudgetOutputOption1" localSheetId="1">[34]Criteria1!$B$26</definedName>
    <definedName name="BudgetOutputOption1" localSheetId="0">[34]Criteria1!$B$26</definedName>
    <definedName name="BudgetOutputOption1">[21]Criteria1!$B$26</definedName>
    <definedName name="BudgetOutputOption2" localSheetId="1">[20]Criteria2!$B$26</definedName>
    <definedName name="BudgetOutputOption2" localSheetId="0">[20]Criteria2!$B$26</definedName>
    <definedName name="BudgetOutputOption2">[21]Criteria2!$B$26</definedName>
    <definedName name="BudgetOutputOption3" localSheetId="1">[20]Criteria3!$B$26</definedName>
    <definedName name="BudgetOutputOption3" localSheetId="0">[20]Criteria3!$B$26</definedName>
    <definedName name="BudgetOutputOption3">[21]Criteria3!$B$26</definedName>
    <definedName name="BudgetPasswordRequiredFlag1" localSheetId="1">[34]Criteria1!$B$42</definedName>
    <definedName name="BudgetPasswordRequiredFlag1" localSheetId="0">[34]Criteria1!$B$42</definedName>
    <definedName name="BudgetPasswordRequiredFlag1">[21]Criteria1!$B$42</definedName>
    <definedName name="BudgetPasswordRequiredFlag2" localSheetId="1">[20]Criteria2!$B$42</definedName>
    <definedName name="BudgetPasswordRequiredFlag2" localSheetId="0">[20]Criteria2!$B$42</definedName>
    <definedName name="BudgetPasswordRequiredFlag2">[21]Criteria2!$B$42</definedName>
    <definedName name="BudgetPasswordRequiredFlag3" localSheetId="1">[20]Criteria3!$B$42</definedName>
    <definedName name="BudgetPasswordRequiredFlag3" localSheetId="0">[20]Criteria3!$B$42</definedName>
    <definedName name="BudgetPasswordRequiredFlag3">[21]Criteria3!$B$42</definedName>
    <definedName name="BudgetShowCriteriaSheet1" localSheetId="1">[34]Criteria1!$B$58</definedName>
    <definedName name="BudgetShowCriteriaSheet1" localSheetId="0">[34]Criteria1!$B$58</definedName>
    <definedName name="BudgetShowCriteriaSheet1">[21]Criteria1!$B$58</definedName>
    <definedName name="BudgetShowCriteriaSheet2" localSheetId="1">[20]Criteria2!$B$58</definedName>
    <definedName name="BudgetShowCriteriaSheet2" localSheetId="0">[20]Criteria2!$B$58</definedName>
    <definedName name="BudgetShowCriteriaSheet2">[21]Criteria2!$B$58</definedName>
    <definedName name="BudgetShowCriteriaSheet3" localSheetId="1">[20]Criteria3!$B$58</definedName>
    <definedName name="BudgetShowCriteriaSheet3" localSheetId="0">[20]Criteria3!$B$58</definedName>
    <definedName name="BudgetShowCriteriaSheet3">[21]Criteria3!$B$58</definedName>
    <definedName name="BudgetStatus1" localSheetId="1">[34]Criteria1!$B$31</definedName>
    <definedName name="BudgetStatus1" localSheetId="0">[34]Criteria1!$B$31</definedName>
    <definedName name="BudgetStatus1">[21]Criteria1!$B$31</definedName>
    <definedName name="BudgetStatus2" localSheetId="1">[20]Criteria2!$B$31</definedName>
    <definedName name="BudgetStatus2" localSheetId="0">[20]Criteria2!$B$31</definedName>
    <definedName name="BudgetStatus2">[21]Criteria2!$B$31</definedName>
    <definedName name="BudgetStatus3" localSheetId="1">[20]Criteria3!$B$31</definedName>
    <definedName name="BudgetStatus3" localSheetId="0">[20]Criteria3!$B$31</definedName>
    <definedName name="BudgetStatus3">[21]Criteria3!$B$31</definedName>
    <definedName name="BudgetTitleBackColour1" localSheetId="1">[34]Criteria1!$B$50</definedName>
    <definedName name="BudgetTitleBackColour1" localSheetId="0">[34]Criteria1!$B$50</definedName>
    <definedName name="BudgetTitleBackColour1">[21]Criteria1!$B$50</definedName>
    <definedName name="BudgetTitleBackColour2" localSheetId="1">[20]Criteria2!$B$50</definedName>
    <definedName name="BudgetTitleBackColour2" localSheetId="0">[20]Criteria2!$B$50</definedName>
    <definedName name="BudgetTitleBackColour2">[21]Criteria2!$B$50</definedName>
    <definedName name="BudgetTitleBackColour3" localSheetId="1">[20]Criteria3!$B$50</definedName>
    <definedName name="BudgetTitleBackColour3" localSheetId="0">[20]Criteria3!$B$50</definedName>
    <definedName name="BudgetTitleBackColour3">[21]Criteria3!$B$50</definedName>
    <definedName name="BudgetTitleBorderColour1" localSheetId="1">[34]Criteria1!$B$51</definedName>
    <definedName name="BudgetTitleBorderColour1" localSheetId="0">[34]Criteria1!$B$51</definedName>
    <definedName name="BudgetTitleBorderColour1">[21]Criteria1!$B$51</definedName>
    <definedName name="BudgetTitleBorderColour2" localSheetId="1">[20]Criteria2!$B$51</definedName>
    <definedName name="BudgetTitleBorderColour2" localSheetId="0">[20]Criteria2!$B$51</definedName>
    <definedName name="BudgetTitleBorderColour2">[21]Criteria2!$B$51</definedName>
    <definedName name="BudgetTitleBorderColour3" localSheetId="1">[20]Criteria3!$B$51</definedName>
    <definedName name="BudgetTitleBorderColour3" localSheetId="0">[20]Criteria3!$B$51</definedName>
    <definedName name="BudgetTitleBorderColour3">[21]Criteria3!$B$51</definedName>
    <definedName name="BudgetTitleForeColour1" localSheetId="1">[34]Criteria1!$B$52</definedName>
    <definedName name="BudgetTitleForeColour1" localSheetId="0">[34]Criteria1!$B$52</definedName>
    <definedName name="BudgetTitleForeColour1">[21]Criteria1!$B$52</definedName>
    <definedName name="BudgetTitleForeColour2" localSheetId="1">[20]Criteria2!$B$52</definedName>
    <definedName name="BudgetTitleForeColour2" localSheetId="0">[20]Criteria2!$B$52</definedName>
    <definedName name="BudgetTitleForeColour2">[21]Criteria2!$B$52</definedName>
    <definedName name="BudgetTitleForeColour3" localSheetId="1">[20]Criteria3!$B$52</definedName>
    <definedName name="BudgetTitleForeColour3" localSheetId="0">[20]Criteria3!$B$52</definedName>
    <definedName name="BudgetTitleForeColour3">[21]Criteria3!$B$52</definedName>
    <definedName name="BudgetValuesWidth1" localSheetId="1">[34]Criteria1!$B$59</definedName>
    <definedName name="BudgetValuesWidth1" localSheetId="0">[34]Criteria1!$B$59</definedName>
    <definedName name="BudgetValuesWidth1">[21]Criteria1!$B$59</definedName>
    <definedName name="BudgetValuesWidth2" localSheetId="1">[20]Criteria2!$B$59</definedName>
    <definedName name="BudgetValuesWidth2" localSheetId="0">[20]Criteria2!$B$59</definedName>
    <definedName name="BudgetValuesWidth2">[21]Criteria2!$B$59</definedName>
    <definedName name="BudgetValuesWidth3" localSheetId="1">[20]Criteria3!$B$59</definedName>
    <definedName name="BudgetValuesWidth3" localSheetId="0">[20]Criteria3!$B$59</definedName>
    <definedName name="BudgetValuesWidth3">[21]Criteria3!$B$59</definedName>
    <definedName name="BudgetVersionID1" localSheetId="1">[34]Criteria1!$B$23</definedName>
    <definedName name="BudgetVersionID1" localSheetId="0">[34]Criteria1!$B$23</definedName>
    <definedName name="BudgetVersionID1">[21]Criteria1!$B$23</definedName>
    <definedName name="BudgetVersionID2" localSheetId="1">[20]Criteria2!$B$23</definedName>
    <definedName name="BudgetVersionID2" localSheetId="0">[20]Criteria2!$B$23</definedName>
    <definedName name="BudgetVersionID2">[21]Criteria2!$B$23</definedName>
    <definedName name="BudgetVersionID3" localSheetId="1">[20]Criteria3!$B$23</definedName>
    <definedName name="BudgetVersionID3" localSheetId="0">[20]Criteria3!$B$23</definedName>
    <definedName name="BudgetVersionID3">[21]Criteria3!$B$23</definedName>
    <definedName name="cap_max">'[37]AER Inputs'!$D$6</definedName>
    <definedName name="cap_min">'[37]AER Inputs'!$D$7</definedName>
    <definedName name="Cash_Timing">[38]LookupTab!$H$43:$H$44</definedName>
    <definedName name="CBVV">[20]Criteria3!$B$27</definedName>
    <definedName name="CC_2110" localSheetId="1">'[35]2110'!$B:$AX</definedName>
    <definedName name="CC_2110" localSheetId="0">'[35]2110'!$B:$AX</definedName>
    <definedName name="CC_2110">'[36]2110'!$B:$AX</definedName>
    <definedName name="CC_3111" localSheetId="1">'[35]3111'!$B:$AX</definedName>
    <definedName name="CC_3111" localSheetId="0">'[35]3111'!$B:$AX</definedName>
    <definedName name="CC_3111">'[36]3111'!$B:$AX</definedName>
    <definedName name="CC_3121" localSheetId="1">'[35]3121'!$B:$AX</definedName>
    <definedName name="CC_3121" localSheetId="0">'[35]3121'!$B:$AX</definedName>
    <definedName name="CC_3121">'[36]3121'!$B:$AX</definedName>
    <definedName name="CC_3131" localSheetId="1">'[35]3131'!$B:$AX</definedName>
    <definedName name="CC_3131" localSheetId="0">'[35]3131'!$B:$AX</definedName>
    <definedName name="CC_3131">'[36]3131'!$B:$AX</definedName>
    <definedName name="CC_3141" localSheetId="1">'[35]3141'!$B:$AX</definedName>
    <definedName name="CC_3141" localSheetId="0">'[35]3141'!$B:$AX</definedName>
    <definedName name="CC_3141">'[36]3141'!$B:$AX</definedName>
    <definedName name="CC_3142" localSheetId="1">'[35]3142'!$B:$AX</definedName>
    <definedName name="CC_3142" localSheetId="0">'[35]3142'!$B:$AX</definedName>
    <definedName name="CC_3142">'[36]3142'!$B:$AX</definedName>
    <definedName name="CC_3143" localSheetId="1">'[35]3143'!$B:$AX</definedName>
    <definedName name="CC_3143" localSheetId="0">'[35]3143'!$B:$AX</definedName>
    <definedName name="CC_3143">'[36]3143'!$B:$AX</definedName>
    <definedName name="CC_3144" localSheetId="1">'[35]3144'!$B:$AX</definedName>
    <definedName name="CC_3144" localSheetId="0">'[35]3144'!$B:$AX</definedName>
    <definedName name="CC_3144">'[36]3144'!$B:$AX</definedName>
    <definedName name="CC_3151" localSheetId="1">'[35]3151'!$B:$AX</definedName>
    <definedName name="CC_3151" localSheetId="0">'[35]3151'!$B:$AX</definedName>
    <definedName name="CC_3151">'[36]3151'!$B:$AX</definedName>
    <definedName name="CC_3152" localSheetId="1">'[35]3152'!$B:$AX</definedName>
    <definedName name="CC_3152" localSheetId="0">'[35]3152'!$B:$AX</definedName>
    <definedName name="CC_3152">'[36]3152'!$B:$AX</definedName>
    <definedName name="CC_3153" localSheetId="1">'[35]3153'!$B:$AX</definedName>
    <definedName name="CC_3153" localSheetId="0">'[35]3153'!$B:$AX</definedName>
    <definedName name="CC_3153">'[36]3153'!$B:$AX</definedName>
    <definedName name="CC_3211" localSheetId="1">'[35]3211'!$B:$AX</definedName>
    <definedName name="CC_3211" localSheetId="0">'[35]3211'!$B:$AX</definedName>
    <definedName name="CC_3211">'[36]3211'!$B:$AX</definedName>
    <definedName name="CC_3221" localSheetId="1">'[35]3221'!$B:$AX</definedName>
    <definedName name="CC_3221" localSheetId="0">'[35]3221'!$B:$AX</definedName>
    <definedName name="CC_3221">'[36]3221'!$B:$AX</definedName>
    <definedName name="CC_3231" localSheetId="1">'[35]3231'!$B:$AX</definedName>
    <definedName name="CC_3231" localSheetId="0">'[35]3231'!$B:$AX</definedName>
    <definedName name="CC_3231">'[36]3231'!$B:$AX</definedName>
    <definedName name="CC_3232" localSheetId="1">'[35]3232'!$B:$AX</definedName>
    <definedName name="CC_3232" localSheetId="0">'[35]3232'!$B:$AX</definedName>
    <definedName name="CC_3232">'[36]3232'!$B:$AX</definedName>
    <definedName name="CC_3233" localSheetId="1">'[35]3233'!$B:$AX</definedName>
    <definedName name="CC_3233" localSheetId="0">'[35]3233'!$B:$AX</definedName>
    <definedName name="CC_3233">'[36]3233'!$B:$AX</definedName>
    <definedName name="CC_3234" localSheetId="1">'[35]3234'!$B:$AX</definedName>
    <definedName name="CC_3234" localSheetId="0">'[35]3234'!$B:$AX</definedName>
    <definedName name="CC_3234">'[36]3234'!$B:$AX</definedName>
    <definedName name="CC_3241" localSheetId="1">'[35]3241'!$B:$AX</definedName>
    <definedName name="CC_3241" localSheetId="0">'[35]3241'!$B:$AX</definedName>
    <definedName name="CC_3241">'[36]3241'!$B:$AX</definedName>
    <definedName name="CC_3242" localSheetId="1">'[35]3242'!$B:$AX</definedName>
    <definedName name="CC_3242" localSheetId="0">'[35]3242'!$B:$AX</definedName>
    <definedName name="CC_3242">'[36]3242'!$B:$AX</definedName>
    <definedName name="CC_3243" localSheetId="1">'[35]3243'!$B:$AX</definedName>
    <definedName name="CC_3243" localSheetId="0">'[35]3243'!$B:$AX</definedName>
    <definedName name="CC_3243">'[36]3243'!$B:$AX</definedName>
    <definedName name="CC_3244" localSheetId="1">'[35]3244'!$B:$AX</definedName>
    <definedName name="CC_3244" localSheetId="0">'[35]3244'!$B:$AX</definedName>
    <definedName name="CC_3244">'[36]3244'!$B:$AX</definedName>
    <definedName name="CC_3251" localSheetId="1">'[35]3251'!$B:$AX</definedName>
    <definedName name="CC_3251" localSheetId="0">'[35]3251'!$B:$AX</definedName>
    <definedName name="CC_3251">'[36]3251'!$B:$AX</definedName>
    <definedName name="CC_3252" localSheetId="1">'[35]3252'!$B:$AX</definedName>
    <definedName name="CC_3252" localSheetId="0">'[35]3252'!$B:$AX</definedName>
    <definedName name="CC_3252">'[36]3252'!$B:$AX</definedName>
    <definedName name="CC_3253" localSheetId="1">'[35]3253'!$B:$AX</definedName>
    <definedName name="CC_3253" localSheetId="0">'[35]3253'!$B:$AX</definedName>
    <definedName name="CC_3253">'[36]3253'!$B:$AX</definedName>
    <definedName name="CC_3254" localSheetId="1">'[35]3254'!$B:$AX</definedName>
    <definedName name="CC_3254" localSheetId="0">'[35]3254'!$B:$AX</definedName>
    <definedName name="CC_3254">'[36]3254'!$B:$AX</definedName>
    <definedName name="CC_3255" localSheetId="1">'[35]3255'!$B:$AX</definedName>
    <definedName name="CC_3255" localSheetId="0">'[35]3255'!$B:$AX</definedName>
    <definedName name="CC_3255">'[36]3255'!$B:$AX</definedName>
    <definedName name="CC_3256" localSheetId="1">'[35]3256'!$B:$AX</definedName>
    <definedName name="CC_3256" localSheetId="0">'[35]3256'!$B:$AX</definedName>
    <definedName name="CC_3256">'[36]3256'!$B:$AX</definedName>
    <definedName name="CC_3411" localSheetId="1">'[35]3411'!$B:$AX</definedName>
    <definedName name="CC_3411" localSheetId="0">'[35]3411'!$B:$AX</definedName>
    <definedName name="CC_3411">'[36]3411'!$B:$AX</definedName>
    <definedName name="CC_3421" localSheetId="1">'[35]3421'!$B:$AX</definedName>
    <definedName name="CC_3421" localSheetId="0">'[35]3421'!$B:$AX</definedName>
    <definedName name="CC_3421">'[36]3421'!$B:$AX</definedName>
    <definedName name="cccccccccccc">[19]Criteria2!$L$5</definedName>
    <definedName name="ccccccccccccc" localSheetId="1" hidden="1">{#N/A,#N/A,FALSE,"Group P&amp;L";#N/A,#N/A,FALSE,"Group Balance Sheet"}</definedName>
    <definedName name="ccccccccccccc" localSheetId="0" hidden="1">{#N/A,#N/A,FALSE,"Group P&amp;L";#N/A,#N/A,FALSE,"Group Balance Sheet"}</definedName>
    <definedName name="ccccccccccccc" localSheetId="8" hidden="1">{#N/A,#N/A,FALSE,"Group P&amp;L";#N/A,#N/A,FALSE,"Group Balance Sheet"}</definedName>
    <definedName name="ccccccccccccc" hidden="1">{#N/A,#N/A,FALSE,"Group P&amp;L";#N/A,#N/A,FALSE,"Group Balance Sheet"}</definedName>
    <definedName name="ccscfc" localSheetId="1" hidden="1">{#N/A,#N/A,FALSE,"Group P&amp;L";#N/A,#N/A,FALSE,"Group Balance Sheet"}</definedName>
    <definedName name="ccscfc" localSheetId="0" hidden="1">{#N/A,#N/A,FALSE,"Group P&amp;L";#N/A,#N/A,FALSE,"Group Balance Sheet"}</definedName>
    <definedName name="ccscfc" localSheetId="8" hidden="1">{#N/A,#N/A,FALSE,"Group P&amp;L";#N/A,#N/A,FALSE,"Group Balance Sheet"}</definedName>
    <definedName name="ccscfc" hidden="1">{#N/A,#N/A,FALSE,"Group P&amp;L";#N/A,#N/A,FALSE,"Group Balance Sheet"}</definedName>
    <definedName name="ChartOfAccountsID1" localSheetId="1">[34]Criteria1!$B$3</definedName>
    <definedName name="ChartOfAccountsID1" localSheetId="0">[34]Criteria1!$B$3</definedName>
    <definedName name="ChartOfAccountsID1">[21]Criteria1!$B$3</definedName>
    <definedName name="ChartOfAccountsID2" localSheetId="1">[20]Criteria2!$B$3</definedName>
    <definedName name="ChartOfAccountsID2" localSheetId="0">[20]Criteria2!$B$3</definedName>
    <definedName name="ChartOfAccountsID2">[21]Criteria2!$B$3</definedName>
    <definedName name="ChartOfAccountsID3" localSheetId="1">[20]Criteria3!$B$3</definedName>
    <definedName name="ChartOfAccountsID3" localSheetId="0">[20]Criteria3!$B$3</definedName>
    <definedName name="ChartOfAccountsID3">[21]Criteria3!$B$3</definedName>
    <definedName name="CHV.LRMC">[39]Parameters!$D$30</definedName>
    <definedName name="CLV.LRMC">[39]Parameters!$D$29</definedName>
    <definedName name="cn" localSheetId="1" hidden="1">{#N/A,#N/A,FALSE,"Group P&amp;L";#N/A,#N/A,FALSE,"Group Balance Sheet"}</definedName>
    <definedName name="cn" localSheetId="0" hidden="1">{#N/A,#N/A,FALSE,"Group P&amp;L";#N/A,#N/A,FALSE,"Group Balance Sheet"}</definedName>
    <definedName name="cn" localSheetId="8" hidden="1">{#N/A,#N/A,FALSE,"Group P&amp;L";#N/A,#N/A,FALSE,"Group Balance Sheet"}</definedName>
    <definedName name="cn" hidden="1">{#N/A,#N/A,FALSE,"Group P&amp;L";#N/A,#N/A,FALSE,"Group Balance Sheet"}</definedName>
    <definedName name="CNV">[19]Criteria3!$B$41</definedName>
    <definedName name="CompareSce">'[40]Cover Page'!$Y$25</definedName>
    <definedName name="ConnectString1" localSheetId="1">[34]Criteria1!$B$10</definedName>
    <definedName name="ConnectString1" localSheetId="0">[34]Criteria1!$B$10</definedName>
    <definedName name="ConnectString1">[21]Criteria1!$B$10</definedName>
    <definedName name="ConnectString2" localSheetId="1">[20]Criteria2!$B$10</definedName>
    <definedName name="ConnectString2" localSheetId="0">[20]Criteria2!$B$10</definedName>
    <definedName name="ConnectString2">[21]Criteria2!$B$10</definedName>
    <definedName name="ConnectString3" localSheetId="1">[20]Criteria3!$B$10</definedName>
    <definedName name="ConnectString3" localSheetId="0">[20]Criteria3!$B$10</definedName>
    <definedName name="ConnectString3">[21]Criteria3!$B$10</definedName>
    <definedName name="cpi" localSheetId="8">#REF!</definedName>
    <definedName name="cpi">#REF!</definedName>
    <definedName name="cpt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1" hidden="1">{#N/A,#N/A,FALSE,"Group P&amp;L";#N/A,#N/A,FALSE,"Group Balance Sheet"}</definedName>
    <definedName name="cqwec" localSheetId="0" hidden="1">{#N/A,#N/A,FALSE,"Group P&amp;L";#N/A,#N/A,FALSE,"Group Balance Sheet"}</definedName>
    <definedName name="cqwec" localSheetId="8" hidden="1">{#N/A,#N/A,FALSE,"Group P&amp;L";#N/A,#N/A,FALSE,"Group Balance Sheet"}</definedName>
    <definedName name="cqwec" hidden="1">{#N/A,#N/A,FALSE,"Group P&amp;L";#N/A,#N/A,FALSE,"Group Balance Sheet"}</definedName>
    <definedName name="CRCP_final_year">'[41]AER ETL'!$C$46</definedName>
    <definedName name="CRCP_span" comment="Generic cover sheet" localSheetId="1">CONCATENATE('Output| PTRM (D)'!CRCP_y1, " to ",'Output| PTRM (D)'!CRCP_y5)</definedName>
    <definedName name="CRCP_span" comment="Generic cover sheet" localSheetId="0">CONCATENATE('Output| PTRM (D) (Adj)'!CRCP_y1, " to ",'Output| PTRM (D) (Adj)'!CRCP_y5)</definedName>
    <definedName name="CRCP_span" localSheetId="8">CONCATENATE(CRCP_y1, " to ",CRCP_y5)</definedName>
    <definedName name="CRCP_span" comment="Generic cover sheet">CONCATENATE(CRCP_y1, " to ",CRCP_y5)</definedName>
    <definedName name="CRCP_y1" localSheetId="1">'[42]Business &amp; other details'!$C$38</definedName>
    <definedName name="CRCP_y1" localSheetId="0">'[42]Business &amp; other details'!$C$38</definedName>
    <definedName name="CRCP_y1">'[18]Business &amp; other details'!$C$38</definedName>
    <definedName name="CRCP_y10">'[41]AER lookups'!$G$68</definedName>
    <definedName name="CRCP_y11">'[41]AER lookups'!$G$69</definedName>
    <definedName name="CRCP_y12">'[41]AER lookups'!$G$70</definedName>
    <definedName name="CRCP_y13">'[41]AER lookups'!$G$71</definedName>
    <definedName name="CRCP_y14">'[41]AER lookups'!$G$72</definedName>
    <definedName name="CRCP_y15">'[41]AER lookups'!$G$73</definedName>
    <definedName name="CRCP_y2" localSheetId="1">'[42]Business &amp; other details'!$D$38</definedName>
    <definedName name="CRCP_y2" localSheetId="0">'[42]Business &amp; other details'!$D$38</definedName>
    <definedName name="CRCP_y2">'[18]Business &amp; other details'!$D$38</definedName>
    <definedName name="CRCP_y3" localSheetId="1">'[42]Business &amp; other details'!$E$38</definedName>
    <definedName name="CRCP_y3" localSheetId="0">'[42]Business &amp; other details'!$E$38</definedName>
    <definedName name="CRCP_y3">'[18]Business &amp; other details'!$E$38</definedName>
    <definedName name="CRCP_y4" localSheetId="1">'[42]Business &amp; other details'!$F$38</definedName>
    <definedName name="CRCP_y4" localSheetId="0">'[42]Business &amp; other details'!$F$38</definedName>
    <definedName name="CRCP_y4">'[18]Business &amp; other details'!$F$38</definedName>
    <definedName name="CRCP_y5" localSheetId="1">'[42]Business &amp; other details'!$G$38</definedName>
    <definedName name="CRCP_y5" localSheetId="0">'[42]Business &amp; other details'!$G$38</definedName>
    <definedName name="CRCP_y5">'[18]Business &amp; other details'!$G$38</definedName>
    <definedName name="CRCP_y6" localSheetId="1">'[42]Business &amp; other details'!$H$38</definedName>
    <definedName name="CRCP_y6" localSheetId="0">'[42]Business &amp; other details'!$H$38</definedName>
    <definedName name="CRCP_y6">'[18]Business &amp; other details'!$H$38</definedName>
    <definedName name="CRCP_y7" localSheetId="1">'[42]Business &amp; other details'!$I$38</definedName>
    <definedName name="CRCP_y7" localSheetId="0">'[42]Business &amp; other details'!$I$38</definedName>
    <definedName name="CRCP_y7">'[18]Business &amp; other details'!$I$38</definedName>
    <definedName name="CRCP_y8" localSheetId="1">'[42]Business &amp; other details'!$J$38</definedName>
    <definedName name="CRCP_y8" localSheetId="0">'[42]Business &amp; other details'!$J$38</definedName>
    <definedName name="CRCP_y8">'[18]Business &amp; other details'!$J$38</definedName>
    <definedName name="CRCP_y9" localSheetId="1">'[42]Business &amp; other details'!$K$38</definedName>
    <definedName name="CRCP_y9" localSheetId="0">'[42]Business &amp; other details'!$K$38</definedName>
    <definedName name="CRCP_y9">'[18]Business &amp; other details'!$K$38</definedName>
    <definedName name="CreateGraph1">[21]Criteria1!$B$27</definedName>
    <definedName name="CreateGraph2">[21]Criteria2!$B$27</definedName>
    <definedName name="CreateGraph3" localSheetId="1">[22]Criteria3!$B$27</definedName>
    <definedName name="CreateGraph3" localSheetId="0">[22]Criteria3!$B$27</definedName>
    <definedName name="CreateGraph3">[21]Criteria3!$B$27</definedName>
    <definedName name="CRY">'[43]Business &amp; other details'!$D$45</definedName>
    <definedName name="cs_min">'[37]AER Inputs'!$D$10</definedName>
    <definedName name="CstCtrs" localSheetId="1">'[44]Project Details'!$F$1:$F$18</definedName>
    <definedName name="CstCtrs" localSheetId="0">'[44]Project Details'!$F$1:$F$18</definedName>
    <definedName name="CstCtrs">'[45]Project Details'!$F$1:$F$18</definedName>
    <definedName name="Curr_Fcst" localSheetId="8">[46]Inputs!$C$6</definedName>
    <definedName name="Curr_Fcst">[47]Inputs!$C$6</definedName>
    <definedName name="Curr_Mth" localSheetId="8">[46]Inputs!$C$4</definedName>
    <definedName name="Curr_Mth">[47]Inputs!$C$4</definedName>
    <definedName name="Curr_Year" localSheetId="8">[46]Inputs!$C$2</definedName>
    <definedName name="Curr_Year">[47]Inputs!$C$2</definedName>
    <definedName name="CURRENT">[48]Detail!$C$17</definedName>
    <definedName name="CurrentFY">'[40]Cover Page'!$Y$17</definedName>
    <definedName name="CurrentMth">'[40]Cover Page'!$Y$19</definedName>
    <definedName name="cv" localSheetId="1" hidden="1">{#N/A,#N/A,FALSE,"Group P&amp;L";#N/A,#N/A,FALSE,"Group Balance Sheet"}</definedName>
    <definedName name="cv" localSheetId="0" hidden="1">{#N/A,#N/A,FALSE,"Group P&amp;L";#N/A,#N/A,FALSE,"Group Balance Sheet"}</definedName>
    <definedName name="cv" localSheetId="8" hidden="1">{#N/A,#N/A,FALSE,"Group P&amp;L";#N/A,#N/A,FALSE,"Group Balance Sheet"}</definedName>
    <definedName name="cv" hidden="1">{#N/A,#N/A,FALSE,"Group P&amp;L";#N/A,#N/A,FALSE,"Group Balance Sheet"}</definedName>
    <definedName name="cvb" localSheetId="1" hidden="1">{#N/A,#N/A,FALSE,"Group P&amp;L";#N/A,#N/A,FALSE,"Group Balance Sheet"}</definedName>
    <definedName name="cvb" localSheetId="0" hidden="1">{#N/A,#N/A,FALSE,"Group P&amp;L";#N/A,#N/A,FALSE,"Group Balance Sheet"}</definedName>
    <definedName name="cvb" localSheetId="8" hidden="1">{#N/A,#N/A,FALSE,"Group P&amp;L";#N/A,#N/A,FALSE,"Group Balance Sheet"}</definedName>
    <definedName name="cvb" hidden="1">{#N/A,#N/A,FALSE,"Group P&amp;L";#N/A,#N/A,FALSE,"Group Balance Sheet"}</definedName>
    <definedName name="cvbbzx" localSheetId="1" hidden="1">{#N/A,#N/A,FALSE,"Group P&amp;L";#N/A,#N/A,FALSE,"Group Balance Sheet"}</definedName>
    <definedName name="cvbbzx" localSheetId="0" hidden="1">{#N/A,#N/A,FALSE,"Group P&amp;L";#N/A,#N/A,FALSE,"Group Balance Sheet"}</definedName>
    <definedName name="cvbbzx" localSheetId="8" hidden="1">{#N/A,#N/A,FALSE,"Group P&amp;L";#N/A,#N/A,FALSE,"Group Balance Sheet"}</definedName>
    <definedName name="cvbbzx" hidden="1">{#N/A,#N/A,FALSE,"Group P&amp;L";#N/A,#N/A,FALSE,"Group Balance Sheet"}</definedName>
    <definedName name="cvcmv" localSheetId="1" hidden="1">{#N/A,#N/A,FALSE,"Group P&amp;L";#N/A,#N/A,FALSE,"Group Balance Sheet"}</definedName>
    <definedName name="cvcmv" localSheetId="0" hidden="1">{#N/A,#N/A,FALSE,"Group P&amp;L";#N/A,#N/A,FALSE,"Group Balance Sheet"}</definedName>
    <definedName name="cvcmv" localSheetId="8" hidden="1">{#N/A,#N/A,FALSE,"Group P&amp;L";#N/A,#N/A,FALSE,"Group Balance Sheet"}</definedName>
    <definedName name="cvcmv" hidden="1">{#N/A,#N/A,FALSE,"Group P&amp;L";#N/A,#N/A,FALSE,"Group Balance Sheet"}</definedName>
    <definedName name="cx" localSheetId="1" hidden="1">{#N/A,#N/A,FALSE,"Group P&amp;L";#N/A,#N/A,FALSE,"Group Balance Sheet"}</definedName>
    <definedName name="cx" localSheetId="0" hidden="1">{#N/A,#N/A,FALSE,"Group P&amp;L";#N/A,#N/A,FALSE,"Group Balance Sheet"}</definedName>
    <definedName name="cx" localSheetId="8" hidden="1">{#N/A,#N/A,FALSE,"Group P&amp;L";#N/A,#N/A,FALSE,"Group Balance Sheet"}</definedName>
    <definedName name="cx" hidden="1">{#N/A,#N/A,FALSE,"Group P&amp;L";#N/A,#N/A,FALSE,"Group Balance Sheet"}</definedName>
    <definedName name="CXVB">[20]Criteria2!$B$27</definedName>
    <definedName name="CzxzxcCZX">[49]DATA!$A$1:$C$170</definedName>
    <definedName name="d" localSheetId="1" hidden="1">{#N/A,#N/A,FALSE,"Group P&amp;L";#N/A,#N/A,FALSE,"Group Balance Sheet"}</definedName>
    <definedName name="d" localSheetId="0" hidden="1">{#N/A,#N/A,FALSE,"Group P&amp;L";#N/A,#N/A,FALSE,"Group Balance Sheet"}</definedName>
    <definedName name="d" localSheetId="8" hidden="1">{#N/A,#N/A,FALSE,"Group P&amp;L";#N/A,#N/A,FALSE,"Group Balance Sheet"}</definedName>
    <definedName name="d" hidden="1">{#N/A,#N/A,FALSE,"Group P&amp;L";#N/A,#N/A,FALSE,"Group Balance Sheet"}</definedName>
    <definedName name="da" localSheetId="1" hidden="1">{#N/A,#N/A,FALSE,"Group P&amp;L";#N/A,#N/A,FALSE,"Group Balance Sheet"}</definedName>
    <definedName name="da" localSheetId="0" hidden="1">{#N/A,#N/A,FALSE,"Group P&amp;L";#N/A,#N/A,FALSE,"Group Balance Sheet"}</definedName>
    <definedName name="da" localSheetId="8" hidden="1">{#N/A,#N/A,FALSE,"Group P&amp;L";#N/A,#N/A,FALSE,"Group Balance Sheet"}</definedName>
    <definedName name="da" hidden="1">{#N/A,#N/A,FALSE,"Group P&amp;L";#N/A,#N/A,FALSE,"Group Balance Sheet"}</definedName>
    <definedName name="Data" localSheetId="1">[50]Detail!$W$12:$AU$22</definedName>
    <definedName name="Data" localSheetId="0">[50]Detail!$W$12:$AU$22</definedName>
    <definedName name="Data">[51]Sheet2!$A$1:$C$4931</definedName>
    <definedName name="data1" localSheetId="8">#REF!</definedName>
    <definedName name="data1">#REF!</definedName>
    <definedName name="Date_Range">[17]Data1!$A$2:$A$10,[17]Data1!$A$11:$A$301</definedName>
    <definedName name="Dates" localSheetId="1">'[52]Energy Networks  Output'!$U$1:$V$12</definedName>
    <definedName name="Dates" localSheetId="0">'[52]Energy Networks  Output'!$U$1:$V$12</definedName>
    <definedName name="Dates">'[53]Energy Networks  Output'!$U$1:$V$12</definedName>
    <definedName name="DBName1">[21]Criteria1!$B$39</definedName>
    <definedName name="DBName2">[21]Criteria2!$B$39</definedName>
    <definedName name="DBName3" localSheetId="1">[22]Criteria3!$B$39</definedName>
    <definedName name="DBName3" localSheetId="0">[22]Criteria3!$B$39</definedName>
    <definedName name="DBName3">[21]Criteria3!$B$39</definedName>
    <definedName name="DBUsername1">[21]Criteria1!$B$9</definedName>
    <definedName name="DBUsername2" localSheetId="1">[20]Criteria2!$B$9</definedName>
    <definedName name="DBUsername2" localSheetId="0">[20]Criteria2!$B$9</definedName>
    <definedName name="DBUsername2">[21]Criteria2!$B$9</definedName>
    <definedName name="DBUsername3" localSheetId="1">[20]Criteria3!$B$9</definedName>
    <definedName name="DBUsername3" localSheetId="0">[20]Criteria3!$B$9</definedName>
    <definedName name="DBUsername3">[21]Criteria3!$B$9</definedName>
    <definedName name="DCCOSTS">[54]DATA!$A$1:$C$170</definedName>
    <definedName name="DD_CostCategory" localSheetId="1">[55]h_References!$P$4:$P$11</definedName>
    <definedName name="DD_CostCategory" localSheetId="0">[55]h_References!$P$4:$P$11</definedName>
    <definedName name="DD_CostCategory">[56]h_References!$P$4:$P$11</definedName>
    <definedName name="DDDDDDDDDDDDDDDDDDDDDDDDDD">[19]Criteria3!$F$1</definedName>
    <definedName name="DeleteLogicType1" localSheetId="1">[34]Criteria1!$B$34</definedName>
    <definedName name="DeleteLogicType1" localSheetId="0">[34]Criteria1!$B$34</definedName>
    <definedName name="DeleteLogicType1">[21]Criteria1!$B$34</definedName>
    <definedName name="DeleteLogicType2" localSheetId="1">[20]Criteria2!$B$34</definedName>
    <definedName name="DeleteLogicType2" localSheetId="0">[20]Criteria2!$B$34</definedName>
    <definedName name="DeleteLogicType2">[21]Criteria2!$B$34</definedName>
    <definedName name="DeleteLogicType3" localSheetId="1">[20]Criteria3!$B$34</definedName>
    <definedName name="DeleteLogicType3" localSheetId="0">[20]Criteria3!$B$34</definedName>
    <definedName name="DeleteLogicType3">[21]Criteria3!$B$34</definedName>
    <definedName name="deuli3edjlkd3" localSheetId="1" hidden="1">{#N/A,#N/A,FALSE,"Group P&amp;L";#N/A,#N/A,FALSE,"Group Balance Sheet"}</definedName>
    <definedName name="deuli3edjlkd3" localSheetId="0" hidden="1">{#N/A,#N/A,FALSE,"Group P&amp;L";#N/A,#N/A,FALSE,"Group Balance Sheet"}</definedName>
    <definedName name="deuli3edjlkd3" localSheetId="8" hidden="1">{#N/A,#N/A,FALSE,"Group P&amp;L";#N/A,#N/A,FALSE,"Group Balance Sheet"}</definedName>
    <definedName name="deuli3edjlkd3" hidden="1">{#N/A,#N/A,FALSE,"Group P&amp;L";#N/A,#N/A,FALSE,"Group Balance Sheet"}</definedName>
    <definedName name="df" localSheetId="1" hidden="1">{#N/A,#N/A,FALSE,"Group P&amp;L";#N/A,#N/A,FALSE,"Group Balance Sheet"}</definedName>
    <definedName name="df" localSheetId="0" hidden="1">{#N/A,#N/A,FALSE,"Group P&amp;L";#N/A,#N/A,FALSE,"Group Balance Sheet"}</definedName>
    <definedName name="df" localSheetId="8" hidden="1">{#N/A,#N/A,FALSE,"Group P&amp;L";#N/A,#N/A,FALSE,"Group Balance Sheet"}</definedName>
    <definedName name="df" hidden="1">{#N/A,#N/A,FALSE,"Group P&amp;L";#N/A,#N/A,FALSE,"Group Balance Sheet"}</definedName>
    <definedName name="dfg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1" hidden="1">{#N/A,#N/A,FALSE,"Group P&amp;L";#N/A,#N/A,FALSE,"Group Balance Sheet"}</definedName>
    <definedName name="dfhg" localSheetId="0" hidden="1">{#N/A,#N/A,FALSE,"Group P&amp;L";#N/A,#N/A,FALSE,"Group Balance Sheet"}</definedName>
    <definedName name="dfhg" localSheetId="8" hidden="1">{#N/A,#N/A,FALSE,"Group P&amp;L";#N/A,#N/A,FALSE,"Group Balance Sheet"}</definedName>
    <definedName name="dfhg" hidden="1">{#N/A,#N/A,FALSE,"Group P&amp;L";#N/A,#N/A,FALSE,"Group Balance Sheet"}</definedName>
    <definedName name="DFNHZSDNJH">[19]Criteria1!$B$39</definedName>
    <definedName name="DFZSNHDFNH">[20]Criteria2!$B$39</definedName>
    <definedName name="dg" localSheetId="1" hidden="1">{#N/A,#N/A,FALSE,"Group P&amp;L";#N/A,#N/A,FALSE,"Group Balance Sheet"}</definedName>
    <definedName name="dg" localSheetId="0" hidden="1">{#N/A,#N/A,FALSE,"Group P&amp;L";#N/A,#N/A,FALSE,"Group Balance Sheet"}</definedName>
    <definedName name="dg" localSheetId="8" hidden="1">{#N/A,#N/A,FALSE,"Group P&amp;L";#N/A,#N/A,FALSE,"Group Balance Sheet"}</definedName>
    <definedName name="dg" hidden="1">{#N/A,#N/A,FALSE,"Group P&amp;L";#N/A,#N/A,FALSE,"Group Balance Sheet"}</definedName>
    <definedName name="dggggggggggggggg" localSheetId="1" hidden="1">{#N/A,#N/A,FALSE,"Group P&amp;L";#N/A,#N/A,FALSE,"Group Balance Sheet"}</definedName>
    <definedName name="dggggggggggggggg" localSheetId="0" hidden="1">{#N/A,#N/A,FALSE,"Group P&amp;L";#N/A,#N/A,FALSE,"Group Balance Sheet"}</definedName>
    <definedName name="dggggggggggggggg" localSheetId="8" hidden="1">{#N/A,#N/A,FALSE,"Group P&amp;L";#N/A,#N/A,FALSE,"Group Balance Sheet"}</definedName>
    <definedName name="dggggggggggggggg" hidden="1">{#N/A,#N/A,FALSE,"Group P&amp;L";#N/A,#N/A,FALSE,"Group Balance Sheet"}</definedName>
    <definedName name="dghnmdsnsdfnsd">[19]Criteria3!$B$2</definedName>
    <definedName name="dh" localSheetId="1" hidden="1">{#N/A,#N/A,FALSE,"Group P&amp;L";#N/A,#N/A,FALSE,"Group Balance Sheet"}</definedName>
    <definedName name="dh" localSheetId="0" hidden="1">{#N/A,#N/A,FALSE,"Group P&amp;L";#N/A,#N/A,FALSE,"Group Balance Sheet"}</definedName>
    <definedName name="dh" localSheetId="8" hidden="1">{#N/A,#N/A,FALSE,"Group P&amp;L";#N/A,#N/A,FALSE,"Group Balance Sheet"}</definedName>
    <definedName name="dh" hidden="1">{#N/A,#N/A,FALSE,"Group P&amp;L";#N/A,#N/A,FALSE,"Group Balance Sheet"}</definedName>
    <definedName name="dhdf" localSheetId="1" hidden="1">{#N/A,#N/A,FALSE,"Group P&amp;L";#N/A,#N/A,FALSE,"Group Balance Sheet"}</definedName>
    <definedName name="dhdf" localSheetId="0" hidden="1">{#N/A,#N/A,FALSE,"Group P&amp;L";#N/A,#N/A,FALSE,"Group Balance Sheet"}</definedName>
    <definedName name="dhdf" localSheetId="8" hidden="1">{#N/A,#N/A,FALSE,"Group P&amp;L";#N/A,#N/A,FALSE,"Group Balance Sheet"}</definedName>
    <definedName name="dhdf" hidden="1">{#N/A,#N/A,FALSE,"Group P&amp;L";#N/A,#N/A,FALSE,"Group Balance Sheet"}</definedName>
    <definedName name="dhfg">[19]Criteria1!$F$2</definedName>
    <definedName name="dms_060301_checkvalue">'[41]AER ETL'!$C$89</definedName>
    <definedName name="dms_060301_LastRow">'[41]AER ETL'!$C$91</definedName>
    <definedName name="dms_060701_ARR_MaxRows">'[41]AER ETL'!$C$99</definedName>
    <definedName name="dms_060701_Reset_MaxRows">'[41]AER ETL'!$C$98</definedName>
    <definedName name="dms_060701_StartDateTxt">'[41]AER ETL'!$C$105</definedName>
    <definedName name="dms_0608_LastRow">'[41]AER ETL'!$C$111</definedName>
    <definedName name="dms_0608_OffsetRows">'[41]AER ETL'!$C$110</definedName>
    <definedName name="dms_060801_StartCell">'[57]6'!$B$13</definedName>
    <definedName name="DMS_50_01_01a" localSheetId="8">#REF!</definedName>
    <definedName name="DMS_50_01_01a">#REF!</definedName>
    <definedName name="DMS_50_01_01a_t" localSheetId="8">#REF!</definedName>
    <definedName name="DMS_50_01_01a_t">#REF!</definedName>
    <definedName name="DMS_50_01_01b" localSheetId="8">#REF!</definedName>
    <definedName name="DMS_50_01_01b">#REF!</definedName>
    <definedName name="DMS_50_01_01b_t" localSheetId="8">#REF!</definedName>
    <definedName name="DMS_50_01_01b_t">#REF!</definedName>
    <definedName name="DMS_50_01_01c" localSheetId="8">#REF!</definedName>
    <definedName name="DMS_50_01_01c">#REF!</definedName>
    <definedName name="DMS_50_01_01c_t" localSheetId="8">#REF!</definedName>
    <definedName name="DMS_50_01_01c_t">#REF!</definedName>
    <definedName name="DMS_50_01_01d" localSheetId="8">#REF!</definedName>
    <definedName name="DMS_50_01_01d">#REF!</definedName>
    <definedName name="DMS_50_01_01d_t" localSheetId="8">#REF!</definedName>
    <definedName name="DMS_50_01_01d_t">#REF!</definedName>
    <definedName name="DMS_50_01_02" localSheetId="8">#REF!</definedName>
    <definedName name="DMS_50_01_02">#REF!</definedName>
    <definedName name="DMS_50_01_02_t" localSheetId="8">#REF!</definedName>
    <definedName name="DMS_50_01_02_t">#REF!</definedName>
    <definedName name="DMS_50_01_03" localSheetId="8">#REF!</definedName>
    <definedName name="DMS_50_01_03">#REF!</definedName>
    <definedName name="DMS_50_01_03_t" localSheetId="8">#REF!</definedName>
    <definedName name="DMS_50_01_03_t">#REF!</definedName>
    <definedName name="DMS_50_01_04" localSheetId="8">#REF!</definedName>
    <definedName name="DMS_50_01_04">#REF!</definedName>
    <definedName name="DMS_50_01_04_t" localSheetId="8">#REF!</definedName>
    <definedName name="DMS_50_01_04_t">#REF!</definedName>
    <definedName name="DMS_50_01_05" localSheetId="8">#REF!</definedName>
    <definedName name="DMS_50_01_05">#REF!</definedName>
    <definedName name="DMS_50_01_05_t" localSheetId="8">#REF!</definedName>
    <definedName name="DMS_50_01_05_t">#REF!</definedName>
    <definedName name="DMS_50_01_07" localSheetId="8">#REF!</definedName>
    <definedName name="DMS_50_01_07">#REF!</definedName>
    <definedName name="DMS_50_01_10" localSheetId="8">#REF!</definedName>
    <definedName name="DMS_50_01_10">#REF!</definedName>
    <definedName name="DMS_50_01_10_t" localSheetId="8">#REF!</definedName>
    <definedName name="DMS_50_01_10_t">#REF!</definedName>
    <definedName name="DMS_50_01_11" localSheetId="8">#REF!</definedName>
    <definedName name="DMS_50_01_11">#REF!</definedName>
    <definedName name="DMS_50_01_11_t" localSheetId="8">#REF!</definedName>
    <definedName name="DMS_50_01_11_t">#REF!</definedName>
    <definedName name="DMS_50_01_12" localSheetId="8">#REF!</definedName>
    <definedName name="DMS_50_01_12">#REF!</definedName>
    <definedName name="DMS_50_01_12_t" localSheetId="8">#REF!</definedName>
    <definedName name="DMS_50_01_12_t">#REF!</definedName>
    <definedName name="DMS_50_01_13" localSheetId="8">#REF!</definedName>
    <definedName name="DMS_50_01_13">#REF!</definedName>
    <definedName name="DMS_50_01_13_t" localSheetId="8">#REF!</definedName>
    <definedName name="DMS_50_01_13_t">#REF!</definedName>
    <definedName name="DMS_50_01_13_y1" localSheetId="8">#REF!</definedName>
    <definedName name="DMS_50_01_13_y1">#REF!</definedName>
    <definedName name="DMS_50_02_01" localSheetId="8">#REF!</definedName>
    <definedName name="DMS_50_02_01">#REF!</definedName>
    <definedName name="DMS_50_02_01_t" localSheetId="8">#REF!</definedName>
    <definedName name="DMS_50_02_01_t">#REF!</definedName>
    <definedName name="DMS_50_02_02" localSheetId="8">#REF!</definedName>
    <definedName name="DMS_50_02_02">#REF!</definedName>
    <definedName name="DMS_50_02_02_t" localSheetId="8">#REF!</definedName>
    <definedName name="DMS_50_02_02_t">#REF!</definedName>
    <definedName name="DMS_50_02_03" localSheetId="8">#REF!</definedName>
    <definedName name="DMS_50_02_03">#REF!</definedName>
    <definedName name="DMS_50_02_03_t" localSheetId="8">#REF!</definedName>
    <definedName name="DMS_50_02_03_t">#REF!</definedName>
    <definedName name="DMS_50_02_04" localSheetId="8">#REF!</definedName>
    <definedName name="DMS_50_02_04">#REF!</definedName>
    <definedName name="DMS_50_02_04_t" localSheetId="8">#REF!</definedName>
    <definedName name="DMS_50_02_04_t">#REF!</definedName>
    <definedName name="DMS_50_03_01" localSheetId="8">#REF!</definedName>
    <definedName name="DMS_50_03_01">#REF!</definedName>
    <definedName name="DMS_50_03_01_t" localSheetId="8">#REF!</definedName>
    <definedName name="DMS_50_03_01_t">#REF!</definedName>
    <definedName name="DMS_50_03_02" localSheetId="8">#REF!</definedName>
    <definedName name="DMS_50_03_02">#REF!</definedName>
    <definedName name="DMS_50_03_02_t" localSheetId="8">#REF!</definedName>
    <definedName name="DMS_50_03_02_t">#REF!</definedName>
    <definedName name="dms_663_List" localSheetId="1">'[42]AER only'!$M$9:$M$48</definedName>
    <definedName name="dms_663_List" localSheetId="0">'[42]AER only'!$M$9:$M$48</definedName>
    <definedName name="dms_663_List">'[18]AER only'!$M$8:$M$42</definedName>
    <definedName name="dms_ABN_List" localSheetId="1">'[42]AER only'!$D$9:$D$48</definedName>
    <definedName name="dms_ABN_List" localSheetId="0">'[42]AER only'!$D$9:$D$48</definedName>
    <definedName name="dms_ABN_List">'[18]AER only'!$D$8:$D$42</definedName>
    <definedName name="dms_Addr1">'[18]Business &amp; other details'!$E$18</definedName>
    <definedName name="dms_Addr1_List" localSheetId="1">'[42]AER only'!$O$9:$O$48</definedName>
    <definedName name="dms_Addr1_List" localSheetId="0">'[42]AER only'!$O$9:$O$48</definedName>
    <definedName name="dms_Addr1_List">'[18]AER only'!$P$8:$P$42</definedName>
    <definedName name="dms_Addr2">'[18]Business &amp; other details'!$E$19</definedName>
    <definedName name="dms_Addr2_List" localSheetId="1">'[42]AER only'!$P$9:$P$48</definedName>
    <definedName name="dms_Addr2_List" localSheetId="0">'[42]AER only'!$P$9:$P$48</definedName>
    <definedName name="dms_Addr2_List">'[18]AER only'!$Q$8:$Q$42</definedName>
    <definedName name="dms_Amendment_Text">'[41]Business &amp; other details'!$AR$67</definedName>
    <definedName name="DMS_Asset31_values">'[18]TAB roll forward'!#REF!</definedName>
    <definedName name="DMS_Asset32_values">'[18]TAB roll forward'!#REF!</definedName>
    <definedName name="DMS_Asset33_values">'[18]TAB roll forward'!#REF!</definedName>
    <definedName name="DMS_Asset34_values">'[18]TAB roll forward'!#REF!</definedName>
    <definedName name="DMS_Asset35_values">'[18]TAB roll forward'!#REF!</definedName>
    <definedName name="DMS_Asset36_values">'[18]TAB roll forward'!#REF!</definedName>
    <definedName name="DMS_Asset37_values">'[18]TAB roll forward'!#REF!</definedName>
    <definedName name="DMS_Asset38_values">'[18]TAB roll forward'!#REF!</definedName>
    <definedName name="DMS_Asset39_values">'[18]TAB roll forward'!#REF!</definedName>
    <definedName name="DMS_Asset40_values">'[18]TAB roll forward'!#REF!</definedName>
    <definedName name="DMS_Asset41_values">'[18]TAB roll forward'!#REF!</definedName>
    <definedName name="DMS_Asset42_values">'[18]TAB roll forward'!#REF!</definedName>
    <definedName name="DMS_Asset43_values">'[18]TAB roll forward'!#REF!</definedName>
    <definedName name="DMS_Asset44_values">'[18]TAB roll forward'!#REF!</definedName>
    <definedName name="DMS_Asset45_values">'[18]TAB roll forward'!#REF!</definedName>
    <definedName name="DMS_Asset46_values">'[18]TAB roll forward'!#REF!</definedName>
    <definedName name="DMS_Asset47_values">'[18]TAB roll forward'!#REF!</definedName>
    <definedName name="DMS_Asset48_values">'[18]TAB roll forward'!#REF!</definedName>
    <definedName name="DMS_Asset49_values">'[18]TAB roll forward'!#REF!</definedName>
    <definedName name="DMS_Asset50_values">'[18]TAB roll forward'!#REF!</definedName>
    <definedName name="DMS_assetclassnames" localSheetId="8">#REF!</definedName>
    <definedName name="DMS_assetclassnames">#REF!</definedName>
    <definedName name="DMS_assetclassnames_t" localSheetId="8">#REF!</definedName>
    <definedName name="DMS_assetclassnames_t">#REF!</definedName>
    <definedName name="DMS_assetlife" localSheetId="8">#REF!</definedName>
    <definedName name="DMS_assetlife">#REF!</definedName>
    <definedName name="DMS_assetlife_t" localSheetId="8">#REF!</definedName>
    <definedName name="DMS_assetlife_t">#REF!</definedName>
    <definedName name="dms_BaseStepTrend">'[42]2.16 Opex Summary'!$L$9</definedName>
    <definedName name="dms_BaseYear_Choice">'[42]2.16 Opex Summary'!$L$11</definedName>
    <definedName name="dms_Cal_Year_B4_CRY">'[41]AER ETL'!$C$28</definedName>
    <definedName name="dms_CBD_flag">'[42]AER only'!$AC$9:$AC$48</definedName>
    <definedName name="dms_CFinalYear_List" localSheetId="1">'[42]AER only'!$E$92:$E$106</definedName>
    <definedName name="dms_CFinalYear_List" localSheetId="0">'[42]AER only'!$E$92:$E$106</definedName>
    <definedName name="dms_CFinalYear_List">'[18]AER only'!$H$66:$H$80</definedName>
    <definedName name="dms_Confid_status_List">'[41]AER NRs'!$D$6:$D$8</definedName>
    <definedName name="DMS_Constant" localSheetId="8">#REF!</definedName>
    <definedName name="DMS_Constant">#REF!</definedName>
    <definedName name="DMS_Constant_t" localSheetId="8">#REF!</definedName>
    <definedName name="DMS_Constant_t">#REF!</definedName>
    <definedName name="dms_ContactEmail_List" localSheetId="1">'[42]AER only'!$AA$9:$AA$48</definedName>
    <definedName name="dms_ContactEmail_List" localSheetId="0">'[42]AER only'!$AA$9:$AA$48</definedName>
    <definedName name="dms_ContactEmail_List">'[18]AER only'!$AB$8:$AB$42</definedName>
    <definedName name="dms_ContactName1_List" localSheetId="1">'[42]AER only'!$Y$9:$Y$48</definedName>
    <definedName name="dms_ContactName1_List" localSheetId="0">'[42]AER only'!$Y$9:$Y$48</definedName>
    <definedName name="dms_ContactName1_List">'[18]AER only'!$Z$8:$Z$42</definedName>
    <definedName name="dms_ContactPh1_List" localSheetId="1">'[42]AER only'!$Z$9:$Z$48</definedName>
    <definedName name="dms_ContactPh1_List" localSheetId="0">'[42]AER only'!$Z$9:$Z$48</definedName>
    <definedName name="dms_ContactPh1_List">'[18]AER only'!$AA$8:$AA$42</definedName>
    <definedName name="DMS_CostofCapitalParameters" localSheetId="8">#REF!</definedName>
    <definedName name="DMS_CostofCapitalParameters">#REF!</definedName>
    <definedName name="dms_CRCP_FinalYear_Result" localSheetId="1">'[42]Business &amp; other details'!$C$82</definedName>
    <definedName name="dms_CRCP_FinalYear_Result" localSheetId="0">'[42]Business &amp; other details'!$C$82</definedName>
    <definedName name="dms_CRCP_FinalYear_Result">'[18]Business &amp; other details'!$C$80</definedName>
    <definedName name="dms_CRCP_FirstYear_Result" localSheetId="1">'[42]Business &amp; other details'!$C$81</definedName>
    <definedName name="dms_CRCP_FirstYear_Result" localSheetId="0">'[42]Business &amp; other details'!$C$81</definedName>
    <definedName name="dms_CRCP_FirstYear_Result">'[18]Business &amp; other details'!$C$79</definedName>
    <definedName name="dms_CRCP_index" localSheetId="1">'[42]AER only'!$J$92:$J$106</definedName>
    <definedName name="dms_CRCP_index" localSheetId="0">'[42]AER only'!$J$92:$J$106</definedName>
    <definedName name="dms_CRCP_index">'[18]AER only'!$M$66:$M$80</definedName>
    <definedName name="dms_CRCP_start_row">'[41]AER ETL'!$C$39</definedName>
    <definedName name="dms_CRCP_years" localSheetId="1">'[42]AER only'!$H$92:$H$106</definedName>
    <definedName name="dms_CRCP_years" localSheetId="0">'[42]AER only'!$H$92:$H$106</definedName>
    <definedName name="dms_CRCP_years">'[18]AER only'!$K$66:$K$80</definedName>
    <definedName name="dms_CRCP_yM" localSheetId="1">'[42]AER only'!$H$105</definedName>
    <definedName name="dms_CRCP_yM" localSheetId="0">'[42]AER only'!$H$105</definedName>
    <definedName name="dms_CRCP_yM">'[18]AER only'!$K$79</definedName>
    <definedName name="dms_CRCP_yN" localSheetId="1">'[42]AER only'!$H$104</definedName>
    <definedName name="dms_CRCP_yN" localSheetId="0">'[42]AER only'!$H$104</definedName>
    <definedName name="dms_CRCP_yN">'[18]AER only'!$K$78</definedName>
    <definedName name="dms_CRCP_yO" localSheetId="1">'[42]AER only'!$H$103</definedName>
    <definedName name="dms_CRCP_yO" localSheetId="0">'[42]AER only'!$H$103</definedName>
    <definedName name="dms_CRCP_yO">'[18]AER only'!$K$77</definedName>
    <definedName name="dms_CRCP_yP" localSheetId="1">'[42]AER only'!$H$102</definedName>
    <definedName name="dms_CRCP_yP" localSheetId="0">'[42]AER only'!$H$102</definedName>
    <definedName name="dms_CRCP_yP">'[18]AER only'!$K$76</definedName>
    <definedName name="dms_CRCP_yQ" localSheetId="1">'[42]AER only'!$H$101</definedName>
    <definedName name="dms_CRCP_yQ" localSheetId="0">'[42]AER only'!$H$101</definedName>
    <definedName name="dms_CRCP_yQ">'[18]AER only'!$K$75</definedName>
    <definedName name="dms_CRCP_yR" localSheetId="1">'[42]AER only'!$H$100</definedName>
    <definedName name="dms_CRCP_yR" localSheetId="0">'[42]AER only'!$H$100</definedName>
    <definedName name="dms_CRCP_yR">'[18]AER only'!$K$74</definedName>
    <definedName name="dms_CRCP_yS" localSheetId="1">'[42]AER only'!$H$99</definedName>
    <definedName name="dms_CRCP_yS" localSheetId="0">'[42]AER only'!$H$99</definedName>
    <definedName name="dms_CRCP_yS">'[18]AER only'!$K$73</definedName>
    <definedName name="dms_CRCP_yT" localSheetId="1">'[42]AER only'!$H$98</definedName>
    <definedName name="dms_CRCP_yT" localSheetId="0">'[42]AER only'!$H$98</definedName>
    <definedName name="dms_CRCP_yT">'[18]AER only'!$K$72</definedName>
    <definedName name="dms_CRCP_yU" localSheetId="1">'[42]AER only'!$H$97</definedName>
    <definedName name="dms_CRCP_yU" localSheetId="0">'[42]AER only'!$H$97</definedName>
    <definedName name="dms_CRCP_yU">'[18]AER only'!$K$71</definedName>
    <definedName name="dms_CRCP_yV" localSheetId="1">'[42]AER only'!$H$96</definedName>
    <definedName name="dms_CRCP_yV" localSheetId="0">'[42]AER only'!$H$96</definedName>
    <definedName name="dms_CRCP_yV">'[18]AER only'!$K$70</definedName>
    <definedName name="dms_CRCP_yW" localSheetId="1">'[42]AER only'!$H$95</definedName>
    <definedName name="dms_CRCP_yW" localSheetId="0">'[42]AER only'!$H$95</definedName>
    <definedName name="dms_CRCP_yW">'[18]AER only'!$K$69</definedName>
    <definedName name="dms_CRCP_yX" localSheetId="1">'[42]AER only'!$H$94</definedName>
    <definedName name="dms_CRCP_yX" localSheetId="0">'[42]AER only'!$H$94</definedName>
    <definedName name="dms_CRCP_yX">'[18]AER only'!$K$68</definedName>
    <definedName name="dms_CRCP_yY" localSheetId="1">'[42]AER only'!$H$93</definedName>
    <definedName name="dms_CRCP_yY" localSheetId="0">'[42]AER only'!$H$93</definedName>
    <definedName name="dms_CRCP_yY">'[18]AER only'!$K$67</definedName>
    <definedName name="dms_CRCP_yZ" localSheetId="1">'[42]AER only'!$H$92</definedName>
    <definedName name="dms_CRCP_yZ" localSheetId="0">'[42]AER only'!$H$92</definedName>
    <definedName name="dms_CRCP_yZ">'[18]AER only'!$K$66</definedName>
    <definedName name="dms_CRCPlength_List" localSheetId="1">'[42]AER only'!$K$9:$K$48</definedName>
    <definedName name="dms_CRCPlength_List" localSheetId="0">'[42]AER only'!$K$9:$K$48</definedName>
    <definedName name="dms_CRCPlength_List">'[18]AER only'!$K$8:$K$42</definedName>
    <definedName name="dms_CRCPlength_Num" localSheetId="1">'[42]Business &amp; other details'!$C$79</definedName>
    <definedName name="dms_CRCPlength_Num" localSheetId="0">'[42]Business &amp; other details'!$C$79</definedName>
    <definedName name="dms_CRCPlength_Num">'[18]Business &amp; other details'!$C$77</definedName>
    <definedName name="dms_CRCPlength_Num_List" localSheetId="1">'[42]AER only'!$D$92:$D$106</definedName>
    <definedName name="dms_CRCPlength_Num_List" localSheetId="0">'[42]AER only'!$D$92:$D$106</definedName>
    <definedName name="dms_CRCPlength_Num_List">'[18]AER only'!$G$66:$G$80</definedName>
    <definedName name="dms_CRY_ListC" localSheetId="1">'[42]AER only'!$D$110:$D$129</definedName>
    <definedName name="dms_CRY_ListC" localSheetId="0">'[42]AER only'!$D$110:$D$129</definedName>
    <definedName name="dms_CRY_ListC">'[18]AER only'!$G$84:$G$98</definedName>
    <definedName name="dms_CRY_ListF" localSheetId="1">'[42]AER only'!$C$110:$C$129</definedName>
    <definedName name="dms_CRY_ListF" localSheetId="0">'[42]AER only'!$C$110:$C$129</definedName>
    <definedName name="dms_CRY_ListF">'[18]AER only'!$F$84:$F$98</definedName>
    <definedName name="dms_CRY_RYE">'[41]AER ETL'!$C$52</definedName>
    <definedName name="dms_CRY_start_row">'[41]AER ETL'!$C$37</definedName>
    <definedName name="dms_CRYc_y1">'[42]AER only'!$O$92</definedName>
    <definedName name="dms_CRYc_y10">'[42]AER only'!$O$101</definedName>
    <definedName name="dms_CRYc_y11">'[42]AER only'!$O$102</definedName>
    <definedName name="dms_CRYc_y12">'[42]AER only'!$O$103</definedName>
    <definedName name="dms_CRYc_y13">'[42]AER only'!$O$104</definedName>
    <definedName name="dms_CRYc_y14">'[42]AER only'!$O$105</definedName>
    <definedName name="dms_CRYc_y15">'[42]AER only'!$O$106</definedName>
    <definedName name="dms_CRYc_y16">'[42]AER only'!$O$107</definedName>
    <definedName name="dms_CRYc_y17">'[42]AER only'!$O$108</definedName>
    <definedName name="dms_CRYc_y18">'[42]AER only'!$O$109</definedName>
    <definedName name="dms_CRYc_y19">'[42]AER only'!$O$110</definedName>
    <definedName name="dms_CRYc_y2">'[42]AER only'!$O$93</definedName>
    <definedName name="dms_CRYc_y3">'[42]AER only'!$O$94</definedName>
    <definedName name="dms_CRYc_y4">'[42]AER only'!$O$95</definedName>
    <definedName name="dms_CRYc_y5">'[42]AER only'!$O$96</definedName>
    <definedName name="dms_CRYc_y6">'[42]AER only'!$O$97</definedName>
    <definedName name="dms_CRYc_y7">'[42]AER only'!$O$98</definedName>
    <definedName name="dms_CRYc_y8">'[42]AER only'!$O$99</definedName>
    <definedName name="dms_CRYc_y9">'[42]AER only'!$O$100</definedName>
    <definedName name="dms_CRYf_y1">'[42]AER only'!$M$92</definedName>
    <definedName name="dms_CRYf_y10">'[42]AER only'!$M$101</definedName>
    <definedName name="dms_CRYf_y11">'[42]AER only'!$M$102</definedName>
    <definedName name="dms_CRYf_y12">'[42]AER only'!$M$103</definedName>
    <definedName name="dms_CRYf_y13">'[42]AER only'!$M$104</definedName>
    <definedName name="dms_CRYf_y14">'[42]AER only'!$M$105</definedName>
    <definedName name="dms_CRYf_y15">'[42]AER only'!$M$106</definedName>
    <definedName name="dms_CRYf_y16">'[42]AER only'!$M$107</definedName>
    <definedName name="dms_CRYf_y17">'[42]AER only'!$M$108</definedName>
    <definedName name="dms_CRYf_y18">'[42]AER only'!$M$109</definedName>
    <definedName name="dms_CRYf_y19">'[42]AER only'!$M$110</definedName>
    <definedName name="dms_CRYf_y2">'[42]AER only'!$M$93</definedName>
    <definedName name="dms_CRYf_y3">'[42]AER only'!$M$94</definedName>
    <definedName name="dms_CRYf_y4">'[42]AER only'!$M$95</definedName>
    <definedName name="dms_CRYf_y5">'[42]AER only'!$M$96</definedName>
    <definedName name="dms_CRYf_y6">'[42]AER only'!$M$97</definedName>
    <definedName name="dms_CRYf_y7">'[42]AER only'!$M$98</definedName>
    <definedName name="dms_CRYf_y8">'[42]AER only'!$M$99</definedName>
    <definedName name="dms_CRYf_y9">'[42]AER only'!$M$100</definedName>
    <definedName name="DMS_DandEcosts" localSheetId="8">#REF!</definedName>
    <definedName name="DMS_DandEcosts">#REF!</definedName>
    <definedName name="DMS_DandEcosts_t" localSheetId="8">#REF!</definedName>
    <definedName name="DMS_DandEcosts_t">#REF!</definedName>
    <definedName name="dms_DataQuality" localSheetId="1">'[42]Business &amp; other details'!$C$53</definedName>
    <definedName name="dms_DataQuality" localSheetId="0">'[42]Business &amp; other details'!$C$53</definedName>
    <definedName name="dms_DataQuality">'[18]Business &amp; other details'!$C$51</definedName>
    <definedName name="dms_DataQuality_List" localSheetId="1">'[42]AER only'!$B$64:$B$68</definedName>
    <definedName name="dms_DataQuality_List" localSheetId="0">'[42]AER only'!$B$64:$B$68</definedName>
    <definedName name="dms_DataQuality_List">'[18]AER only'!$B$83:$B$87</definedName>
    <definedName name="dms_DeterminationRef_List" localSheetId="1">'[42]AER only'!$N$9:$N$48</definedName>
    <definedName name="dms_DeterminationRef_List" localSheetId="0">'[42]AER only'!$N$9:$N$48</definedName>
    <definedName name="dms_DeterminationRef_List">'[18]AER only'!$N$8:$N$42</definedName>
    <definedName name="dms_DollarReal">'[42]Business &amp; other details'!$C$65</definedName>
    <definedName name="dms_DollarReal_year">'[41]AER ETL'!$C$50</definedName>
    <definedName name="dms_DQ_2">'[41]AER ETL'!$C$13</definedName>
    <definedName name="DMS_EnergyFC" localSheetId="8">#REF!</definedName>
    <definedName name="DMS_EnergyFC">#REF!</definedName>
    <definedName name="DMS_EnergyFC_t" localSheetId="8">#REF!</definedName>
    <definedName name="DMS_EnergyFC_t">#REF!</definedName>
    <definedName name="DMS_FCOpex" localSheetId="8">#REF!</definedName>
    <definedName name="DMS_FCOpex">#REF!</definedName>
    <definedName name="DMS_FCOpex_t" localSheetId="8">#REF!</definedName>
    <definedName name="DMS_FCOpex_t">#REF!</definedName>
    <definedName name="dms_FeederName_1">'[41]AER lookups'!$AI$13:$AI$38</definedName>
    <definedName name="dms_FeederName_2">'[41]AER lookups'!$AJ$13:$AJ$38</definedName>
    <definedName name="dms_FeederName_3">'[41]AER lookups'!$AK$13:$AK$38</definedName>
    <definedName name="dms_FeederName_4">'[41]AER lookups'!$AL$13:$AL$38</definedName>
    <definedName name="dms_FeederName_5">'[41]AER lookups'!$AM$13:$AM$38</definedName>
    <definedName name="dms_FeederType_5_flag">'[41]AER lookups'!$AG$13:$AG$38</definedName>
    <definedName name="dms_FifthFeeder_flag_NSP">'[41]AER ETL'!$C$124</definedName>
    <definedName name="dms_FinalYear_List" localSheetId="1">'[42]AER only'!$C$92:$C$106</definedName>
    <definedName name="dms_FinalYear_List" localSheetId="0">'[42]AER only'!$C$92:$C$106</definedName>
    <definedName name="dms_FinalYear_List">'[18]AER only'!$F$66:$F$80</definedName>
    <definedName name="dms_FormControl_Choices">'[41]AER NRs'!$D$14:$D$16</definedName>
    <definedName name="dms_FormControl_List" localSheetId="1">'[42]AER only'!$H$9:$H$48</definedName>
    <definedName name="dms_FormControl_List" localSheetId="0">'[42]AER only'!$H$9:$H$48</definedName>
    <definedName name="dms_FormControl_List">'[18]AER only'!$H$8:$H$42</definedName>
    <definedName name="dms_FRCP_ListC" localSheetId="1">'[42]AER only'!$H$110:$H$124</definedName>
    <definedName name="dms_FRCP_ListC" localSheetId="0">'[42]AER only'!$H$110:$H$124</definedName>
    <definedName name="dms_FRCP_ListC">'[18]AER only'!$K$84:$K$98</definedName>
    <definedName name="dms_FRCP_ListF" localSheetId="1">'[42]AER only'!$G$110:$G$124</definedName>
    <definedName name="dms_FRCP_ListF" localSheetId="0">'[42]AER only'!$G$110:$G$124</definedName>
    <definedName name="dms_FRCP_ListF">'[18]AER only'!$J$84:$J$98</definedName>
    <definedName name="dms_FRCP_start_row">'[41]AER ETL'!$C$38</definedName>
    <definedName name="dms_FRCP_y1" localSheetId="1">'[42]AER only'!$F$92</definedName>
    <definedName name="dms_FRCP_y1" localSheetId="0">'[42]AER only'!$F$92</definedName>
    <definedName name="dms_FRCP_y1">'[18]AER only'!$I$66</definedName>
    <definedName name="dms_FRCP_y10" localSheetId="1">'[42]AER only'!$F$101</definedName>
    <definedName name="dms_FRCP_y10" localSheetId="0">'[42]AER only'!$F$101</definedName>
    <definedName name="dms_FRCP_y10">'[18]AER only'!$I$75</definedName>
    <definedName name="dms_FRCP_y11" localSheetId="1">'[42]AER only'!$F$102</definedName>
    <definedName name="dms_FRCP_y11" localSheetId="0">'[42]AER only'!$F$102</definedName>
    <definedName name="dms_FRCP_y11">'[18]AER only'!$I$76</definedName>
    <definedName name="dms_FRCP_y12" localSheetId="1">'[42]AER only'!$F$103</definedName>
    <definedName name="dms_FRCP_y12" localSheetId="0">'[42]AER only'!$F$103</definedName>
    <definedName name="dms_FRCP_y12">'[18]AER only'!$I$77</definedName>
    <definedName name="dms_FRCP_y13" localSheetId="1">'[42]AER only'!$F$104</definedName>
    <definedName name="dms_FRCP_y13" localSheetId="0">'[42]AER only'!$F$104</definedName>
    <definedName name="dms_FRCP_y13">'[18]AER only'!$I$78</definedName>
    <definedName name="dms_FRCP_y14" localSheetId="1">'[42]AER only'!$F$105</definedName>
    <definedName name="dms_FRCP_y14" localSheetId="0">'[42]AER only'!$F$105</definedName>
    <definedName name="dms_FRCP_y14">'[18]AER only'!$I$79</definedName>
    <definedName name="dms_FRCP_y2" localSheetId="1">'[42]AER only'!$F$93</definedName>
    <definedName name="dms_FRCP_y2" localSheetId="0">'[42]AER only'!$F$93</definedName>
    <definedName name="dms_FRCP_y2">'[18]AER only'!$I$67</definedName>
    <definedName name="dms_FRCP_y3" localSheetId="1">'[42]AER only'!$F$94</definedName>
    <definedName name="dms_FRCP_y3" localSheetId="0">'[42]AER only'!$F$94</definedName>
    <definedName name="dms_FRCP_y3">'[18]AER only'!$I$68</definedName>
    <definedName name="dms_FRCP_y4" localSheetId="1">'[42]AER only'!$F$95</definedName>
    <definedName name="dms_FRCP_y4" localSheetId="0">'[42]AER only'!$F$95</definedName>
    <definedName name="dms_FRCP_y4">'[18]AER only'!$I$69</definedName>
    <definedName name="dms_FRCP_y5" localSheetId="1">'[42]AER only'!$F$96</definedName>
    <definedName name="dms_FRCP_y5" localSheetId="0">'[42]AER only'!$F$96</definedName>
    <definedName name="dms_FRCP_y5">'[18]AER only'!$I$70</definedName>
    <definedName name="dms_FRCP_y6" localSheetId="1">'[42]AER only'!$F$97</definedName>
    <definedName name="dms_FRCP_y6" localSheetId="0">'[42]AER only'!$F$97</definedName>
    <definedName name="dms_FRCP_y6">'[18]AER only'!$I$71</definedName>
    <definedName name="dms_FRCP_y7" localSheetId="1">'[42]AER only'!$F$98</definedName>
    <definedName name="dms_FRCP_y7" localSheetId="0">'[42]AER only'!$F$98</definedName>
    <definedName name="dms_FRCP_y7">'[18]AER only'!$I$72</definedName>
    <definedName name="dms_FRCP_y8" localSheetId="1">'[42]AER only'!$F$99</definedName>
    <definedName name="dms_FRCP_y8" localSheetId="0">'[42]AER only'!$F$99</definedName>
    <definedName name="dms_FRCP_y8">'[18]AER only'!$I$73</definedName>
    <definedName name="dms_FRCP_y9" localSheetId="1">'[42]AER only'!$F$100</definedName>
    <definedName name="dms_FRCP_y9" localSheetId="0">'[42]AER only'!$F$100</definedName>
    <definedName name="dms_FRCP_y9">'[18]AER only'!$I$74</definedName>
    <definedName name="dms_FRCPlength_List" localSheetId="1">'[42]AER only'!$L$9:$L$48</definedName>
    <definedName name="dms_FRCPlength_List" localSheetId="0">'[42]AER only'!$L$9:$L$48</definedName>
    <definedName name="dms_FRCPlength_List">'[18]AER only'!$L$8:$L$42</definedName>
    <definedName name="dms_FRCPlength_Num" localSheetId="1">'[42]Business &amp; other details'!$C$76</definedName>
    <definedName name="dms_FRCPlength_Num" localSheetId="0">'[42]Business &amp; other details'!$C$76</definedName>
    <definedName name="dms_FRCPlength_Num">'[18]Business &amp; other details'!$C$74</definedName>
    <definedName name="dms_FRCPlength_Num_List" localSheetId="1">'[42]AER only'!$B$92:$B$106</definedName>
    <definedName name="dms_FRCPlength_Num_List" localSheetId="0">'[42]AER only'!$B$92:$B$106</definedName>
    <definedName name="dms_FRCPlength_Num_List">'[18]AER only'!$E$66:$E$80</definedName>
    <definedName name="dms_Header_Span">'[41]AER ETL'!$C$59</definedName>
    <definedName name="dms_Jurisdiction">'[58]Business &amp; other details'!$C$68</definedName>
    <definedName name="dms_JurisdictionList" localSheetId="1">'[42]AER only'!$E$9:$E$48</definedName>
    <definedName name="dms_JurisdictionList" localSheetId="0">'[42]AER only'!$E$9:$E$48</definedName>
    <definedName name="dms_JurisdictionList">'[18]AER only'!$E$8:$E$42</definedName>
    <definedName name="dms_LeapYear_Result">'[41]AER ETL'!$C$97</definedName>
    <definedName name="dms_LongRural_flag">'[42]AER only'!$AF$9:$AF$48</definedName>
    <definedName name="dms_MAIFI_flag" localSheetId="1">#REF!</definedName>
    <definedName name="dms_MAIFI_flag" localSheetId="0">#REF!</definedName>
    <definedName name="dms_MAIFI_flag" localSheetId="8">#REF!</definedName>
    <definedName name="dms_MAIFI_flag">#REF!</definedName>
    <definedName name="dms_Model" localSheetId="1">'[42]Business &amp; other details'!$C$61</definedName>
    <definedName name="dms_Model" localSheetId="0">'[42]Business &amp; other details'!$C$61</definedName>
    <definedName name="dms_Model">'[18]Business &amp; other details'!$C$59</definedName>
    <definedName name="dms_Model_List" localSheetId="1">'[42]AER only'!$B$54:$B$61</definedName>
    <definedName name="dms_Model_List" localSheetId="0">'[42]AER only'!$B$54:$B$61</definedName>
    <definedName name="dms_Model_List">'[18]AER only'!$B$48:$B$55</definedName>
    <definedName name="dms_Model_Span">'[41]AER ETL'!$C$55</definedName>
    <definedName name="dms_Model_Span_List">'[41]AER lookups'!$E$45:$E$54</definedName>
    <definedName name="dms_MultiYear_FinalYear_Ref" localSheetId="1">'[42]Business &amp; other details'!$C$77</definedName>
    <definedName name="dms_MultiYear_FinalYear_Ref" localSheetId="0">'[42]Business &amp; other details'!$C$77</definedName>
    <definedName name="dms_MultiYear_FinalYear_Ref">'[18]Business &amp; other details'!$C$75</definedName>
    <definedName name="dms_MultiYear_FinalYear_Result" localSheetId="1">'[42]Business &amp; other details'!$C$78</definedName>
    <definedName name="dms_MultiYear_FinalYear_Result" localSheetId="0">'[42]Business &amp; other details'!$C$78</definedName>
    <definedName name="dms_MultiYear_FinalYear_Result">'[18]Business &amp; other details'!$C$76</definedName>
    <definedName name="dms_MultiYear_Flag" localSheetId="1">'[42]Business &amp; other details'!$C$69</definedName>
    <definedName name="dms_MultiYear_Flag" localSheetId="0">'[42]Business &amp; other details'!$C$69</definedName>
    <definedName name="dms_MultiYear_Flag">'[18]Business &amp; other details'!$C$67</definedName>
    <definedName name="dms_MultiYear_ResponseFlag">'[41]AER ETL'!$C$61</definedName>
    <definedName name="DMS_oassetvalue" localSheetId="8">#REF!</definedName>
    <definedName name="DMS_oassetvalue">#REF!</definedName>
    <definedName name="DMS_oassetvalue_t" localSheetId="8">#REF!</definedName>
    <definedName name="DMS_oassetvalue_t">#REF!</definedName>
    <definedName name="DMS_otaxvalue" localSheetId="8">#REF!</definedName>
    <definedName name="DMS_otaxvalue">#REF!</definedName>
    <definedName name="DMS_otaxvalue_t" localSheetId="8">#REF!</definedName>
    <definedName name="DMS_otaxvalue_t">#REF!</definedName>
    <definedName name="dms_PAddr1">'[18]Business &amp; other details'!$E$23</definedName>
    <definedName name="dms_PAddr1_List" localSheetId="1">'[42]AER only'!$T$9:$T$48</definedName>
    <definedName name="dms_PAddr1_List" localSheetId="0">'[42]AER only'!$T$9:$T$48</definedName>
    <definedName name="dms_PAddr1_List">'[18]AER only'!$U$8:$U$42</definedName>
    <definedName name="dms_PAddr2">'[18]Business &amp; other details'!$E$24</definedName>
    <definedName name="dms_PAddr2_List" localSheetId="1">'[42]AER only'!$U$9:$U$48</definedName>
    <definedName name="dms_PAddr2_List" localSheetId="0">'[42]AER only'!$U$9:$U$48</definedName>
    <definedName name="dms_PAddr2_List">'[18]AER only'!$V$8:$V$42</definedName>
    <definedName name="dms_PostCode">'[18]Business &amp; other details'!$G$21</definedName>
    <definedName name="dms_PostCode_List" localSheetId="1">'[42]AER only'!$S$9:$S$48</definedName>
    <definedName name="dms_PostCode_List" localSheetId="0">'[42]AER only'!$S$9:$S$48</definedName>
    <definedName name="dms_PostCode_List">'[18]AER only'!$T$8:$T$42</definedName>
    <definedName name="dms_PPostCode">'[18]Business &amp; other details'!$G$26</definedName>
    <definedName name="dms_PPostCode_List" localSheetId="1">'[42]AER only'!$X$9:$X$48</definedName>
    <definedName name="dms_PPostCode_List" localSheetId="0">'[42]AER only'!$X$9:$X$48</definedName>
    <definedName name="dms_PPostCode_List">'[18]AER only'!$Y$8:$Y$42</definedName>
    <definedName name="dms_PRCP_start_row">'[41]AER ETL'!$C$40</definedName>
    <definedName name="dms_PRCPlength_List">'[41]AER lookups'!$M$13:$M$38</definedName>
    <definedName name="dms_PRCPlength_Num">'[41]AER ETL'!$C$67</definedName>
    <definedName name="dms_Previous_DollarReal_year">'[41]AER ETL'!$C$51</definedName>
    <definedName name="dms_PState">'[18]Business &amp; other details'!$E$26</definedName>
    <definedName name="dms_PState_List" localSheetId="1">'[42]AER only'!$W$9:$W$48</definedName>
    <definedName name="dms_PState_List" localSheetId="0">'[42]AER only'!$W$9:$W$48</definedName>
    <definedName name="dms_PState_List">'[18]AER only'!$X$8:$X$42</definedName>
    <definedName name="dms_PSuburb">'[18]Business &amp; other details'!$E$25</definedName>
    <definedName name="dms_PSuburb_List" localSheetId="1">'[42]AER only'!$V$9:$V$48</definedName>
    <definedName name="dms_PSuburb_List" localSheetId="0">'[42]AER only'!$V$9:$V$48</definedName>
    <definedName name="dms_PSuburb_List">'[18]AER only'!$W$8:$W$42</definedName>
    <definedName name="dms_Public_Lighting_List">'[41]AER lookups'!$AN$13:$AN$38</definedName>
    <definedName name="DMS_RAB" localSheetId="8">#REF!</definedName>
    <definedName name="DMS_RAB">#REF!</definedName>
    <definedName name="DMS_RAB_t" localSheetId="8">#REF!</definedName>
    <definedName name="DMS_RAB_t">#REF!</definedName>
    <definedName name="dms_Reg_Year_Span">'[42]Business &amp; other details'!$B$3</definedName>
    <definedName name="dms_Reset_final_year">'[41]AER ETL'!$C$48</definedName>
    <definedName name="dms_Reset_RYE">'[41]AER ETL'!$C$53</definedName>
    <definedName name="dms_Reset_Span">'[41]AER ETL'!$C$57</definedName>
    <definedName name="DMS_RevAdjust" localSheetId="8">#REF!</definedName>
    <definedName name="DMS_RevAdjust">#REF!</definedName>
    <definedName name="DMS_RevAdjust_t" localSheetId="8">#REF!</definedName>
    <definedName name="DMS_RevAdjust_t">#REF!</definedName>
    <definedName name="dms_RPT" localSheetId="1">'[42]Business &amp; other details'!$C$60</definedName>
    <definedName name="dms_RPT" localSheetId="0">'[42]Business &amp; other details'!$C$60</definedName>
    <definedName name="dms_RPT">'[18]Business &amp; other details'!$C$58</definedName>
    <definedName name="dms_RPT_List" localSheetId="1">'[42]AER only'!$I$9:$I$48</definedName>
    <definedName name="dms_RPT_List" localSheetId="0">'[42]AER only'!$I$9:$I$48</definedName>
    <definedName name="dms_RPT_List">'[18]AER only'!$I$8:$I$42</definedName>
    <definedName name="dms_RPTMonth" localSheetId="1">'[42]Business &amp; other details'!$C$64</definedName>
    <definedName name="dms_RPTMonth" localSheetId="0">'[42]Business &amp; other details'!$C$64</definedName>
    <definedName name="dms_RPTMonth">'[18]Business &amp; other details'!$C$62</definedName>
    <definedName name="dms_RPTMonth_List" localSheetId="1">'[42]AER only'!$J$9:$J$48</definedName>
    <definedName name="dms_RPTMonth_List" localSheetId="0">'[42]AER only'!$J$9:$J$48</definedName>
    <definedName name="dms_RPTMonth_List">'[18]AER only'!$J$8:$J$42</definedName>
    <definedName name="dms_RYE_Formula_Result" localSheetId="1">'[42]AER only'!$E$54:$E$61</definedName>
    <definedName name="dms_RYE_Formula_Result" localSheetId="0">'[42]AER only'!$E$54:$E$61</definedName>
    <definedName name="dms_RYE_Formula_Result">'[18]AER only'!$E$48:$E$55</definedName>
    <definedName name="dms_RYE_result">'[41]AER ETL'!$C$56</definedName>
    <definedName name="dms_RYE_start_row">'[41]AER ETL'!$C$41</definedName>
    <definedName name="dms_Sector_List" localSheetId="1">'[42]AER only'!$F$9:$F$48</definedName>
    <definedName name="dms_Sector_List" localSheetId="0">'[42]AER only'!$F$9:$F$48</definedName>
    <definedName name="dms_Sector_List">'[18]AER only'!$F$8:$F$42</definedName>
    <definedName name="dms_Segment">'[42]Business &amp; other details'!$C$58</definedName>
    <definedName name="dms_Segment_List" localSheetId="1">'[42]AER only'!$G$9:$G$48</definedName>
    <definedName name="dms_Segment_List" localSheetId="0">'[42]AER only'!$G$9:$G$48</definedName>
    <definedName name="dms_Segment_List">'[18]AER only'!$G$8:$G$42</definedName>
    <definedName name="dms_Selected_Quality">'[41]Business &amp; other details'!$AR$63</definedName>
    <definedName name="dms_Selected_Source">'[41]Business &amp; other details'!$AR$61</definedName>
    <definedName name="dms_Selected_Status">'[41]Business &amp; other details'!$AR$65</definedName>
    <definedName name="dms_ShortRural_flag">'[42]AER only'!$AE$9:$AE$48</definedName>
    <definedName name="dms_SingleYear_FinalYear_Ref" localSheetId="1">'[42]Business &amp; other details'!$C$74</definedName>
    <definedName name="dms_SingleYear_FinalYear_Ref" localSheetId="0">'[42]Business &amp; other details'!$C$74</definedName>
    <definedName name="dms_SingleYear_FinalYear_Ref">'[18]Business &amp; other details'!$C$72</definedName>
    <definedName name="dms_SingleYear_FinalYear_Result">'[18]Business &amp; other details'!$C$73</definedName>
    <definedName name="dms_SingleYear_Model" localSheetId="1">'[42]Business &amp; other details'!$C$71:$C$73</definedName>
    <definedName name="dms_SingleYear_Model" localSheetId="0">'[42]Business &amp; other details'!$C$71:$C$73</definedName>
    <definedName name="dms_SingleYear_Model">'[18]Business &amp; other details'!$C$69:$C$71</definedName>
    <definedName name="dms_SingleYearModel">'[41]AER ETL'!$C$74</definedName>
    <definedName name="dms_SourceList" localSheetId="1">'[42]AER only'!$B$72:$B$84</definedName>
    <definedName name="dms_SourceList" localSheetId="0">'[42]AER only'!$B$72:$B$84</definedName>
    <definedName name="dms_SourceList">'[18]AER only'!$B$66:$B$78</definedName>
    <definedName name="dms_Specified_FinalYear" localSheetId="1">'[42]Business &amp; other details'!$C$70</definedName>
    <definedName name="dms_Specified_FinalYear" localSheetId="0">'[42]Business &amp; other details'!$C$70</definedName>
    <definedName name="dms_Specified_FinalYear">'[18]Business &amp; other details'!$C$68</definedName>
    <definedName name="dms_Specified_RYE">'[41]AER ETL'!$C$54</definedName>
    <definedName name="dms_SpecifiedYear_Span">'[41]AER ETL'!$C$58</definedName>
    <definedName name="dms_start_year">'[41]AER ETL'!$C$35</definedName>
    <definedName name="dms_State">'[18]Business &amp; other details'!$E$21</definedName>
    <definedName name="dms_State_List" localSheetId="1">'[42]AER only'!$R$9:$R$48</definedName>
    <definedName name="dms_State_List" localSheetId="0">'[42]AER only'!$R$9:$R$48</definedName>
    <definedName name="dms_State_List">'[18]AER only'!$S$8:$S$42</definedName>
    <definedName name="dms_STPIS_Detail">'[59]6'!$O$15:$O$37</definedName>
    <definedName name="dms_STPIS_Reasons">'[59]6'!$P$17:$P$30</definedName>
    <definedName name="dms_Suburb">'[18]Business &amp; other details'!$E$20</definedName>
    <definedName name="dms_Suburb_List" localSheetId="1">'[42]AER only'!$Q$9:$Q$48</definedName>
    <definedName name="dms_Suburb_List" localSheetId="0">'[42]AER only'!$Q$9:$Q$48</definedName>
    <definedName name="dms_Suburb_List">'[18]AER only'!$R$8:$R$42</definedName>
    <definedName name="DMS_TAB" localSheetId="8">#REF!</definedName>
    <definedName name="DMS_TAB">#REF!</definedName>
    <definedName name="DMS_TAB_t" localSheetId="8">#REF!</definedName>
    <definedName name="DMS_TAB_t">#REF!</definedName>
    <definedName name="DMS_taxassetlife" localSheetId="8">#REF!</definedName>
    <definedName name="DMS_taxassetlife">#REF!</definedName>
    <definedName name="DMS_taxassetlife_t" localSheetId="8">#REF!</definedName>
    <definedName name="DMS_taxassetlife_t">#REF!</definedName>
    <definedName name="DMS_TaxRates" localSheetId="8">#REF!</definedName>
    <definedName name="DMS_TaxRates">#REF!</definedName>
    <definedName name="DMS_TaxRates_t" localSheetId="8">#REF!</definedName>
    <definedName name="DMS_TaxRates_t">#REF!</definedName>
    <definedName name="DMS_TimeVarying" localSheetId="8">#REF!</definedName>
    <definedName name="DMS_TimeVarying">#REF!</definedName>
    <definedName name="DMS_TimeVarying_t" localSheetId="8">#REF!</definedName>
    <definedName name="DMS_TimeVarying_t">#REF!</definedName>
    <definedName name="dms_TradingName" localSheetId="1">'[42]Business &amp; other details'!$C$14</definedName>
    <definedName name="dms_TradingName" localSheetId="0">'[42]Business &amp; other details'!$C$14</definedName>
    <definedName name="dms_TradingName">'[18]Business &amp; other details'!$C$14</definedName>
    <definedName name="dms_TradingName_List" localSheetId="1">'[42]AER only'!$B$9:$B$48</definedName>
    <definedName name="dms_TradingName_List" localSheetId="0">'[42]AER only'!$B$9:$B$48</definedName>
    <definedName name="dms_TradingName_List">'[18]AER only'!$B$8:$B$42</definedName>
    <definedName name="dms_TradingNameFull_List" localSheetId="1">'[42]AER only'!$C$9:$C$48</definedName>
    <definedName name="dms_TradingNameFull_List" localSheetId="0">'[42]AER only'!$C$9:$C$48</definedName>
    <definedName name="dms_TradingNameFull_List">'[18]AER only'!$C$8:$C$42</definedName>
    <definedName name="dms_Typed_Submission_Date">'[41]Business &amp; other details'!$AR$71</definedName>
    <definedName name="dms_Urban_flag">'[42]AER only'!$AD$9:$AD$48</definedName>
    <definedName name="DMS_WACCAnalysis" localSheetId="8">#REF!</definedName>
    <definedName name="DMS_WACCAnalysis">#REF!</definedName>
    <definedName name="DMS_WACCcalc" localSheetId="8">#REF!</definedName>
    <definedName name="DMS_WACCcalc">#REF!</definedName>
    <definedName name="DMS_WACCcalc_t" localSheetId="8">#REF!</definedName>
    <definedName name="DMS_WACCcalc_t">#REF!</definedName>
    <definedName name="dms_Worksheet_List" localSheetId="1">'[42]AER only'!$C$54:$C$61</definedName>
    <definedName name="dms_Worksheet_List" localSheetId="0">'[42]AER only'!$C$54:$C$61</definedName>
    <definedName name="dms_Worksheet_List">'[18]AER only'!$C$48:$C$55</definedName>
    <definedName name="dms_Worksheet210flag">'[60]2.10 Overheads'!$D$7</definedName>
    <definedName name="DNSP">[61]Outcomes!$B$2</definedName>
    <definedName name="Dollar_Conversion_Factor">'[62]Rate of change'!$I$11</definedName>
    <definedName name="dollars" localSheetId="8">#REF!</definedName>
    <definedName name="dollars">#REF!</definedName>
    <definedName name="Dr" localSheetId="1">'[28]4. Outputs to PTRM '!$G$306</definedName>
    <definedName name="Dr" localSheetId="0">'[28]4. Outputs to PTRM '!$G$306</definedName>
    <definedName name="Dr" localSheetId="8">#REF!</definedName>
    <definedName name="Dr">#REF!</definedName>
    <definedName name="Drc" localSheetId="1">'[27]PTRM input'!$G$233</definedName>
    <definedName name="Drc" localSheetId="0">'[27]PTRM input'!$G$233</definedName>
    <definedName name="Drc" localSheetId="8">#REF!</definedName>
    <definedName name="Drc">#REF!</definedName>
    <definedName name="Drc_t" localSheetId="8">#REF!</definedName>
    <definedName name="Drc_t">#REF!</definedName>
    <definedName name="Drp" localSheetId="1">[31]Sheet1!$G$187</definedName>
    <definedName name="Drp" localSheetId="0">[31]Sheet1!$G$187</definedName>
    <definedName name="Drp" localSheetId="8">#REF!</definedName>
    <definedName name="Drp">#REF!</definedName>
    <definedName name="Drpc" localSheetId="1">'[27]PTRM input'!$G$231</definedName>
    <definedName name="Drpc" localSheetId="0">'[27]PTRM input'!$G$231</definedName>
    <definedName name="Drpc" localSheetId="8">#REF!</definedName>
    <definedName name="Drpc">#REF!</definedName>
    <definedName name="Drpc_t" localSheetId="8">#REF!</definedName>
    <definedName name="Drpc_t">#REF!</definedName>
    <definedName name="Drpt" localSheetId="1">'[27]PTRM input'!$G$232</definedName>
    <definedName name="Drpt" localSheetId="0">'[27]PTRM input'!$G$232</definedName>
    <definedName name="Drpt" localSheetId="8">#REF!</definedName>
    <definedName name="Drpt">#REF!</definedName>
    <definedName name="Drpt_t" localSheetId="8">#REF!</definedName>
    <definedName name="Drpt_t">#REF!</definedName>
    <definedName name="Dv" localSheetId="1">'[28]4. Outputs to PTRM '!$G$304</definedName>
    <definedName name="Dv" localSheetId="0">'[28]4. Outputs to PTRM '!$G$304</definedName>
    <definedName name="Dv" localSheetId="8">#REF!</definedName>
    <definedName name="Dv">#REF!</definedName>
    <definedName name="Dv_t" localSheetId="8">#REF!</definedName>
    <definedName name="Dv_t">#REF!</definedName>
    <definedName name="e" localSheetId="1">[63]Strategies!$B$6:$Q$160</definedName>
    <definedName name="e" localSheetId="0">[63]Strategies!$B$6:$Q$160</definedName>
    <definedName name="e">[64]Strategies!$B$6:$Q$160</definedName>
    <definedName name="EAYRAEYRAERYERYEYR">[19]Criteria3!$B$38</definedName>
    <definedName name="EEEEEEEEEEEEEEEEEEEEEEEEEEEE">[19]Criteria1!$F$4</definedName>
    <definedName name="EN_WACC_PostTax">'[65]A3 EN-2013'!$C$31</definedName>
    <definedName name="EN_WACC_PreTax">'[65]A3 EN-2013'!$C$33</definedName>
    <definedName name="EndPeriodName1" localSheetId="1">[34]Criteria1!$B$19</definedName>
    <definedName name="EndPeriodName1" localSheetId="0">[34]Criteria1!$B$19</definedName>
    <definedName name="EndPeriodName1">[21]Criteria1!$B$19</definedName>
    <definedName name="EndPeriodName2" localSheetId="1">[20]Criteria2!$B$19</definedName>
    <definedName name="EndPeriodName2" localSheetId="0">[20]Criteria2!$B$19</definedName>
    <definedName name="EndPeriodName2">[21]Criteria2!$B$19</definedName>
    <definedName name="EndPeriodName3" localSheetId="1">[20]Criteria3!$B$19</definedName>
    <definedName name="EndPeriodName3" localSheetId="0">[20]Criteria3!$B$19</definedName>
    <definedName name="EndPeriodName3">[21]Criteria3!$B$19</definedName>
    <definedName name="EndPeriodNum1" localSheetId="1">[34]Criteria1!$B$20</definedName>
    <definedName name="EndPeriodNum1" localSheetId="0">[34]Criteria1!$B$20</definedName>
    <definedName name="EndPeriodNum1">[21]Criteria1!$B$20</definedName>
    <definedName name="EndPeriodNum2" localSheetId="1">[20]Criteria2!$B$20</definedName>
    <definedName name="EndPeriodNum2" localSheetId="0">[20]Criteria2!$B$20</definedName>
    <definedName name="EndPeriodNum2">[21]Criteria2!$B$20</definedName>
    <definedName name="EndPeriodNum3" localSheetId="1">[20]Criteria3!$B$20</definedName>
    <definedName name="EndPeriodNum3" localSheetId="0">[20]Criteria3!$B$20</definedName>
    <definedName name="EndPeriodNum3">[21]Criteria3!$B$20</definedName>
    <definedName name="eqrt" localSheetId="1" hidden="1">{#N/A,#N/A,FALSE,"Group P&amp;L";#N/A,#N/A,FALSE,"Group Balance Sheet"}</definedName>
    <definedName name="eqrt" localSheetId="0" hidden="1">{#N/A,#N/A,FALSE,"Group P&amp;L";#N/A,#N/A,FALSE,"Group Balance Sheet"}</definedName>
    <definedName name="eqrt" localSheetId="8" hidden="1">{#N/A,#N/A,FALSE,"Group P&amp;L";#N/A,#N/A,FALSE,"Group Balance Sheet"}</definedName>
    <definedName name="eqrt" hidden="1">{#N/A,#N/A,FALSE,"Group P&amp;L";#N/A,#N/A,FALSE,"Group Balance Sheet"}</definedName>
    <definedName name="ERC_Final_Calc" localSheetId="1">'[27]Equity raising costs'!$Q$54</definedName>
    <definedName name="ERC_Final_Calc" localSheetId="0">'[27]Equity raising costs'!$Q$54</definedName>
    <definedName name="ERC_Final_Calc">'[66]Equity raising costs'!$Q$54</definedName>
    <definedName name="ERC_Final_Calc_t">'[67]Equity raising costs'!$Q$54</definedName>
    <definedName name="ERC_Yr01_Inc" localSheetId="1">'[27]PTRM input'!$G$70</definedName>
    <definedName name="ERC_Yr01_Inc" localSheetId="0">'[27]PTRM input'!$G$70</definedName>
    <definedName name="ERC_Yr01_Inc" localSheetId="8">#REF!</definedName>
    <definedName name="ERC_Yr01_Inc">#REF!</definedName>
    <definedName name="ERC_Yr01_Inc_t" localSheetId="8">#REF!</definedName>
    <definedName name="ERC_Yr01_Inc_t">#REF!</definedName>
    <definedName name="erwyhreytwe" localSheetId="1" hidden="1">{#N/A,#N/A,FALSE,"Group P&amp;L";#N/A,#N/A,FALSE,"Group Balance Sheet"}</definedName>
    <definedName name="erwyhreytwe" localSheetId="0" hidden="1">{#N/A,#N/A,FALSE,"Group P&amp;L";#N/A,#N/A,FALSE,"Group Balance Sheet"}</definedName>
    <definedName name="erwyhreytwe" localSheetId="8" hidden="1">{#N/A,#N/A,FALSE,"Group P&amp;L";#N/A,#N/A,FALSE,"Group Balance Sheet"}</definedName>
    <definedName name="erwyhreytwe" hidden="1">{#N/A,#N/A,FALSE,"Group P&amp;L";#N/A,#N/A,FALSE,"Group Balance Sheet"}</definedName>
    <definedName name="ERYAERYAEYRAE">[19]Criteria2!$B$38</definedName>
    <definedName name="et" localSheetId="1" hidden="1">{#N/A,#N/A,FALSE,"Group P&amp;L";#N/A,#N/A,FALSE,"Group Balance Sheet"}</definedName>
    <definedName name="et" localSheetId="0" hidden="1">{#N/A,#N/A,FALSE,"Group P&amp;L";#N/A,#N/A,FALSE,"Group Balance Sheet"}</definedName>
    <definedName name="et" localSheetId="8" hidden="1">{#N/A,#N/A,FALSE,"Group P&amp;L";#N/A,#N/A,FALSE,"Group Balance Sheet"}</definedName>
    <definedName name="et" hidden="1">{#N/A,#N/A,FALSE,"Group P&amp;L";#N/A,#N/A,FALSE,"Group Balance Sheet"}</definedName>
    <definedName name="ETEET">[19]Criteria1!$B$12</definedName>
    <definedName name="ewewew" localSheetId="1" hidden="1">{#N/A,#N/A,FALSE,"Group P&amp;L";#N/A,#N/A,FALSE,"Group Balance Sheet"}</definedName>
    <definedName name="ewewew" localSheetId="0" hidden="1">{#N/A,#N/A,FALSE,"Group P&amp;L";#N/A,#N/A,FALSE,"Group Balance Sheet"}</definedName>
    <definedName name="ewewew" localSheetId="8" hidden="1">{#N/A,#N/A,FALSE,"Group P&amp;L";#N/A,#N/A,FALSE,"Group Balance Sheet"}</definedName>
    <definedName name="ewewew" hidden="1">{#N/A,#N/A,FALSE,"Group P&amp;L";#N/A,#N/A,FALSE,"Group Balance Sheet"}</definedName>
    <definedName name="ewqf" localSheetId="1" hidden="1">{#N/A,#N/A,FALSE,"Group P&amp;L";#N/A,#N/A,FALSE,"Group Balance Sheet"}</definedName>
    <definedName name="ewqf" localSheetId="0" hidden="1">{#N/A,#N/A,FALSE,"Group P&amp;L";#N/A,#N/A,FALSE,"Group Balance Sheet"}</definedName>
    <definedName name="ewqf" localSheetId="8" hidden="1">{#N/A,#N/A,FALSE,"Group P&amp;L";#N/A,#N/A,FALSE,"Group Balance Sheet"}</definedName>
    <definedName name="ewqf" hidden="1">{#N/A,#N/A,FALSE,"Group P&amp;L";#N/A,#N/A,FALSE,"Group Balance Sheet"}</definedName>
    <definedName name="ewrt">[20]Criteria3!$F$2</definedName>
    <definedName name="ExistingAssetsRemainingLife">25</definedName>
    <definedName name="Expenditure" localSheetId="1">'[68]Project Data'!$A$1:$R$826</definedName>
    <definedName name="Expenditure" localSheetId="0">'[68]Project Data'!$A$1:$R$826</definedName>
    <definedName name="Expenditure">'[69]Project Data'!$A$1:$R$826</definedName>
    <definedName name="EYGadeG" localSheetId="1" hidden="1">{#N/A,#N/A,FALSE,"Group P&amp;L";#N/A,#N/A,FALSE,"Group Balance Sheet"}</definedName>
    <definedName name="EYGadeG" localSheetId="0" hidden="1">{#N/A,#N/A,FALSE,"Group P&amp;L";#N/A,#N/A,FALSE,"Group Balance Sheet"}</definedName>
    <definedName name="EYGadeG" localSheetId="8" hidden="1">{#N/A,#N/A,FALSE,"Group P&amp;L";#N/A,#N/A,FALSE,"Group Balance Sheet"}</definedName>
    <definedName name="EYGadeG" hidden="1">{#N/A,#N/A,FALSE,"Group P&amp;L";#N/A,#N/A,FALSE,"Group Balance Sheet"}</definedName>
    <definedName name="f" localSheetId="1">[70]Input!$G$187</definedName>
    <definedName name="f" localSheetId="0">[70]Input!$G$187</definedName>
    <definedName name="f" localSheetId="8">#REF!</definedName>
    <definedName name="f">#REF!</definedName>
    <definedName name="f_t" localSheetId="8">#REF!</definedName>
    <definedName name="f_t">#REF!</definedName>
    <definedName name="factor" localSheetId="1">'[71]Lookup | Tables'!#REF!</definedName>
    <definedName name="factor" localSheetId="0">'[71]Lookup | Tables'!#REF!</definedName>
    <definedName name="factor" localSheetId="8">#REF!</definedName>
    <definedName name="factor">#REF!</definedName>
    <definedName name="fafaf" localSheetId="1" hidden="1">{#N/A,#N/A,FALSE,"Group P&amp;L";#N/A,#N/A,FALSE,"Group Balance Sheet"}</definedName>
    <definedName name="fafaf" localSheetId="0" hidden="1">{#N/A,#N/A,FALSE,"Group P&amp;L";#N/A,#N/A,FALSE,"Group Balance Sheet"}</definedName>
    <definedName name="fafaf" localSheetId="8" hidden="1">{#N/A,#N/A,FALSE,"Group P&amp;L";#N/A,#N/A,FALSE,"Group Balance Sheet"}</definedName>
    <definedName name="fafaf" hidden="1">{#N/A,#N/A,FALSE,"Group P&amp;L";#N/A,#N/A,FALSE,"Group Balance Sheet"}</definedName>
    <definedName name="fafafaf">[72]Data!$A$1:$D$1002</definedName>
    <definedName name="fafaqf">[19]Criteria3!$B$21</definedName>
    <definedName name="fas" localSheetId="1" hidden="1">{#N/A,#N/A,FALSE,"Group P&amp;L";#N/A,#N/A,FALSE,"Group Balance Sheet"}</definedName>
    <definedName name="fas" localSheetId="0" hidden="1">{#N/A,#N/A,FALSE,"Group P&amp;L";#N/A,#N/A,FALSE,"Group Balance Sheet"}</definedName>
    <definedName name="fas" localSheetId="8" hidden="1">{#N/A,#N/A,FALSE,"Group P&amp;L";#N/A,#N/A,FALSE,"Group Balance Sheet"}</definedName>
    <definedName name="fas" hidden="1">{#N/A,#N/A,FALSE,"Group P&amp;L";#N/A,#N/A,FALSE,"Group Balance Sheet"}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[20]Criteria3!$D$5</definedName>
    <definedName name="FFAppColName1_1" localSheetId="1">[34]Criteria1!$F$1</definedName>
    <definedName name="FFAppColName1_1" localSheetId="0">[34]Criteria1!$F$1</definedName>
    <definedName name="FFAppColName1_1">[21]Criteria1!$F$1</definedName>
    <definedName name="FFAppColName1_2" localSheetId="1">[20]Criteria2!$F$1</definedName>
    <definedName name="FFAppColName1_2" localSheetId="0">[20]Criteria2!$F$1</definedName>
    <definedName name="FFAppColName1_2">[21]Criteria2!$F$1</definedName>
    <definedName name="FFAppColName1_3" localSheetId="1">[20]Criteria3!$F$1</definedName>
    <definedName name="FFAppColName1_3" localSheetId="0">[20]Criteria3!$F$1</definedName>
    <definedName name="FFAppColName1_3">[21]Criteria3!$F$1</definedName>
    <definedName name="FFAppColName2_1" localSheetId="1">[34]Criteria1!$F$2</definedName>
    <definedName name="FFAppColName2_1" localSheetId="0">[34]Criteria1!$F$2</definedName>
    <definedName name="FFAppColName2_1">[21]Criteria1!$F$2</definedName>
    <definedName name="FFAppColName2_2" localSheetId="1">[20]Criteria2!$F$2</definedName>
    <definedName name="FFAppColName2_2" localSheetId="0">[20]Criteria2!$F$2</definedName>
    <definedName name="FFAppColName2_2">[21]Criteria2!$F$2</definedName>
    <definedName name="FFAppColName2_3" localSheetId="1">[20]Criteria3!$F$2</definedName>
    <definedName name="FFAppColName2_3" localSheetId="0">[20]Criteria3!$F$2</definedName>
    <definedName name="FFAppColName2_3">[21]Criteria3!$F$2</definedName>
    <definedName name="FFAppColName3_1" localSheetId="1">[34]Criteria1!$F$3</definedName>
    <definedName name="FFAppColName3_1" localSheetId="0">[34]Criteria1!$F$3</definedName>
    <definedName name="FFAppColName3_1">[21]Criteria1!$F$3</definedName>
    <definedName name="FFAppColName3_2" localSheetId="1">[20]Criteria2!$F$3</definedName>
    <definedName name="FFAppColName3_2" localSheetId="0">[20]Criteria2!$F$3</definedName>
    <definedName name="FFAppColName3_2">[21]Criteria2!$F$3</definedName>
    <definedName name="FFAppColName3_3" localSheetId="1">[20]Criteria3!$F$3</definedName>
    <definedName name="FFAppColName3_3" localSheetId="0">[20]Criteria3!$F$3</definedName>
    <definedName name="FFAppColName3_3">[21]Criteria3!$F$3</definedName>
    <definedName name="FFAppColName4_1" localSheetId="1">[34]Criteria1!$F$4</definedName>
    <definedName name="FFAppColName4_1" localSheetId="0">[34]Criteria1!$F$4</definedName>
    <definedName name="FFAppColName4_1">[21]Criteria1!$F$4</definedName>
    <definedName name="FFAppColName4_2" localSheetId="1">[20]Criteria2!$F$4</definedName>
    <definedName name="FFAppColName4_2" localSheetId="0">[20]Criteria2!$F$4</definedName>
    <definedName name="FFAppColName4_2">[21]Criteria2!$F$4</definedName>
    <definedName name="FFAppColName4_3" localSheetId="1">[20]Criteria3!$F$4</definedName>
    <definedName name="FFAppColName4_3" localSheetId="0">[20]Criteria3!$F$4</definedName>
    <definedName name="FFAppColName4_3">[21]Criteria3!$F$4</definedName>
    <definedName name="FFAppColName5_1" localSheetId="1">[34]Criteria1!$F$5</definedName>
    <definedName name="FFAppColName5_1" localSheetId="0">[34]Criteria1!$F$5</definedName>
    <definedName name="FFAppColName5_1">[21]Criteria1!$F$5</definedName>
    <definedName name="FFAppColName5_2" localSheetId="1">[20]Criteria2!$F$5</definedName>
    <definedName name="FFAppColName5_2" localSheetId="0">[20]Criteria2!$F$5</definedName>
    <definedName name="FFAppColName5_2">[21]Criteria2!$F$5</definedName>
    <definedName name="FFAppColName5_3" localSheetId="1">[20]Criteria3!$F$5</definedName>
    <definedName name="FFAppColName5_3" localSheetId="0">[20]Criteria3!$F$5</definedName>
    <definedName name="FFAppColName5_3">[21]Criteria3!$F$5</definedName>
    <definedName name="fffffffffffffff">[19]Criteria1!$L$5</definedName>
    <definedName name="FFSegDesc1_1" localSheetId="1">[34]Criteria1!$P$1</definedName>
    <definedName name="FFSegDesc1_1" localSheetId="0">[34]Criteria1!$P$1</definedName>
    <definedName name="FFSegDesc1_1">[21]Criteria1!$P$1</definedName>
    <definedName name="FFSegDesc1_2" localSheetId="1">[20]Criteria2!$P$1</definedName>
    <definedName name="FFSegDesc1_2" localSheetId="0">[20]Criteria2!$P$1</definedName>
    <definedName name="FFSegDesc1_2">[21]Criteria2!$P$1</definedName>
    <definedName name="FFSegDesc1_3" localSheetId="1">[20]Criteria3!$P$1</definedName>
    <definedName name="FFSegDesc1_3" localSheetId="0">[20]Criteria3!$P$1</definedName>
    <definedName name="FFSegDesc1_3">[21]Criteria3!$P$1</definedName>
    <definedName name="FFSegDesc2_1" localSheetId="1">[34]Criteria1!$P$2</definedName>
    <definedName name="FFSegDesc2_1" localSheetId="0">[34]Criteria1!$P$2</definedName>
    <definedName name="FFSegDesc2_1">[21]Criteria1!$P$2</definedName>
    <definedName name="FFSegDesc2_2" localSheetId="1">[20]Criteria2!$P$2</definedName>
    <definedName name="FFSegDesc2_2" localSheetId="0">[20]Criteria2!$P$2</definedName>
    <definedName name="FFSegDesc2_2">[21]Criteria2!$P$2</definedName>
    <definedName name="FFSegDesc2_3" localSheetId="1">[20]Criteria3!$P$2</definedName>
    <definedName name="FFSegDesc2_3" localSheetId="0">[20]Criteria3!$P$2</definedName>
    <definedName name="FFSegDesc2_3">[21]Criteria3!$P$2</definedName>
    <definedName name="FFSegDesc3_1" localSheetId="1">[34]Criteria1!$P$3</definedName>
    <definedName name="FFSegDesc3_1" localSheetId="0">[34]Criteria1!$P$3</definedName>
    <definedName name="FFSegDesc3_1">[21]Criteria1!$P$3</definedName>
    <definedName name="FFSegDesc3_2" localSheetId="1">[20]Criteria2!$P$3</definedName>
    <definedName name="FFSegDesc3_2" localSheetId="0">[20]Criteria2!$P$3</definedName>
    <definedName name="FFSegDesc3_2">[21]Criteria2!$P$3</definedName>
    <definedName name="FFSegDesc3_3" localSheetId="1">[20]Criteria3!$P$3</definedName>
    <definedName name="FFSegDesc3_3" localSheetId="0">[20]Criteria3!$P$3</definedName>
    <definedName name="FFSegDesc3_3">[21]Criteria3!$P$3</definedName>
    <definedName name="FFSegDesc4_1" localSheetId="1">[34]Criteria1!$P$4</definedName>
    <definedName name="FFSegDesc4_1" localSheetId="0">[34]Criteria1!$P$4</definedName>
    <definedName name="FFSegDesc4_1">[21]Criteria1!$P$4</definedName>
    <definedName name="FFSegDesc4_2" localSheetId="1">[20]Criteria2!$P$4</definedName>
    <definedName name="FFSegDesc4_2" localSheetId="0">[20]Criteria2!$P$4</definedName>
    <definedName name="FFSegDesc4_2">[21]Criteria2!$P$4</definedName>
    <definedName name="FFSegDesc4_3" localSheetId="1">[20]Criteria3!$P$4</definedName>
    <definedName name="FFSegDesc4_3" localSheetId="0">[20]Criteria3!$P$4</definedName>
    <definedName name="FFSegDesc4_3">[21]Criteria3!$P$4</definedName>
    <definedName name="FFSegDesc5_1" localSheetId="1">[34]Criteria1!$P$5</definedName>
    <definedName name="FFSegDesc5_1" localSheetId="0">[34]Criteria1!$P$5</definedName>
    <definedName name="FFSegDesc5_1">[21]Criteria1!$P$5</definedName>
    <definedName name="FFSegDesc5_2" localSheetId="1">[20]Criteria2!$P$5</definedName>
    <definedName name="FFSegDesc5_2" localSheetId="0">[20]Criteria2!$P$5</definedName>
    <definedName name="FFSegDesc5_2">[21]Criteria2!$P$5</definedName>
    <definedName name="FFSegDesc5_3" localSheetId="1">[20]Criteria3!$P$5</definedName>
    <definedName name="FFSegDesc5_3" localSheetId="0">[20]Criteria3!$P$5</definedName>
    <definedName name="FFSegDesc5_3">[21]Criteria3!$P$5</definedName>
    <definedName name="FFSegment1_1" localSheetId="1">[34]Criteria1!$D$1</definedName>
    <definedName name="FFSegment1_1" localSheetId="0">[34]Criteria1!$D$1</definedName>
    <definedName name="FFSegment1_1">[21]Criteria1!$D$1</definedName>
    <definedName name="FFSegment1_2" localSheetId="1">[20]Criteria2!$D$1</definedName>
    <definedName name="FFSegment1_2" localSheetId="0">[20]Criteria2!$D$1</definedName>
    <definedName name="FFSegment1_2">[21]Criteria2!$D$1</definedName>
    <definedName name="FFSegment1_3" localSheetId="1">[20]Criteria3!$D$1</definedName>
    <definedName name="FFSegment1_3" localSheetId="0">[20]Criteria3!$D$1</definedName>
    <definedName name="FFSegment1_3">[21]Criteria3!$D$1</definedName>
    <definedName name="FFSegment2_1" localSheetId="1">[34]Criteria1!$D$2</definedName>
    <definedName name="FFSegment2_1" localSheetId="0">[34]Criteria1!$D$2</definedName>
    <definedName name="FFSegment2_1">[21]Criteria1!$D$2</definedName>
    <definedName name="FFSegment2_2" localSheetId="1">[20]Criteria2!$D$2</definedName>
    <definedName name="FFSegment2_2" localSheetId="0">[20]Criteria2!$D$2</definedName>
    <definedName name="FFSegment2_2">[21]Criteria2!$D$2</definedName>
    <definedName name="FFSegment2_3" localSheetId="1">[20]Criteria3!$D$2</definedName>
    <definedName name="FFSegment2_3" localSheetId="0">[20]Criteria3!$D$2</definedName>
    <definedName name="FFSegment2_3">[21]Criteria3!$D$2</definedName>
    <definedName name="FFSegment3_1" localSheetId="1">[34]Criteria1!$D$3</definedName>
    <definedName name="FFSegment3_1" localSheetId="0">[34]Criteria1!$D$3</definedName>
    <definedName name="FFSegment3_1">[21]Criteria1!$D$3</definedName>
    <definedName name="FFSegment3_2" localSheetId="1">[20]Criteria2!$D$3</definedName>
    <definedName name="FFSegment3_2" localSheetId="0">[20]Criteria2!$D$3</definedName>
    <definedName name="FFSegment3_2">[21]Criteria2!$D$3</definedName>
    <definedName name="FFSegment3_3" localSheetId="1">[20]Criteria3!$D$3</definedName>
    <definedName name="FFSegment3_3" localSheetId="0">[20]Criteria3!$D$3</definedName>
    <definedName name="FFSegment3_3">[21]Criteria3!$D$3</definedName>
    <definedName name="FFSegment4_1" localSheetId="1">[34]Criteria1!$D$4</definedName>
    <definedName name="FFSegment4_1" localSheetId="0">[34]Criteria1!$D$4</definedName>
    <definedName name="FFSegment4_1">[21]Criteria1!$D$4</definedName>
    <definedName name="FFSegment4_2" localSheetId="1">[20]Criteria2!$D$4</definedName>
    <definedName name="FFSegment4_2" localSheetId="0">[20]Criteria2!$D$4</definedName>
    <definedName name="FFSegment4_2">[21]Criteria2!$D$4</definedName>
    <definedName name="FFSegment4_3" localSheetId="1">[20]Criteria3!$D$4</definedName>
    <definedName name="FFSegment4_3" localSheetId="0">[20]Criteria3!$D$4</definedName>
    <definedName name="FFSegment4_3">[21]Criteria3!$D$4</definedName>
    <definedName name="FFSegment5_1" localSheetId="1">[34]Criteria1!$D$5</definedName>
    <definedName name="FFSegment5_1" localSheetId="0">[34]Criteria1!$D$5</definedName>
    <definedName name="FFSegment5_1">[21]Criteria1!$D$5</definedName>
    <definedName name="FFSegment5_2" localSheetId="1">[20]Criteria2!$D$5</definedName>
    <definedName name="FFSegment5_2" localSheetId="0">[20]Criteria2!$D$5</definedName>
    <definedName name="FFSegment5_2">[21]Criteria2!$D$5</definedName>
    <definedName name="FFSegment5_3" localSheetId="1">[20]Criteria3!$D$5</definedName>
    <definedName name="FFSegment5_3" localSheetId="0">[20]Criteria3!$D$5</definedName>
    <definedName name="FFSegment5_3">[21]Criteria3!$D$5</definedName>
    <definedName name="FFSegSeparator1" localSheetId="1">[34]Criteria1!$B$41</definedName>
    <definedName name="FFSegSeparator1" localSheetId="0">[34]Criteria1!$B$41</definedName>
    <definedName name="FFSegSeparator1">[21]Criteria1!$B$41</definedName>
    <definedName name="FFSegSeparator2" localSheetId="1">[20]Criteria2!$B$41</definedName>
    <definedName name="FFSegSeparator2" localSheetId="0">[20]Criteria2!$B$41</definedName>
    <definedName name="FFSegSeparator2">[21]Criteria2!$B$41</definedName>
    <definedName name="FFSegSeparator3" localSheetId="1">[20]Criteria3!$B$41</definedName>
    <definedName name="FFSegSeparator3" localSheetId="0">[20]Criteria3!$B$41</definedName>
    <definedName name="FFSegSeparator3">[21]Criteria3!$B$41</definedName>
    <definedName name="fga" localSheetId="1" hidden="1">{#N/A,#N/A,FALSE,"Group P&amp;L";#N/A,#N/A,FALSE,"Group Balance Sheet"}</definedName>
    <definedName name="fga" localSheetId="0" hidden="1">{#N/A,#N/A,FALSE,"Group P&amp;L";#N/A,#N/A,FALSE,"Group Balance Sheet"}</definedName>
    <definedName name="fga" localSheetId="8" hidden="1">{#N/A,#N/A,FALSE,"Group P&amp;L";#N/A,#N/A,FALSE,"Group Balance Sheet"}</definedName>
    <definedName name="fga" hidden="1">{#N/A,#N/A,FALSE,"Group P&amp;L";#N/A,#N/A,FALSE,"Group Balance Sheet"}</definedName>
    <definedName name="FGDHHG">[20]Criteria3!$B$34</definedName>
    <definedName name="fggdf" localSheetId="1" hidden="1">{#N/A,#N/A,FALSE,"Group P&amp;L";#N/A,#N/A,FALSE,"Group Balance Sheet"}</definedName>
    <definedName name="fggdf" localSheetId="0" hidden="1">{#N/A,#N/A,FALSE,"Group P&amp;L";#N/A,#N/A,FALSE,"Group Balance Sheet"}</definedName>
    <definedName name="fggdf" localSheetId="8" hidden="1">{#N/A,#N/A,FALSE,"Group P&amp;L";#N/A,#N/A,FALSE,"Group Balance Sheet"}</definedName>
    <definedName name="fggdf" hidden="1">{#N/A,#N/A,FALSE,"Group P&amp;L";#N/A,#N/A,FALSE,"Group Balance Sheet"}</definedName>
    <definedName name="fgh" localSheetId="1" hidden="1">{#N/A,#N/A,FALSE,"Group P&amp;L";#N/A,#N/A,FALSE,"Group Balance Sheet"}</definedName>
    <definedName name="fgh" localSheetId="0" hidden="1">{#N/A,#N/A,FALSE,"Group P&amp;L";#N/A,#N/A,FALSE,"Group Balance Sheet"}</definedName>
    <definedName name="fgh" localSheetId="8" hidden="1">{#N/A,#N/A,FALSE,"Group P&amp;L";#N/A,#N/A,FALSE,"Group Balance Sheet"}</definedName>
    <definedName name="fgh" hidden="1">{#N/A,#N/A,FALSE,"Group P&amp;L";#N/A,#N/A,FALSE,"Group Balance Sheet"}</definedName>
    <definedName name="fghfhg" localSheetId="1" hidden="1">{#N/A,#N/A,FALSE,"Group P&amp;L";#N/A,#N/A,FALSE,"Group Balance Sheet"}</definedName>
    <definedName name="fghfhg" localSheetId="0" hidden="1">{#N/A,#N/A,FALSE,"Group P&amp;L";#N/A,#N/A,FALSE,"Group Balance Sheet"}</definedName>
    <definedName name="fghfhg" localSheetId="8" hidden="1">{#N/A,#N/A,FALSE,"Group P&amp;L";#N/A,#N/A,FALSE,"Group Balance Sheet"}</definedName>
    <definedName name="fghfhg" hidden="1">{#N/A,#N/A,FALSE,"Group P&amp;L";#N/A,#N/A,FALSE,"Group Balance Sheet"}</definedName>
    <definedName name="fgndfgndfg">[19]Criteria3!$B$38</definedName>
    <definedName name="FiT" localSheetId="1">[50]Detail!$W$32:$AU$39</definedName>
    <definedName name="FiT" localSheetId="0">[50]Detail!$W$32:$AU$39</definedName>
    <definedName name="FiT">[73]Detail!$W$32:$AU$39</definedName>
    <definedName name="FKHJJK">[19]Criteria2!$B$32</definedName>
    <definedName name="FlagIncludeElectricityNetwork">[74]Inputs!$D$59</definedName>
    <definedName name="FNDNAM1" localSheetId="1">[34]Criteria1!$B$37</definedName>
    <definedName name="FNDNAM1" localSheetId="0">[34]Criteria1!$B$37</definedName>
    <definedName name="FNDNAM1">[21]Criteria1!$B$37</definedName>
    <definedName name="FNDNAM2" localSheetId="1">[20]Criteria2!$B$37</definedName>
    <definedName name="FNDNAM2" localSheetId="0">[20]Criteria2!$B$37</definedName>
    <definedName name="FNDNAM2">[21]Criteria2!$B$37</definedName>
    <definedName name="FNDNAM3" localSheetId="1">[20]Criteria3!$B$37</definedName>
    <definedName name="FNDNAM3" localSheetId="0">[20]Criteria3!$B$37</definedName>
    <definedName name="FNDNAM3">[21]Criteria3!$B$37</definedName>
    <definedName name="FNDUserID1" localSheetId="1">[34]Criteria1!$B$32</definedName>
    <definedName name="FNDUserID1" localSheetId="0">[34]Criteria1!$B$32</definedName>
    <definedName name="FNDUserID1">[21]Criteria1!$B$32</definedName>
    <definedName name="FNDUserID2" localSheetId="1">[20]Criteria2!$B$32</definedName>
    <definedName name="FNDUserID2" localSheetId="0">[20]Criteria2!$B$32</definedName>
    <definedName name="FNDUserID2">[21]Criteria2!$B$32</definedName>
    <definedName name="FNDUserID3" localSheetId="1">[20]Criteria3!$B$32</definedName>
    <definedName name="FNDUserID3" localSheetId="0">[20]Criteria3!$B$32</definedName>
    <definedName name="FNDUserID3">[21]Criteria3!$B$32</definedName>
    <definedName name="fngsfnsfnsfngsfnsfngsfng">[19]Criteria3!$D$4</definedName>
    <definedName name="fqfwqfeqwfeqwfqwfeqwfe">[19]Criteria3!$P$5</definedName>
    <definedName name="FRCP_1to5">"2015-16 to 2019-20"</definedName>
    <definedName name="FRCP_final_year">'[41]AER ETL'!$C$45</definedName>
    <definedName name="FRCP_span" comment="Generic cover sheet" localSheetId="1">CONCATENATE('Output| PTRM (D)'!FRCP_y1, " to ", 'Output| PTRM (D)'!FRCP_y5)</definedName>
    <definedName name="FRCP_span" comment="Generic cover sheet" localSheetId="0">CONCATENATE('Output| PTRM (D) (Adj)'!FRCP_y1, " to ", 'Output| PTRM (D) (Adj)'!FRCP_y5)</definedName>
    <definedName name="FRCP_span">"2015-20"</definedName>
    <definedName name="FRCP_y1" localSheetId="1">'[42]Business &amp; other details'!$C$35</definedName>
    <definedName name="FRCP_y1" localSheetId="0">'[42]Business &amp; other details'!$C$35</definedName>
    <definedName name="FRCP_y1">'[18]Business &amp; other details'!$C$35</definedName>
    <definedName name="FRCP_y10" localSheetId="1">#REF!</definedName>
    <definedName name="FRCP_y10" localSheetId="0">#REF!</definedName>
    <definedName name="FRCP_y10" localSheetId="8">#REF!</definedName>
    <definedName name="FRCP_y10">#REF!</definedName>
    <definedName name="FRCP_y11">'[41]AER lookups'!$I$69</definedName>
    <definedName name="FRCP_y12">'[41]AER lookups'!$I$70</definedName>
    <definedName name="FRCP_y13">'[41]AER lookups'!$I$71</definedName>
    <definedName name="FRCP_y14">'[41]AER lookups'!$I$72</definedName>
    <definedName name="FRCP_y15">'[41]AER lookups'!$I$73</definedName>
    <definedName name="FRCP_y2">'[42]Business &amp; other details'!$D$35</definedName>
    <definedName name="FRCP_y3">'[42]Business &amp; other details'!$E$35</definedName>
    <definedName name="FRCP_y4">'[42]Business &amp; other details'!$F$35</definedName>
    <definedName name="FRCP_y5" localSheetId="1">'[42]Business &amp; other details'!$G$35</definedName>
    <definedName name="FRCP_y5" localSheetId="0">'[42]Business &amp; other details'!$G$35</definedName>
    <definedName name="FRCP_y5">'[18]Business &amp; other details'!$G$35</definedName>
    <definedName name="FRCP_y6">'[41]AER lookups'!$I$64</definedName>
    <definedName name="FRCP_y7">'[41]AER lookups'!$I$65</definedName>
    <definedName name="FRCP_y8" localSheetId="1">#REF!</definedName>
    <definedName name="FRCP_y8" localSheetId="0">#REF!</definedName>
    <definedName name="FRCP_y8" localSheetId="8">#REF!</definedName>
    <definedName name="FRCP_y8">#REF!</definedName>
    <definedName name="FRCP_y9" localSheetId="1">#REF!</definedName>
    <definedName name="FRCP_y9" localSheetId="0">#REF!</definedName>
    <definedName name="FRCP_y9" localSheetId="8">#REF!</definedName>
    <definedName name="FRCP_y9">#REF!</definedName>
    <definedName name="frtqw3fer">[19]Criteria1!$J$3</definedName>
    <definedName name="FRY">'[42]Business &amp; other details'!$C$46</definedName>
    <definedName name="ftnjh" localSheetId="1" hidden="1">{#N/A,#N/A,FALSE,"Group P&amp;L";#N/A,#N/A,FALSE,"Group Balance Sheet"}</definedName>
    <definedName name="ftnjh" localSheetId="0" hidden="1">{#N/A,#N/A,FALSE,"Group P&amp;L";#N/A,#N/A,FALSE,"Group Balance Sheet"}</definedName>
    <definedName name="ftnjh" localSheetId="8" hidden="1">{#N/A,#N/A,FALSE,"Group P&amp;L";#N/A,#N/A,FALSE,"Group Balance Sheet"}</definedName>
    <definedName name="ftnjh" hidden="1">{#N/A,#N/A,FALSE,"Group P&amp;L";#N/A,#N/A,FALSE,"Group Balance Sheet"}</definedName>
    <definedName name="fvgeaDRBVGEFR">[20]Criteria3!$B$22</definedName>
    <definedName name="FWEA">[19]Criteria2!$B$3</definedName>
    <definedName name="g" localSheetId="1">[15]Input!$G$189</definedName>
    <definedName name="g" localSheetId="0">[15]Input!$G$189</definedName>
    <definedName name="g" localSheetId="8">#REF!</definedName>
    <definedName name="g">#REF!</definedName>
    <definedName name="g_t" localSheetId="8">#REF!</definedName>
    <definedName name="g_t">#REF!</definedName>
    <definedName name="ga">[19]Criteria2!$B$40</definedName>
    <definedName name="Gap">ROUND((#REF!-#REF!)/30,0)/12</definedName>
    <definedName name="gasd">[19]Criteria1!$B$40</definedName>
    <definedName name="gasdg" localSheetId="1" hidden="1">{#N/A,#N/A,FALSE,"Group P&amp;L";#N/A,#N/A,FALSE,"Group Balance Sheet"}</definedName>
    <definedName name="gasdg" localSheetId="0" hidden="1">{#N/A,#N/A,FALSE,"Group P&amp;L";#N/A,#N/A,FALSE,"Group Balance Sheet"}</definedName>
    <definedName name="gasdg" localSheetId="8" hidden="1">{#N/A,#N/A,FALSE,"Group P&amp;L";#N/A,#N/A,FALSE,"Group Balance Sheet"}</definedName>
    <definedName name="gasdg" hidden="1">{#N/A,#N/A,FALSE,"Group P&amp;L";#N/A,#N/A,FALSE,"Group Balance Sheet"}</definedName>
    <definedName name="gdsf">[19]Criteria1!$B$37</definedName>
    <definedName name="GEAQTHY43">[19]Criteria3!$B$3</definedName>
    <definedName name="gj" localSheetId="1" hidden="1">{#N/A,#N/A,FALSE,"Group P&amp;L";#N/A,#N/A,FALSE,"Group Balance Sheet"}</definedName>
    <definedName name="gj" localSheetId="0" hidden="1">{#N/A,#N/A,FALSE,"Group P&amp;L";#N/A,#N/A,FALSE,"Group Balance Sheet"}</definedName>
    <definedName name="gj" localSheetId="8" hidden="1">{#N/A,#N/A,FALSE,"Group P&amp;L";#N/A,#N/A,FALSE,"Group Balance Sheet"}</definedName>
    <definedName name="gj" hidden="1">{#N/A,#N/A,FALSE,"Group P&amp;L";#N/A,#N/A,FALSE,"Group Balance Sheet"}</definedName>
    <definedName name="gjk" localSheetId="1" hidden="1">{#N/A,#N/A,FALSE,"Group P&amp;L";#N/A,#N/A,FALSE,"Group Balance Sheet"}</definedName>
    <definedName name="gjk" localSheetId="0" hidden="1">{#N/A,#N/A,FALSE,"Group P&amp;L";#N/A,#N/A,FALSE,"Group Balance Sheet"}</definedName>
    <definedName name="gjk" localSheetId="8" hidden="1">{#N/A,#N/A,FALSE,"Group P&amp;L";#N/A,#N/A,FALSE,"Group Balance Sheet"}</definedName>
    <definedName name="gjk" hidden="1">{#N/A,#N/A,FALSE,"Group P&amp;L";#N/A,#N/A,FALSE,"Group Balance Sheet"}</definedName>
    <definedName name="GJKDHDDGD">[20]Criteria3!$B$32</definedName>
    <definedName name="gmgmgmgmgmgm" localSheetId="1" hidden="1">{#N/A,#N/A,FALSE,"Group P&amp;L";#N/A,#N/A,FALSE,"Group Balance Sheet"}</definedName>
    <definedName name="gmgmgmgmgmgm" localSheetId="0" hidden="1">{#N/A,#N/A,FALSE,"Group P&amp;L";#N/A,#N/A,FALSE,"Group Balance Sheet"}</definedName>
    <definedName name="gmgmgmgmgmgm" localSheetId="8" hidden="1">{#N/A,#N/A,FALSE,"Group P&amp;L";#N/A,#N/A,FALSE,"Group Balance Sheet"}</definedName>
    <definedName name="gmgmgmgmgmgm" hidden="1">{#N/A,#N/A,FALSE,"Group P&amp;L";#N/A,#N/A,FALSE,"Group Balance Sheet"}</definedName>
    <definedName name="GN_WACC_PostTax">'[65]A4 GN-2013'!$C$31</definedName>
    <definedName name="GN_WACC_PreTax">'[65]A4 GN-2013'!$C$33</definedName>
    <definedName name="gnbsfbgsd">[19]Criteria1!$B$32</definedName>
    <definedName name="gsfngsfngsdfng">[19]Criteria2!$D$4</definedName>
    <definedName name="guilkrtmk" localSheetId="1" hidden="1">{#N/A,#N/A,FALSE,"Group P&amp;L";#N/A,#N/A,FALSE,"Group Balance Sheet"}</definedName>
    <definedName name="guilkrtmk" localSheetId="0" hidden="1">{#N/A,#N/A,FALSE,"Group P&amp;L";#N/A,#N/A,FALSE,"Group Balance Sheet"}</definedName>
    <definedName name="guilkrtmk" localSheetId="8" hidden="1">{#N/A,#N/A,FALSE,"Group P&amp;L";#N/A,#N/A,FALSE,"Group Balance Sheet"}</definedName>
    <definedName name="guilkrtmk" hidden="1">{#N/A,#N/A,FALSE,"Group P&amp;L";#N/A,#N/A,FALSE,"Group Balance Sheet"}</definedName>
    <definedName name="GWYUID1" localSheetId="1">[34]Criteria1!$B$38</definedName>
    <definedName name="GWYUID1" localSheetId="0">[34]Criteria1!$B$38</definedName>
    <definedName name="GWYUID1">[21]Criteria1!$B$38</definedName>
    <definedName name="GWYUID2" localSheetId="1">[20]Criteria2!$B$38</definedName>
    <definedName name="GWYUID2" localSheetId="0">[20]Criteria2!$B$38</definedName>
    <definedName name="GWYUID2">[21]Criteria2!$B$38</definedName>
    <definedName name="GWYUID3" localSheetId="1">[20]Criteria3!$B$38</definedName>
    <definedName name="GWYUID3" localSheetId="0">[20]Criteria3!$B$38</definedName>
    <definedName name="GWYUID3">[21]Criteria3!$B$38</definedName>
    <definedName name="h" localSheetId="1" hidden="1">{#N/A,#N/A,FALSE,"Group P&amp;L";#N/A,#N/A,FALSE,"Group Balance Sheet"}</definedName>
    <definedName name="h" localSheetId="0" hidden="1">{#N/A,#N/A,FALSE,"Group P&amp;L";#N/A,#N/A,FALSE,"Group Balance Sheet"}</definedName>
    <definedName name="h" localSheetId="8" hidden="1">{#N/A,#N/A,FALSE,"Group P&amp;L";#N/A,#N/A,FALSE,"Group Balance Sheet"}</definedName>
    <definedName name="h" hidden="1">{#N/A,#N/A,FALSE,"Group P&amp;L";#N/A,#N/A,FALSE,"Group Balance Sheet"}</definedName>
    <definedName name="hdenjhenjh" localSheetId="1" hidden="1">{#N/A,#N/A,FALSE,"Group P&amp;L";#N/A,#N/A,FALSE,"Group Balance Sheet"}</definedName>
    <definedName name="hdenjhenjh" localSheetId="0" hidden="1">{#N/A,#N/A,FALSE,"Group P&amp;L";#N/A,#N/A,FALSE,"Group Balance Sheet"}</definedName>
    <definedName name="hdenjhenjh" localSheetId="8" hidden="1">{#N/A,#N/A,FALSE,"Group P&amp;L";#N/A,#N/A,FALSE,"Group Balance Sheet"}</definedName>
    <definedName name="hdenjhenjh" hidden="1">{#N/A,#N/A,FALSE,"Group P&amp;L";#N/A,#N/A,FALSE,"Group Balance Sheet"}</definedName>
    <definedName name="hfdfdgfkiklrtlkryuk" localSheetId="1" hidden="1">{#N/A,#N/A,FALSE,"Group P&amp;L";#N/A,#N/A,FALSE,"Group Balance Sheet"}</definedName>
    <definedName name="hfdfdgfkiklrtlkryuk" localSheetId="0" hidden="1">{#N/A,#N/A,FALSE,"Group P&amp;L";#N/A,#N/A,FALSE,"Group Balance Sheet"}</definedName>
    <definedName name="hfdfdgfkiklrtlkryuk" localSheetId="8" hidden="1">{#N/A,#N/A,FALSE,"Group P&amp;L";#N/A,#N/A,FALSE,"Group Balance Sheet"}</definedName>
    <definedName name="hfdfdgfkiklrtlkryuk" hidden="1">{#N/A,#N/A,FALSE,"Group P&amp;L";#N/A,#N/A,FALSE,"Group Balance Sheet"}</definedName>
    <definedName name="hg" localSheetId="1" hidden="1">{#N/A,#N/A,FALSE,"Group P&amp;L";#N/A,#N/A,FALSE,"Group Balance Sheet"}</definedName>
    <definedName name="hg" localSheetId="0" hidden="1">{#N/A,#N/A,FALSE,"Group P&amp;L";#N/A,#N/A,FALSE,"Group Balance Sheet"}</definedName>
    <definedName name="hg" localSheetId="8" hidden="1">{#N/A,#N/A,FALSE,"Group P&amp;L";#N/A,#N/A,FALSE,"Group Balance Sheet"}</definedName>
    <definedName name="hg" hidden="1">{#N/A,#N/A,FALSE,"Group P&amp;L";#N/A,#N/A,FALSE,"Group Balance Sheet"}</definedName>
    <definedName name="hgfgh" localSheetId="1" hidden="1">{#N/A,#N/A,FALSE,"Group P&amp;L";#N/A,#N/A,FALSE,"Group Balance Sheet"}</definedName>
    <definedName name="hgfgh" localSheetId="0" hidden="1">{#N/A,#N/A,FALSE,"Group P&amp;L";#N/A,#N/A,FALSE,"Group Balance Sheet"}</definedName>
    <definedName name="hgfgh" localSheetId="8" hidden="1">{#N/A,#N/A,FALSE,"Group P&amp;L";#N/A,#N/A,FALSE,"Group Balance Sheet"}</definedName>
    <definedName name="hgfgh" hidden="1">{#N/A,#N/A,FALSE,"Group P&amp;L";#N/A,#N/A,FALSE,"Group Balance Sheet"}</definedName>
    <definedName name="hghghgjedgjhegd">[20]Criteria2!$B$32</definedName>
    <definedName name="hgjfgjfgjfgj">[19]Criteria1!$F$4</definedName>
    <definedName name="hjk" localSheetId="1" hidden="1">{#N/A,#N/A,FALSE,"Group P&amp;L";#N/A,#N/A,FALSE,"Group Balance Sheet"}</definedName>
    <definedName name="hjk" localSheetId="0" hidden="1">{#N/A,#N/A,FALSE,"Group P&amp;L";#N/A,#N/A,FALSE,"Group Balance Sheet"}</definedName>
    <definedName name="hjk" localSheetId="8" hidden="1">{#N/A,#N/A,FALSE,"Group P&amp;L";#N/A,#N/A,FALSE,"Group Balance Sheet"}</definedName>
    <definedName name="hjk" hidden="1">{#N/A,#N/A,FALSE,"Group P&amp;L";#N/A,#N/A,FALSE,"Group Balance Sheet"}</definedName>
    <definedName name="hkkkkkkkkkkk" localSheetId="1" hidden="1">{#N/A,#N/A,FALSE,"Group P&amp;L";#N/A,#N/A,FALSE,"Group Balance Sheet"}</definedName>
    <definedName name="hkkkkkkkkkkk" localSheetId="0" hidden="1">{#N/A,#N/A,FALSE,"Group P&amp;L";#N/A,#N/A,FALSE,"Group Balance Sheet"}</definedName>
    <definedName name="hkkkkkkkkkkk" localSheetId="8" hidden="1">{#N/A,#N/A,FALSE,"Group P&amp;L";#N/A,#N/A,FALSE,"Group Balance Sheet"}</definedName>
    <definedName name="hkkkkkkkkkkk" hidden="1">{#N/A,#N/A,FALSE,"Group P&amp;L";#N/A,#N/A,FALSE,"Group Balance Sheet"}</definedName>
    <definedName name="hlkhg" localSheetId="1" hidden="1">{#N/A,#N/A,FALSE,"Group P&amp;L";#N/A,#N/A,FALSE,"Group Balance Sheet"}</definedName>
    <definedName name="hlkhg" localSheetId="0" hidden="1">{#N/A,#N/A,FALSE,"Group P&amp;L";#N/A,#N/A,FALSE,"Group Balance Sheet"}</definedName>
    <definedName name="hlkhg" localSheetId="8" hidden="1">{#N/A,#N/A,FALSE,"Group P&amp;L";#N/A,#N/A,FALSE,"Group Balance Sheet"}</definedName>
    <definedName name="hlkhg" hidden="1">{#N/A,#N/A,FALSE,"Group P&amp;L";#N/A,#N/A,FALSE,"Group Balance Sheet"}</definedName>
    <definedName name="hsdfhsdfhsdhsdhsd">[19]Criteria2!$B$40</definedName>
    <definedName name="hxa" localSheetId="1" hidden="1">{#N/A,#N/A,FALSE,"Group P&amp;L";#N/A,#N/A,FALSE,"Group Balance Sheet"}</definedName>
    <definedName name="hxa" localSheetId="0" hidden="1">{#N/A,#N/A,FALSE,"Group P&amp;L";#N/A,#N/A,FALSE,"Group Balance Sheet"}</definedName>
    <definedName name="hxa" localSheetId="8" hidden="1">{#N/A,#N/A,FALSE,"Group P&amp;L";#N/A,#N/A,FALSE,"Group Balance Sheet"}</definedName>
    <definedName name="hxa" hidden="1">{#N/A,#N/A,FALSE,"Group P&amp;L";#N/A,#N/A,FALSE,"Group Balance Sheet"}</definedName>
    <definedName name="Icpr" localSheetId="1">'[27]PTRM input'!$G$229</definedName>
    <definedName name="Icpr" localSheetId="0">'[27]PTRM input'!$G$229</definedName>
    <definedName name="Icpr" localSheetId="8">#REF!</definedName>
    <definedName name="Icpr">#REF!</definedName>
    <definedName name="Icpr_t" localSheetId="8">#REF!</definedName>
    <definedName name="Icpr_t">#REF!</definedName>
    <definedName name="ics_max">'[37]AER Inputs'!$D$12</definedName>
    <definedName name="ics_min">'[37]AER Inputs'!$D$13</definedName>
    <definedName name="IIIIIIIIIIIIIIIIIIIIIII">[19]Criteria1!$F$3</definedName>
    <definedName name="im" localSheetId="1" hidden="1">{#N/A,#N/A,FALSE,"Group P&amp;L";#N/A,#N/A,FALSE,"Group Balance Sheet"}</definedName>
    <definedName name="im" localSheetId="0" hidden="1">{#N/A,#N/A,FALSE,"Group P&amp;L";#N/A,#N/A,FALSE,"Group Balance Sheet"}</definedName>
    <definedName name="im" localSheetId="8" hidden="1">{#N/A,#N/A,FALSE,"Group P&amp;L";#N/A,#N/A,FALSE,"Group Balance Sheet"}</definedName>
    <definedName name="im" hidden="1">{#N/A,#N/A,FALSE,"Group P&amp;L";#N/A,#N/A,FALSE,"Group Balance Sheet"}</definedName>
    <definedName name="InputRange">'[75]Scale escalation (2.8)'!$AA$26:$AA$32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[20]Criteria3!$L$3</definedName>
    <definedName name="jfnmcvn" localSheetId="1" hidden="1">{#N/A,#N/A,FALSE,"Group P&amp;L";#N/A,#N/A,FALSE,"Group Balance Sheet"}</definedName>
    <definedName name="jfnmcvn" localSheetId="0" hidden="1">{#N/A,#N/A,FALSE,"Group P&amp;L";#N/A,#N/A,FALSE,"Group Balance Sheet"}</definedName>
    <definedName name="jfnmcvn" localSheetId="8" hidden="1">{#N/A,#N/A,FALSE,"Group P&amp;L";#N/A,#N/A,FALSE,"Group Balance Sheet"}</definedName>
    <definedName name="jfnmcvn" hidden="1">{#N/A,#N/A,FALSE,"Group P&amp;L";#N/A,#N/A,FALSE,"Group Balance Sheet"}</definedName>
    <definedName name="jggggggggggggg" localSheetId="1" hidden="1">{#N/A,#N/A,FALSE,"Group P&amp;L";#N/A,#N/A,FALSE,"Group Balance Sheet"}</definedName>
    <definedName name="jggggggggggggg" localSheetId="0" hidden="1">{#N/A,#N/A,FALSE,"Group P&amp;L";#N/A,#N/A,FALSE,"Group Balance Sheet"}</definedName>
    <definedName name="jggggggggggggg" localSheetId="8" hidden="1">{#N/A,#N/A,FALSE,"Group P&amp;L";#N/A,#N/A,FALSE,"Group Balance Sheet"}</definedName>
    <definedName name="jggggggggggggg" hidden="1">{#N/A,#N/A,FALSE,"Group P&amp;L";#N/A,#N/A,FALSE,"Group Balance Sheet"}</definedName>
    <definedName name="jgggggggggggggg" localSheetId="1" hidden="1">{#N/A,#N/A,FALSE,"Group P&amp;L";#N/A,#N/A,FALSE,"Group Balance Sheet"}</definedName>
    <definedName name="jgggggggggggggg" localSheetId="0" hidden="1">{#N/A,#N/A,FALSE,"Group P&amp;L";#N/A,#N/A,FALSE,"Group Balance Sheet"}</definedName>
    <definedName name="jgggggggggggggg" localSheetId="8" hidden="1">{#N/A,#N/A,FALSE,"Group P&amp;L";#N/A,#N/A,FALSE,"Group Balance Sheet"}</definedName>
    <definedName name="jgggggggggggggg" hidden="1">{#N/A,#N/A,FALSE,"Group P&amp;L";#N/A,#N/A,FALSE,"Group Balance Sheet"}</definedName>
    <definedName name="jh">[20]Criteria2!$B$37</definedName>
    <definedName name="jjfd" localSheetId="1" hidden="1">{#N/A,#N/A,FALSE,"Group P&amp;L";#N/A,#N/A,FALSE,"Group Balance Sheet"}</definedName>
    <definedName name="jjfd" localSheetId="0" hidden="1">{#N/A,#N/A,FALSE,"Group P&amp;L";#N/A,#N/A,FALSE,"Group Balance Sheet"}</definedName>
    <definedName name="jjfd" localSheetId="8" hidden="1">{#N/A,#N/A,FALSE,"Group P&amp;L";#N/A,#N/A,FALSE,"Group Balance Sheet"}</definedName>
    <definedName name="jjfd" hidden="1">{#N/A,#N/A,FALSE,"Group P&amp;L";#N/A,#N/A,FALSE,"Group Balance Sheet"}</definedName>
    <definedName name="jjgjj" localSheetId="1" hidden="1">{#N/A,#N/A,FALSE,"Group P&amp;L";#N/A,#N/A,FALSE,"Group Balance Sheet"}</definedName>
    <definedName name="jjgjj" localSheetId="0" hidden="1">{#N/A,#N/A,FALSE,"Group P&amp;L";#N/A,#N/A,FALSE,"Group Balance Sheet"}</definedName>
    <definedName name="jjgjj" localSheetId="8" hidden="1">{#N/A,#N/A,FALSE,"Group P&amp;L";#N/A,#N/A,FALSE,"Group Balance Sheet"}</definedName>
    <definedName name="jjgjj" hidden="1">{#N/A,#N/A,FALSE,"Group P&amp;L";#N/A,#N/A,FALSE,"Group Balance Sheet"}</definedName>
    <definedName name="jmjmjm" localSheetId="1" hidden="1">{#N/A,#N/A,FALSE,"Group P&amp;L";#N/A,#N/A,FALSE,"Group Balance Sheet"}</definedName>
    <definedName name="jmjmjm" localSheetId="0" hidden="1">{#N/A,#N/A,FALSE,"Group P&amp;L";#N/A,#N/A,FALSE,"Group Balance Sheet"}</definedName>
    <definedName name="jmjmjm" localSheetId="8" hidden="1">{#N/A,#N/A,FALSE,"Group P&amp;L";#N/A,#N/A,FALSE,"Group Balance Sheet"}</definedName>
    <definedName name="jmjmjm" hidden="1">{#N/A,#N/A,FALSE,"Group P&amp;L";#N/A,#N/A,FALSE,"Group Balance Sheet"}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 localSheetId="1">'[35]Job Title'!$A$1:$P$557</definedName>
    <definedName name="Job_Title" localSheetId="0">'[35]Job Title'!$A$1:$P$557</definedName>
    <definedName name="Job_Title">'[36]Job Title'!$A$1:$P$557</definedName>
    <definedName name="k">[20]Criteria3!$B$17</definedName>
    <definedName name="kdb" localSheetId="1" hidden="1">{#N/A,#N/A,FALSE,"Group P&amp;L";#N/A,#N/A,FALSE,"Group Balance Sheet"}</definedName>
    <definedName name="kdb" localSheetId="0" hidden="1">{#N/A,#N/A,FALSE,"Group P&amp;L";#N/A,#N/A,FALSE,"Group Balance Sheet"}</definedName>
    <definedName name="kdb" localSheetId="8" hidden="1">{#N/A,#N/A,FALSE,"Group P&amp;L";#N/A,#N/A,FALSE,"Group Balance Sheet"}</definedName>
    <definedName name="kdb" hidden="1">{#N/A,#N/A,FALSE,"Group P&amp;L";#N/A,#N/A,FALSE,"Group Balance Sheet"}</definedName>
    <definedName name="kjgkhgsdfnsdfnbsdf">[20]Criteria1!$B$41</definedName>
    <definedName name="kkkk" localSheetId="1" hidden="1">{#N/A,#N/A,FALSE,"Group P&amp;L";#N/A,#N/A,FALSE,"Group Balance Sheet"}</definedName>
    <definedName name="kkkk" localSheetId="0" hidden="1">{#N/A,#N/A,FALSE,"Group P&amp;L";#N/A,#N/A,FALSE,"Group Balance Sheet"}</definedName>
    <definedName name="kkkk" localSheetId="8" hidden="1">{#N/A,#N/A,FALSE,"Group P&amp;L";#N/A,#N/A,FALSE,"Group Balance Sheet"}</definedName>
    <definedName name="kkkk" hidden="1">{#N/A,#N/A,FALSE,"Group P&amp;L";#N/A,#N/A,FALSE,"Group Balance Sheet"}</definedName>
    <definedName name="kkkkkkkk">[19]Criteria3!$J$5</definedName>
    <definedName name="klop">[19]Criteria2!$L$3</definedName>
    <definedName name="kms" localSheetId="1">'[25]Lookup|Tables'!$G$23</definedName>
    <definedName name="kms" localSheetId="0">'[25]Lookup|Tables'!$G$23</definedName>
    <definedName name="kms">'[26]Lookup|Tables'!$G$23</definedName>
    <definedName name="kurkrykmrkm" localSheetId="1" hidden="1">{#N/A,#N/A,FALSE,"Group P&amp;L";#N/A,#N/A,FALSE,"Group Balance Sheet"}</definedName>
    <definedName name="kurkrykmrkm" localSheetId="0" hidden="1">{#N/A,#N/A,FALSE,"Group P&amp;L";#N/A,#N/A,FALSE,"Group Balance Sheet"}</definedName>
    <definedName name="kurkrykmrkm" localSheetId="8" hidden="1">{#N/A,#N/A,FALSE,"Group P&amp;L";#N/A,#N/A,FALSE,"Group Balance Sheet"}</definedName>
    <definedName name="kurkrykmrkm" hidden="1">{#N/A,#N/A,FALSE,"Group P&amp;L";#N/A,#N/A,FALSE,"Group Balance Sheet"}</definedName>
    <definedName name="l">[19]Criteria1!$B$18</definedName>
    <definedName name="LAN" localSheetId="1" hidden="1">{"Ownership",#N/A,FALSE,"Ownership";"Contents",#N/A,FALSE,"Contents"}</definedName>
    <definedName name="LAN" localSheetId="0" hidden="1">{"Ownership",#N/A,FALSE,"Ownership";"Contents",#N/A,FALSE,"Contents"}</definedName>
    <definedName name="LAN" localSheetId="8" hidden="1">{"Ownership",#N/A,FALSE,"Ownership";"Contents",#N/A,FALSE,"Contents"}</definedName>
    <definedName name="LAN" hidden="1">{"Ownership",#N/A,FALSE,"Ownership";"Contents",#N/A,FALSE,"Contents"}</definedName>
    <definedName name="LastYear">[76]DATA!#REF!</definedName>
    <definedName name="limcount" hidden="1">1</definedName>
    <definedName name="llglgjlgl" localSheetId="1" hidden="1">{#N/A,#N/A,FALSE,"Group P&amp;L";#N/A,#N/A,FALSE,"Group Balance Sheet"}</definedName>
    <definedName name="llglgjlgl" localSheetId="0" hidden="1">{#N/A,#N/A,FALSE,"Group P&amp;L";#N/A,#N/A,FALSE,"Group Balance Sheet"}</definedName>
    <definedName name="llglgjlgl" localSheetId="8" hidden="1">{#N/A,#N/A,FALSE,"Group P&amp;L";#N/A,#N/A,FALSE,"Group Balance Sheet"}</definedName>
    <definedName name="llglgjlgl" hidden="1">{#N/A,#N/A,FALSE,"Group P&amp;L";#N/A,#N/A,FALSE,"Group Balance Sheet"}</definedName>
    <definedName name="lllkl" localSheetId="1" hidden="1">{#N/A,#N/A,FALSE,"Group P&amp;L";#N/A,#N/A,FALSE,"Group Balance Sheet"}</definedName>
    <definedName name="lllkl" localSheetId="0" hidden="1">{#N/A,#N/A,FALSE,"Group P&amp;L";#N/A,#N/A,FALSE,"Group Balance Sheet"}</definedName>
    <definedName name="lllkl" localSheetId="8" hidden="1">{#N/A,#N/A,FALSE,"Group P&amp;L";#N/A,#N/A,FALSE,"Group Balance Sheet"}</definedName>
    <definedName name="lllkl" hidden="1">{#N/A,#N/A,FALSE,"Group P&amp;L";#N/A,#N/A,FALSE,"Group Balance Sheet"}</definedName>
    <definedName name="llllllllll" localSheetId="1" hidden="1">{#N/A,#N/A,FALSE,"Group P&amp;L";#N/A,#N/A,FALSE,"Group Balance Sheet"}</definedName>
    <definedName name="llllllllll" localSheetId="0" hidden="1">{#N/A,#N/A,FALSE,"Group P&amp;L";#N/A,#N/A,FALSE,"Group Balance Sheet"}</definedName>
    <definedName name="llllllllll" localSheetId="8" hidden="1">{#N/A,#N/A,FALSE,"Group P&amp;L";#N/A,#N/A,FALSE,"Group Balance Sheet"}</definedName>
    <definedName name="llllllllll" hidden="1">{#N/A,#N/A,FALSE,"Group P&amp;L";#N/A,#N/A,FALSE,"Group Balance Sheet"}</definedName>
    <definedName name="lllllllllllllllll" localSheetId="1" hidden="1">{#N/A,#N/A,FALSE,"Group P&amp;L";#N/A,#N/A,FALSE,"Group Balance Sheet"}</definedName>
    <definedName name="lllllllllllllllll" localSheetId="0" hidden="1">{#N/A,#N/A,FALSE,"Group P&amp;L";#N/A,#N/A,FALSE,"Group Balance Sheet"}</definedName>
    <definedName name="lllllllllllllllll" localSheetId="8" hidden="1">{#N/A,#N/A,FALSE,"Group P&amp;L";#N/A,#N/A,FALSE,"Group Balance Sheet"}</definedName>
    <definedName name="lllllllllllllllll" hidden="1">{#N/A,#N/A,FALSE,"Group P&amp;L";#N/A,#N/A,FALSE,"Group Balance Sheet"}</definedName>
    <definedName name="llllo">[19]Criteria3!$J$4</definedName>
    <definedName name="lo" localSheetId="1" hidden="1">{#N/A,#N/A,FALSE,"Group P&amp;L";#N/A,#N/A,FALSE,"Group Balance Sheet"}</definedName>
    <definedName name="lo" localSheetId="0" hidden="1">{#N/A,#N/A,FALSE,"Group P&amp;L";#N/A,#N/A,FALSE,"Group Balance Sheet"}</definedName>
    <definedName name="lo" localSheetId="8" hidden="1">{#N/A,#N/A,FALSE,"Group P&amp;L";#N/A,#N/A,FALSE,"Group Balance Sheet"}</definedName>
    <definedName name="lo" hidden="1">{#N/A,#N/A,FALSE,"Group P&amp;L";#N/A,#N/A,FALSE,"Group Balance Sheet"}</definedName>
    <definedName name="LST_MTH">[48]Sheet3!$A$1:$A$12</definedName>
    <definedName name="m" localSheetId="1" hidden="1">{#N/A,#N/A,FALSE,"Group P&amp;L";#N/A,#N/A,FALSE,"Group Balance Sheet"}</definedName>
    <definedName name="m" localSheetId="0" hidden="1">{#N/A,#N/A,FALSE,"Group P&amp;L";#N/A,#N/A,FALSE,"Group Balance Sheet"}</definedName>
    <definedName name="m" localSheetId="8" hidden="1">{#N/A,#N/A,FALSE,"Group P&amp;L";#N/A,#N/A,FALSE,"Group Balance Sheet"}</definedName>
    <definedName name="m" hidden="1">{#N/A,#N/A,FALSE,"Group P&amp;L";#N/A,#N/A,FALSE,"Group Balance Sheet"}</definedName>
    <definedName name="MBMCV">[19]Criteria1!$B$32</definedName>
    <definedName name="MEF_CC" localSheetId="1">'[77]Material Cost Escalators'!$I$7:$N$22</definedName>
    <definedName name="MEF_CC" localSheetId="0">'[77]Material Cost Escalators'!$I$7:$N$22</definedName>
    <definedName name="MEF_CC">'[78]Material Cost Escalators'!$I$7:$N$22</definedName>
    <definedName name="MEF_CD" localSheetId="1">'[77]Material Cost Escalators'!$C$7:$H$22</definedName>
    <definedName name="MEF_CD" localSheetId="0">'[77]Material Cost Escalators'!$C$7:$H$22</definedName>
    <definedName name="MEF_CD">'[78]Material Cost Escalators'!$C$7:$H$22</definedName>
    <definedName name="MeterOM" localSheetId="1">[79]Assumptions!$F$115</definedName>
    <definedName name="MeterOM" localSheetId="0">[79]Assumptions!$F$115</definedName>
    <definedName name="MeterOM">[80]Assumptions!$F$115</definedName>
    <definedName name="mfmfmfgm" localSheetId="1" hidden="1">{#N/A,#N/A,FALSE,"Group P&amp;L";#N/A,#N/A,FALSE,"Group Balance Sheet"}</definedName>
    <definedName name="mfmfmfgm" localSheetId="0" hidden="1">{#N/A,#N/A,FALSE,"Group P&amp;L";#N/A,#N/A,FALSE,"Group Balance Sheet"}</definedName>
    <definedName name="mfmfmfgm" localSheetId="8" hidden="1">{#N/A,#N/A,FALSE,"Group P&amp;L";#N/A,#N/A,FALSE,"Group Balance Sheet"}</definedName>
    <definedName name="mfmfmfgm" hidden="1">{#N/A,#N/A,FALSE,"Group P&amp;L";#N/A,#N/A,FALSE,"Group Balance Sheet"}</definedName>
    <definedName name="mh" localSheetId="1" hidden="1">{#N/A,#N/A,FALSE,"Group P&amp;L";#N/A,#N/A,FALSE,"Group Balance Sheet"}</definedName>
    <definedName name="mh" localSheetId="0" hidden="1">{#N/A,#N/A,FALSE,"Group P&amp;L";#N/A,#N/A,FALSE,"Group Balance Sheet"}</definedName>
    <definedName name="mh" localSheetId="8" hidden="1">{#N/A,#N/A,FALSE,"Group P&amp;L";#N/A,#N/A,FALSE,"Group Balance Sheet"}</definedName>
    <definedName name="mh" hidden="1">{#N/A,#N/A,FALSE,"Group P&amp;L";#N/A,#N/A,FALSE,"Group Balance Sheet"}</definedName>
    <definedName name="mhmhmhm">[19]Criteria3!$B$32</definedName>
    <definedName name="Mid_Period">[38]LookupTab!$H$43</definedName>
    <definedName name="millions" localSheetId="8">#REF!</definedName>
    <definedName name="millions">#REF!</definedName>
    <definedName name="miy" localSheetId="1">[79]Assumptions!$F$19</definedName>
    <definedName name="miy" localSheetId="0">[79]Assumptions!$F$19</definedName>
    <definedName name="miy">[80]Assumptions!$F$19</definedName>
    <definedName name="mkt" localSheetId="1" hidden="1">{#N/A,#N/A,FALSE,"Group P&amp;L";#N/A,#N/A,FALSE,"Group Balance Sheet"}</definedName>
    <definedName name="mkt" localSheetId="0" hidden="1">{#N/A,#N/A,FALSE,"Group P&amp;L";#N/A,#N/A,FALSE,"Group Balance Sheet"}</definedName>
    <definedName name="mkt" localSheetId="8" hidden="1">{#N/A,#N/A,FALSE,"Group P&amp;L";#N/A,#N/A,FALSE,"Group Balance Sheet"}</definedName>
    <definedName name="mkt" hidden="1">{#N/A,#N/A,FALSE,"Group P&amp;L";#N/A,#N/A,FALSE,"Group Balance Sheet"}</definedName>
    <definedName name="mmmmmmmmmmm">[19]Criteria2!$J$5</definedName>
    <definedName name="MN">[19]Criteria3!$B$10</definedName>
    <definedName name="MNMMN">[19]Criteria3!$B$9</definedName>
    <definedName name="Mrp" localSheetId="1">[31]Sheet1!$G$188</definedName>
    <definedName name="Mrp" localSheetId="0">[31]Sheet1!$G$188</definedName>
    <definedName name="Mrp" localSheetId="8">#REF!</definedName>
    <definedName name="Mrp">#REF!</definedName>
    <definedName name="nbdfndf" localSheetId="1" hidden="1">{#N/A,#N/A,FALSE,"Group P&amp;L";#N/A,#N/A,FALSE,"Group Balance Sheet"}</definedName>
    <definedName name="nbdfndf" localSheetId="0" hidden="1">{#N/A,#N/A,FALSE,"Group P&amp;L";#N/A,#N/A,FALSE,"Group Balance Sheet"}</definedName>
    <definedName name="nbdfndf" localSheetId="8" hidden="1">{#N/A,#N/A,FALSE,"Group P&amp;L";#N/A,#N/A,FALSE,"Group Balance Sheet"}</definedName>
    <definedName name="nbdfndf" hidden="1">{#N/A,#N/A,FALSE,"Group P&amp;L";#N/A,#N/A,FALSE,"Group Balance Sheet"}</definedName>
    <definedName name="ncv" localSheetId="1" hidden="1">{#N/A,#N/A,FALSE,"Group P&amp;L";#N/A,#N/A,FALSE,"Group Balance Sheet"}</definedName>
    <definedName name="ncv" localSheetId="0" hidden="1">{#N/A,#N/A,FALSE,"Group P&amp;L";#N/A,#N/A,FALSE,"Group Balance Sheet"}</definedName>
    <definedName name="ncv" localSheetId="8" hidden="1">{#N/A,#N/A,FALSE,"Group P&amp;L";#N/A,#N/A,FALSE,"Group Balance Sheet"}</definedName>
    <definedName name="ncv" hidden="1">{#N/A,#N/A,FALSE,"Group P&amp;L";#N/A,#N/A,FALSE,"Group Balance Sheet"}</definedName>
    <definedName name="NFG">[19]Criteria2!$B$10</definedName>
    <definedName name="ngngngnfd">[19]Criteria2!$B$38</definedName>
    <definedName name="njedt" localSheetId="1" hidden="1">{#N/A,#N/A,FALSE,"Group P&amp;L";#N/A,#N/A,FALSE,"Group Balance Sheet"}</definedName>
    <definedName name="njedt" localSheetId="0" hidden="1">{#N/A,#N/A,FALSE,"Group P&amp;L";#N/A,#N/A,FALSE,"Group Balance Sheet"}</definedName>
    <definedName name="njedt" localSheetId="8" hidden="1">{#N/A,#N/A,FALSE,"Group P&amp;L";#N/A,#N/A,FALSE,"Group Balance Sheet"}</definedName>
    <definedName name="njedt" hidden="1">{#N/A,#N/A,FALSE,"Group P&amp;L";#N/A,#N/A,FALSE,"Group Balance Sheet"}</definedName>
    <definedName name="nmb" localSheetId="1" hidden="1">{#N/A,#N/A,FALSE,"Group P&amp;L";#N/A,#N/A,FALSE,"Group Balance Sheet"}</definedName>
    <definedName name="nmb" localSheetId="0" hidden="1">{#N/A,#N/A,FALSE,"Group P&amp;L";#N/A,#N/A,FALSE,"Group Balance Sheet"}</definedName>
    <definedName name="nmb" localSheetId="8" hidden="1">{#N/A,#N/A,FALSE,"Group P&amp;L";#N/A,#N/A,FALSE,"Group Balance Sheet"}</definedName>
    <definedName name="nmb" hidden="1">{#N/A,#N/A,FALSE,"Group P&amp;L";#N/A,#N/A,FALSE,"Group Balance Sheet"}</definedName>
    <definedName name="nmgngn">[19]Criteria1!$B$38</definedName>
    <definedName name="nnfgnfgngf">[19]Criteria2!$D$2</definedName>
    <definedName name="nnnnnnnnnnnnnnnnnnnn">[19]Criteria1!$H$5</definedName>
    <definedName name="Nominal" localSheetId="1">'[81]Rate of change'!$C$26</definedName>
    <definedName name="Nominal" localSheetId="0">'[81]Rate of change'!$C$26</definedName>
    <definedName name="Nominal" localSheetId="8">[38]LookupTab!$H$11</definedName>
    <definedName name="Nominal">'[82]Rate of change'!$C$26</definedName>
    <definedName name="Nominal_to_Real" localSheetId="1">'[83]Input|Rate of change'!$C$23:$C$26</definedName>
    <definedName name="Nominal_to_Real" localSheetId="0">'[83]Input|Rate of change'!$C$23:$C$26</definedName>
    <definedName name="Nominal_to_Real" localSheetId="8">'[84]Input|Rate of change'!$C$23:$C$26</definedName>
    <definedName name="Nominal_to_Real">'[84]Input|Rate of change'!$C$23:$C$26</definedName>
    <definedName name="NoOfFFSegments1" localSheetId="1">[34]Criteria1!$B$12</definedName>
    <definedName name="NoOfFFSegments1" localSheetId="0">[34]Criteria1!$B$12</definedName>
    <definedName name="NoOfFFSegments1">[21]Criteria1!$B$12</definedName>
    <definedName name="NoOfFFSegments2" localSheetId="1">[20]Criteria2!$B$12</definedName>
    <definedName name="NoOfFFSegments2" localSheetId="0">[20]Criteria2!$B$12</definedName>
    <definedName name="NoOfFFSegments2">[21]Criteria2!$B$12</definedName>
    <definedName name="NoOfFFSegments3" localSheetId="1">[20]Criteria3!$B$12</definedName>
    <definedName name="NoOfFFSegments3" localSheetId="0">[20]Criteria3!$B$12</definedName>
    <definedName name="NoOfFFSegments3">[21]Criteria3!$B$12</definedName>
    <definedName name="NoOfPeriods1" localSheetId="1">[34]Criteria1!$B$22</definedName>
    <definedName name="NoOfPeriods1" localSheetId="0">[34]Criteria1!$B$22</definedName>
    <definedName name="NoOfPeriods1">[21]Criteria1!$B$22</definedName>
    <definedName name="NoOfPeriods2" localSheetId="1">[20]Criteria2!$B$22</definedName>
    <definedName name="NoOfPeriods2" localSheetId="0">[20]Criteria2!$B$22</definedName>
    <definedName name="NoOfPeriods2">[21]Criteria2!$B$22</definedName>
    <definedName name="NoOfPeriods3" localSheetId="1">[20]Criteria3!$B$22</definedName>
    <definedName name="NoOfPeriods3" localSheetId="0">[20]Criteria3!$B$22</definedName>
    <definedName name="NoOfPeriods3">[21]Criteria3!$B$22</definedName>
    <definedName name="number" localSheetId="1">'[71]Lookup | Tables'!#REF!</definedName>
    <definedName name="number" localSheetId="0">'[71]Lookup | Tables'!#REF!</definedName>
    <definedName name="number" localSheetId="8">#REF!</definedName>
    <definedName name="number">#REF!</definedName>
    <definedName name="NVCX">[85]DATA!$A$1:$C$170</definedName>
    <definedName name="nvvvvvvvvvvvv" localSheetId="1" hidden="1">{#N/A,#N/A,FALSE,"Group P&amp;L";#N/A,#N/A,FALSE,"Group Balance Sheet"}</definedName>
    <definedName name="nvvvvvvvvvvvv" localSheetId="0" hidden="1">{#N/A,#N/A,FALSE,"Group P&amp;L";#N/A,#N/A,FALSE,"Group Balance Sheet"}</definedName>
    <definedName name="nvvvvvvvvvvvv" localSheetId="8" hidden="1">{#N/A,#N/A,FALSE,"Group P&amp;L";#N/A,#N/A,FALSE,"Group Balance Sheet"}</definedName>
    <definedName name="nvvvvvvvvvvvv" hidden="1">{#N/A,#N/A,FALSE,"Group P&amp;L";#N/A,#N/A,FALSE,"Group Balance Sheet"}</definedName>
    <definedName name="ODBCDataSource1" localSheetId="1">[20]Criteria1!$B$40</definedName>
    <definedName name="ODBCDataSource1" localSheetId="0">[20]Criteria1!$B$40</definedName>
    <definedName name="ODBCDataSource1">[21]Criteria1!$B$40</definedName>
    <definedName name="ODBCDataSource2" localSheetId="1">[20]Criteria2!$B$40</definedName>
    <definedName name="ODBCDataSource2" localSheetId="0">[20]Criteria2!$B$40</definedName>
    <definedName name="ODBCDataSource2">[21]Criteria2!$B$40</definedName>
    <definedName name="ODBCDataSource3" localSheetId="1">[20]Criteria3!$B$40</definedName>
    <definedName name="ODBCDataSource3" localSheetId="0">[20]Criteria3!$B$40</definedName>
    <definedName name="ODBCDataSource3">[21]Criteria3!$B$40</definedName>
    <definedName name="of" localSheetId="1" hidden="1">{#N/A,#N/A,FALSE,"Group P&amp;L";#N/A,#N/A,FALSE,"Group Balance Sheet"}</definedName>
    <definedName name="of" localSheetId="0" hidden="1">{#N/A,#N/A,FALSE,"Group P&amp;L";#N/A,#N/A,FALSE,"Group Balance Sheet"}</definedName>
    <definedName name="of" localSheetId="8" hidden="1">{#N/A,#N/A,FALSE,"Group P&amp;L";#N/A,#N/A,FALSE,"Group Balance Sheet"}</definedName>
    <definedName name="of" hidden="1">{#N/A,#N/A,FALSE,"Group P&amp;L";#N/A,#N/A,FALSE,"Group Balance Sheet"}</definedName>
    <definedName name="oipoip" localSheetId="1" hidden="1">{#N/A,#N/A,FALSE,"Group P&amp;L";#N/A,#N/A,FALSE,"Group Balance Sheet"}</definedName>
    <definedName name="oipoip" localSheetId="0" hidden="1">{#N/A,#N/A,FALSE,"Group P&amp;L";#N/A,#N/A,FALSE,"Group Balance Sheet"}</definedName>
    <definedName name="oipoip" localSheetId="8" hidden="1">{#N/A,#N/A,FALSE,"Group P&amp;L";#N/A,#N/A,FALSE,"Group Balance Sheet"}</definedName>
    <definedName name="oipoip" hidden="1">{#N/A,#N/A,FALSE,"Group P&amp;L";#N/A,#N/A,FALSE,"Group Balance Sheet"}</definedName>
    <definedName name="oiuuoi">[19]Criteria2!$N$3</definedName>
    <definedName name="ol" localSheetId="1" hidden="1">{#N/A,#N/A,FALSE,"Group P&amp;L";#N/A,#N/A,FALSE,"Group Balance Sheet"}</definedName>
    <definedName name="ol" localSheetId="0" hidden="1">{#N/A,#N/A,FALSE,"Group P&amp;L";#N/A,#N/A,FALSE,"Group Balance Sheet"}</definedName>
    <definedName name="ol" localSheetId="8" hidden="1">{#N/A,#N/A,FALSE,"Group P&amp;L";#N/A,#N/A,FALSE,"Group Balance Sheet"}</definedName>
    <definedName name="ol" hidden="1">{#N/A,#N/A,FALSE,"Group P&amp;L";#N/A,#N/A,FALSE,"Group Balance Sheet"}</definedName>
    <definedName name="ool" localSheetId="1" hidden="1">{#N/A,#N/A,FALSE,"Group P&amp;L";#N/A,#N/A,FALSE,"Group Balance Sheet"}</definedName>
    <definedName name="ool" localSheetId="0" hidden="1">{#N/A,#N/A,FALSE,"Group P&amp;L";#N/A,#N/A,FALSE,"Group Balance Sheet"}</definedName>
    <definedName name="ool" localSheetId="8" hidden="1">{#N/A,#N/A,FALSE,"Group P&amp;L";#N/A,#N/A,FALSE,"Group Balance Sheet"}</definedName>
    <definedName name="ool" hidden="1">{#N/A,#N/A,FALSE,"Group P&amp;L";#N/A,#N/A,FALSE,"Group Balance Sheet"}</definedName>
    <definedName name="ooooo" localSheetId="1" hidden="1">{#N/A,#N/A,FALSE,"Group P&amp;L";#N/A,#N/A,FALSE,"Group Balance Sheet"}</definedName>
    <definedName name="ooooo" localSheetId="0" hidden="1">{#N/A,#N/A,FALSE,"Group P&amp;L";#N/A,#N/A,FALSE,"Group Balance Sheet"}</definedName>
    <definedName name="ooooo" localSheetId="8" hidden="1">{#N/A,#N/A,FALSE,"Group P&amp;L";#N/A,#N/A,FALSE,"Group Balance Sheet"}</definedName>
    <definedName name="ooooo" hidden="1">{#N/A,#N/A,FALSE,"Group P&amp;L";#N/A,#N/A,FALSE,"Group Balance Sheet"}</definedName>
    <definedName name="OOOOOOOOOOOOOOOOOOOOOOOOO">[20]Criteria2!$F$2</definedName>
    <definedName name="ooop" localSheetId="1" hidden="1">{#N/A,#N/A,FALSE,"Group P&amp;L";#N/A,#N/A,FALSE,"Group Balance Sheet"}</definedName>
    <definedName name="ooop" localSheetId="0" hidden="1">{#N/A,#N/A,FALSE,"Group P&amp;L";#N/A,#N/A,FALSE,"Group Balance Sheet"}</definedName>
    <definedName name="ooop" localSheetId="8" hidden="1">{#N/A,#N/A,FALSE,"Group P&amp;L";#N/A,#N/A,FALSE,"Group Balance Sheet"}</definedName>
    <definedName name="ooop" hidden="1">{#N/A,#N/A,FALSE,"Group P&amp;L";#N/A,#N/A,FALSE,"Group Balance Sheet"}</definedName>
    <definedName name="oppp" localSheetId="1" hidden="1">{#N/A,#N/A,FALSE,"Group P&amp;L";#N/A,#N/A,FALSE,"Group Balance Sheet"}</definedName>
    <definedName name="oppp" localSheetId="0" hidden="1">{#N/A,#N/A,FALSE,"Group P&amp;L";#N/A,#N/A,FALSE,"Group Balance Sheet"}</definedName>
    <definedName name="oppp" localSheetId="8" hidden="1">{#N/A,#N/A,FALSE,"Group P&amp;L";#N/A,#N/A,FALSE,"Group Balance Sheet"}</definedName>
    <definedName name="oppp" hidden="1">{#N/A,#N/A,FALSE,"Group P&amp;L";#N/A,#N/A,FALSE,"Group Balance Sheet"}</definedName>
    <definedName name="ouihb" localSheetId="1" hidden="1">{#N/A,#N/A,FALSE,"Group P&amp;L";#N/A,#N/A,FALSE,"Group Balance Sheet"}</definedName>
    <definedName name="ouihb" localSheetId="0" hidden="1">{#N/A,#N/A,FALSE,"Group P&amp;L";#N/A,#N/A,FALSE,"Group Balance Sheet"}</definedName>
    <definedName name="ouihb" localSheetId="8" hidden="1">{#N/A,#N/A,FALSE,"Group P&amp;L";#N/A,#N/A,FALSE,"Group Balance Sheet"}</definedName>
    <definedName name="ouihb" hidden="1">{#N/A,#N/A,FALSE,"Group P&amp;L";#N/A,#N/A,FALSE,"Group Balance Sheet"}</definedName>
    <definedName name="ouijlk" localSheetId="1" hidden="1">{#N/A,#N/A,FALSE,"Group P&amp;L";#N/A,#N/A,FALSE,"Group Balance Sheet"}</definedName>
    <definedName name="ouijlk" localSheetId="0" hidden="1">{#N/A,#N/A,FALSE,"Group P&amp;L";#N/A,#N/A,FALSE,"Group Balance Sheet"}</definedName>
    <definedName name="ouijlk" localSheetId="8" hidden="1">{#N/A,#N/A,FALSE,"Group P&amp;L";#N/A,#N/A,FALSE,"Group Balance Sheet"}</definedName>
    <definedName name="ouijlk" hidden="1">{#N/A,#N/A,FALSE,"Group P&amp;L";#N/A,#N/A,FALSE,"Group Balance Sheet"}</definedName>
    <definedName name="oyguoyt">[20]Criteria3!$B$40</definedName>
    <definedName name="p" localSheetId="1" hidden="1">{#N/A,#N/A,FALSE,"Group P&amp;L";#N/A,#N/A,FALSE,"Group Balance Sheet"}</definedName>
    <definedName name="p" localSheetId="0" hidden="1">{#N/A,#N/A,FALSE,"Group P&amp;L";#N/A,#N/A,FALSE,"Group Balance Sheet"}</definedName>
    <definedName name="p" localSheetId="8" hidden="1">{#N/A,#N/A,FALSE,"Group P&amp;L";#N/A,#N/A,FALSE,"Group Balance Sheet"}</definedName>
    <definedName name="p" hidden="1">{#N/A,#N/A,FALSE,"Group P&amp;L";#N/A,#N/A,FALSE,"Group Balance Sheet"}</definedName>
    <definedName name="P_0_RevCap">'[86]X factors'!$G$63</definedName>
    <definedName name="P_0_RevCap_t">'[67]X factors'!$G$63</definedName>
    <definedName name="P_0_RevYld">'[86]X factors'!$G$83</definedName>
    <definedName name="P_0_RevYld_t">'[67]X factors'!$G$83</definedName>
    <definedName name="P_0_WAPC">'[86]X factors'!$G$47</definedName>
    <definedName name="P_0_WAPC_t">'[67]X factors'!$G$47</definedName>
    <definedName name="p0iu" localSheetId="1" hidden="1">{#N/A,#N/A,FALSE,"Group P&amp;L";#N/A,#N/A,FALSE,"Group Balance Sheet"}</definedName>
    <definedName name="p0iu" localSheetId="0" hidden="1">{#N/A,#N/A,FALSE,"Group P&amp;L";#N/A,#N/A,FALSE,"Group Balance Sheet"}</definedName>
    <definedName name="p0iu" localSheetId="8" hidden="1">{#N/A,#N/A,FALSE,"Group P&amp;L";#N/A,#N/A,FALSE,"Group Balance Sheet"}</definedName>
    <definedName name="p0iu" hidden="1">{#N/A,#N/A,FALSE,"Group P&amp;L";#N/A,#N/A,FALSE,"Group Balance Sheet"}</definedName>
    <definedName name="percent" localSheetId="7">'[84]Lookup|Tables'!$G$14</definedName>
    <definedName name="percent" localSheetId="1">'[71]Lookup | Tables'!#REF!</definedName>
    <definedName name="percent" localSheetId="0">'[71]Lookup | Tables'!#REF!</definedName>
    <definedName name="percent" localSheetId="8">#REF!</definedName>
    <definedName name="percent">#REF!</definedName>
    <definedName name="PERIOD" localSheetId="8">#REF!</definedName>
    <definedName name="PERIOD">#REF!</definedName>
    <definedName name="PeriodSetName1">[21]Criteria1!$B$4</definedName>
    <definedName name="PeriodSetName2">[21]Criteria2!$B$4</definedName>
    <definedName name="PeriodSetName3" localSheetId="1">[22]Criteria3!$B$4</definedName>
    <definedName name="PeriodSetName3" localSheetId="0">[22]Criteria3!$B$4</definedName>
    <definedName name="PeriodSetName3">[21]Criteria3!$B$4</definedName>
    <definedName name="PeriodYear1">[21]Criteria1!$B$21</definedName>
    <definedName name="PeriodYear2" localSheetId="1">[20]Criteria2!$B$21</definedName>
    <definedName name="PeriodYear2" localSheetId="0">[20]Criteria2!$B$21</definedName>
    <definedName name="PeriodYear2">[21]Criteria2!$B$21</definedName>
    <definedName name="PeriodYear3" localSheetId="1">[20]Criteria3!$B$21</definedName>
    <definedName name="PeriodYear3" localSheetId="0">[20]Criteria3!$B$21</definedName>
    <definedName name="PeriodYear3">[21]Criteria3!$B$21</definedName>
    <definedName name="pii">[19]Criteria2!$N$5</definedName>
    <definedName name="piuytre">[19]Criteria3!$J$1</definedName>
    <definedName name="pllllooiouut">[19]Criteria3!$B$52</definedName>
    <definedName name="po" localSheetId="1" hidden="1">{#N/A,#N/A,FALSE,"Group P&amp;L";#N/A,#N/A,FALSE,"Group Balance Sheet"}</definedName>
    <definedName name="po" localSheetId="0" hidden="1">{#N/A,#N/A,FALSE,"Group P&amp;L";#N/A,#N/A,FALSE,"Group Balance Sheet"}</definedName>
    <definedName name="po" localSheetId="8" hidden="1">{#N/A,#N/A,FALSE,"Group P&amp;L";#N/A,#N/A,FALSE,"Group Balance Sheet"}</definedName>
    <definedName name="po" hidden="1">{#N/A,#N/A,FALSE,"Group P&amp;L";#N/A,#N/A,FALSE,"Group Balance Sheet"}</definedName>
    <definedName name="POIIIIIIIIIIIIIIIIIIIIIII">[19]Criteria3!$F$2</definedName>
    <definedName name="poiiop" localSheetId="1" hidden="1">{#N/A,#N/A,FALSE,"Group P&amp;L";#N/A,#N/A,FALSE,"Group Balance Sheet"}</definedName>
    <definedName name="poiiop" localSheetId="0" hidden="1">{#N/A,#N/A,FALSE,"Group P&amp;L";#N/A,#N/A,FALSE,"Group Balance Sheet"}</definedName>
    <definedName name="poiiop" localSheetId="8" hidden="1">{#N/A,#N/A,FALSE,"Group P&amp;L";#N/A,#N/A,FALSE,"Group Balance Sheet"}</definedName>
    <definedName name="poiiop" hidden="1">{#N/A,#N/A,FALSE,"Group P&amp;L";#N/A,#N/A,FALSE,"Group Balance Sheet"}</definedName>
    <definedName name="poiu" localSheetId="1" hidden="1">{#N/A,#N/A,FALSE,"Group P&amp;L";#N/A,#N/A,FALSE,"Group Balance Sheet"}</definedName>
    <definedName name="poiu" localSheetId="0" hidden="1">{#N/A,#N/A,FALSE,"Group P&amp;L";#N/A,#N/A,FALSE,"Group Balance Sheet"}</definedName>
    <definedName name="poiu" localSheetId="8" hidden="1">{#N/A,#N/A,FALSE,"Group P&amp;L";#N/A,#N/A,FALSE,"Group Balance Sheet"}</definedName>
    <definedName name="poiu" hidden="1">{#N/A,#N/A,FALSE,"Group P&amp;L";#N/A,#N/A,FALSE,"Group Balance Sheet"}</definedName>
    <definedName name="poiuy">[72]Data!$A$1:$D$1002</definedName>
    <definedName name="poll">[19]Criteria3!$B$18</definedName>
    <definedName name="pollmju" localSheetId="1" hidden="1">{#N/A,#N/A,FALSE,"Group P&amp;L";#N/A,#N/A,FALSE,"Group Balance Sheet"}</definedName>
    <definedName name="pollmju" localSheetId="0" hidden="1">{#N/A,#N/A,FALSE,"Group P&amp;L";#N/A,#N/A,FALSE,"Group Balance Sheet"}</definedName>
    <definedName name="pollmju" localSheetId="8" hidden="1">{#N/A,#N/A,FALSE,"Group P&amp;L";#N/A,#N/A,FALSE,"Group Balance Sheet"}</definedName>
    <definedName name="pollmju" hidden="1">{#N/A,#N/A,FALSE,"Group P&amp;L";#N/A,#N/A,FALSE,"Group Balance Sheet"}</definedName>
    <definedName name="poool" localSheetId="1" hidden="1">{#N/A,#N/A,FALSE,"Group P&amp;L";#N/A,#N/A,FALSE,"Group Balance Sheet"}</definedName>
    <definedName name="poool" localSheetId="0" hidden="1">{#N/A,#N/A,FALSE,"Group P&amp;L";#N/A,#N/A,FALSE,"Group Balance Sheet"}</definedName>
    <definedName name="poool" localSheetId="8" hidden="1">{#N/A,#N/A,FALSE,"Group P&amp;L";#N/A,#N/A,FALSE,"Group Balance Sheet"}</definedName>
    <definedName name="poool" hidden="1">{#N/A,#N/A,FALSE,"Group P&amp;L";#N/A,#N/A,FALSE,"Group Balance Sheet"}</definedName>
    <definedName name="poooo" localSheetId="1" hidden="1">{#N/A,#N/A,FALSE,"Group P&amp;L";#N/A,#N/A,FALSE,"Group Balance Sheet"}</definedName>
    <definedName name="poooo" localSheetId="0" hidden="1">{#N/A,#N/A,FALSE,"Group P&amp;L";#N/A,#N/A,FALSE,"Group Balance Sheet"}</definedName>
    <definedName name="poooo" localSheetId="8" hidden="1">{#N/A,#N/A,FALSE,"Group P&amp;L";#N/A,#N/A,FALSE,"Group Balance Sheet"}</definedName>
    <definedName name="poooo" hidden="1">{#N/A,#N/A,FALSE,"Group P&amp;L";#N/A,#N/A,FALSE,"Group Balance Sheet"}</definedName>
    <definedName name="poooool" localSheetId="1" hidden="1">{#N/A,#N/A,FALSE,"Group P&amp;L";#N/A,#N/A,FALSE,"Group Balance Sheet"}</definedName>
    <definedName name="poooool" localSheetId="0" hidden="1">{#N/A,#N/A,FALSE,"Group P&amp;L";#N/A,#N/A,FALSE,"Group Balance Sheet"}</definedName>
    <definedName name="poooool" localSheetId="8" hidden="1">{#N/A,#N/A,FALSE,"Group P&amp;L";#N/A,#N/A,FALSE,"Group Balance Sheet"}</definedName>
    <definedName name="poooool" hidden="1">{#N/A,#N/A,FALSE,"Group P&amp;L";#N/A,#N/A,FALSE,"Group Balance Sheet"}</definedName>
    <definedName name="pooooooooo" localSheetId="1" hidden="1">{#N/A,#N/A,FALSE,"Group P&amp;L";#N/A,#N/A,FALSE,"Group Balance Sheet"}</definedName>
    <definedName name="pooooooooo" localSheetId="0" hidden="1">{#N/A,#N/A,FALSE,"Group P&amp;L";#N/A,#N/A,FALSE,"Group Balance Sheet"}</definedName>
    <definedName name="pooooooooo" localSheetId="8" hidden="1">{#N/A,#N/A,FALSE,"Group P&amp;L";#N/A,#N/A,FALSE,"Group Balance Sheet"}</definedName>
    <definedName name="pooooooooo" hidden="1">{#N/A,#N/A,FALSE,"Group P&amp;L";#N/A,#N/A,FALSE,"Group Balance Sheet"}</definedName>
    <definedName name="poooooooooo" localSheetId="1" hidden="1">{#N/A,#N/A,FALSE,"Group P&amp;L";#N/A,#N/A,FALSE,"Group Balance Sheet"}</definedName>
    <definedName name="poooooooooo" localSheetId="0" hidden="1">{#N/A,#N/A,FALSE,"Group P&amp;L";#N/A,#N/A,FALSE,"Group Balance Sheet"}</definedName>
    <definedName name="poooooooooo" localSheetId="8" hidden="1">{#N/A,#N/A,FALSE,"Group P&amp;L";#N/A,#N/A,FALSE,"Group Balance Sheet"}</definedName>
    <definedName name="poooooooooo" hidden="1">{#N/A,#N/A,FALSE,"Group P&amp;L";#N/A,#N/A,FALSE,"Group Balance Sheet"}</definedName>
    <definedName name="poooooop" localSheetId="1" hidden="1">{#N/A,#N/A,FALSE,"Group P&amp;L";#N/A,#N/A,FALSE,"Group Balance Sheet"}</definedName>
    <definedName name="poooooop" localSheetId="0" hidden="1">{#N/A,#N/A,FALSE,"Group P&amp;L";#N/A,#N/A,FALSE,"Group Balance Sheet"}</definedName>
    <definedName name="poooooop" localSheetId="8" hidden="1">{#N/A,#N/A,FALSE,"Group P&amp;L";#N/A,#N/A,FALSE,"Group Balance Sheet"}</definedName>
    <definedName name="poooooop" hidden="1">{#N/A,#N/A,FALSE,"Group P&amp;L";#N/A,#N/A,FALSE,"Group Balance Sheet"}</definedName>
    <definedName name="poop" localSheetId="1" hidden="1">{#N/A,#N/A,FALSE,"Group P&amp;L";#N/A,#N/A,FALSE,"Group Balance Sheet"}</definedName>
    <definedName name="poop" localSheetId="0" hidden="1">{#N/A,#N/A,FALSE,"Group P&amp;L";#N/A,#N/A,FALSE,"Group Balance Sheet"}</definedName>
    <definedName name="poop" localSheetId="8" hidden="1">{#N/A,#N/A,FALSE,"Group P&amp;L";#N/A,#N/A,FALSE,"Group Balance Sheet"}</definedName>
    <definedName name="poop" hidden="1">{#N/A,#N/A,FALSE,"Group P&amp;L";#N/A,#N/A,FALSE,"Group Balance Sheet"}</definedName>
    <definedName name="pootop" localSheetId="1" hidden="1">{#N/A,#N/A,FALSE,"Group P&amp;L";#N/A,#N/A,FALSE,"Group Balance Sheet"}</definedName>
    <definedName name="pootop" localSheetId="0" hidden="1">{#N/A,#N/A,FALSE,"Group P&amp;L";#N/A,#N/A,FALSE,"Group Balance Sheet"}</definedName>
    <definedName name="pootop" localSheetId="8" hidden="1">{#N/A,#N/A,FALSE,"Group P&amp;L";#N/A,#N/A,FALSE,"Group Balance Sheet"}</definedName>
    <definedName name="pootop" hidden="1">{#N/A,#N/A,FALSE,"Group P&amp;L";#N/A,#N/A,FALSE,"Group Balance Sheet"}</definedName>
    <definedName name="pop" localSheetId="1" hidden="1">{#N/A,#N/A,FALSE,"Group P&amp;L";#N/A,#N/A,FALSE,"Group Balance Sheet"}</definedName>
    <definedName name="pop" localSheetId="0" hidden="1">{#N/A,#N/A,FALSE,"Group P&amp;L";#N/A,#N/A,FALSE,"Group Balance Sheet"}</definedName>
    <definedName name="pop" localSheetId="8" hidden="1">{#N/A,#N/A,FALSE,"Group P&amp;L";#N/A,#N/A,FALSE,"Group Balance Sheet"}</definedName>
    <definedName name="pop" hidden="1">{#N/A,#N/A,FALSE,"Group P&amp;L";#N/A,#N/A,FALSE,"Group Balance Sheet"}</definedName>
    <definedName name="ppp" localSheetId="1" hidden="1">{#N/A,#N/A,FALSE,"Group P&amp;L";#N/A,#N/A,FALSE,"Group Balance Sheet"}</definedName>
    <definedName name="ppp" localSheetId="0" hidden="1">{#N/A,#N/A,FALSE,"Group P&amp;L";#N/A,#N/A,FALSE,"Group Balance Sheet"}</definedName>
    <definedName name="ppp" localSheetId="8" hidden="1">{#N/A,#N/A,FALSE,"Group P&amp;L";#N/A,#N/A,FALSE,"Group Balance Sheet"}</definedName>
    <definedName name="ppp" hidden="1">{#N/A,#N/A,FALSE,"Group P&amp;L";#N/A,#N/A,FALSE,"Group Balance Sheet"}</definedName>
    <definedName name="ppppppppppppppp" localSheetId="1" hidden="1">{#N/A,#N/A,FALSE,"Group P&amp;L";#N/A,#N/A,FALSE,"Group Balance Sheet"}</definedName>
    <definedName name="ppppppppppppppp" localSheetId="0" hidden="1">{#N/A,#N/A,FALSE,"Group P&amp;L";#N/A,#N/A,FALSE,"Group Balance Sheet"}</definedName>
    <definedName name="ppppppppppppppp" localSheetId="8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localSheetId="1" hidden="1">{#N/A,#N/A,FALSE,"Group P&amp;L";#N/A,#N/A,FALSE,"Group Balance Sheet"}</definedName>
    <definedName name="ppppppppppppppppppppppp" localSheetId="0" hidden="1">{#N/A,#N/A,FALSE,"Group P&amp;L";#N/A,#N/A,FALSE,"Group Balance Sheet"}</definedName>
    <definedName name="ppppppppppppppppppppppp" localSheetId="8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'[41]AER ETL'!$C$47</definedName>
    <definedName name="PRCP_y1">'[42]Business &amp; other details'!$C$41</definedName>
    <definedName name="PRCP_y10">'[41]AER lookups'!$E$68</definedName>
    <definedName name="PRCP_y11">'[41]AER lookups'!$E$69</definedName>
    <definedName name="PRCP_y12">'[41]AER lookups'!$E$70</definedName>
    <definedName name="PRCP_y13">'[41]AER lookups'!$E$71</definedName>
    <definedName name="PRCP_y14">'[41]AER lookups'!$E$72</definedName>
    <definedName name="PRCP_y15">'[41]AER lookups'!$E$73</definedName>
    <definedName name="PRCP_y2" localSheetId="1">'[42]Business &amp; other details'!$D$41</definedName>
    <definedName name="PRCP_y2" localSheetId="0">'[42]Business &amp; other details'!$D$41</definedName>
    <definedName name="PRCP_y2">'[18]Business &amp; other details'!$D$41</definedName>
    <definedName name="PRCP_y3" localSheetId="1">'[42]Business &amp; other details'!$E$41</definedName>
    <definedName name="PRCP_y3" localSheetId="0">'[42]Business &amp; other details'!$E$41</definedName>
    <definedName name="PRCP_y3">'[18]Business &amp; other details'!$E$41</definedName>
    <definedName name="PRCP_y4" localSheetId="1">'[42]Business &amp; other details'!$F$41</definedName>
    <definedName name="PRCP_y4" localSheetId="0">'[42]Business &amp; other details'!$F$41</definedName>
    <definedName name="PRCP_y4">'[18]Business &amp; other details'!$F$41</definedName>
    <definedName name="PRCP_y5" localSheetId="1">'[42]Business &amp; other details'!$G$41</definedName>
    <definedName name="PRCP_y5" localSheetId="0">'[42]Business &amp; other details'!$G$41</definedName>
    <definedName name="PRCP_y5">'[18]Business &amp; other details'!$G$41</definedName>
    <definedName name="PRCP_y6">'[41]AER lookups'!$E$64</definedName>
    <definedName name="PRCP_y7">'[41]AER lookups'!$E$65</definedName>
    <definedName name="PRCP_y8">'[41]AER lookups'!$E$66</definedName>
    <definedName name="PRCP_y9">'[41]AER lookups'!$E$67</definedName>
    <definedName name="previous_vanilla">[87]Input!#REF!</definedName>
    <definedName name="previous_vanilla_rfm" localSheetId="8">#REF!</definedName>
    <definedName name="previous_vanilla_rfm">#REF!</definedName>
    <definedName name="previous_vanilla_rfm_t" localSheetId="8">#REF!</definedName>
    <definedName name="previous_vanilla_rfm_t">#REF!</definedName>
    <definedName name="Price" localSheetId="1">'[50]Pool Prices'!$A$2:$AC$9</definedName>
    <definedName name="Price" localSheetId="0">'[50]Pool Prices'!$A$2:$AC$9</definedName>
    <definedName name="Price">'[73]Pool Prices'!$A$2:$AC$9</definedName>
    <definedName name="Priceactual" localSheetId="1">[50]Detail!$W$8:$AU$11</definedName>
    <definedName name="Priceactual" localSheetId="0">[50]Detail!$W$8:$AU$11</definedName>
    <definedName name="Priceactual">[73]Detail!$W$8:$AU$11</definedName>
    <definedName name="Prior_Mth" localSheetId="8">[46]Inputs!$C$26</definedName>
    <definedName name="Prior_Mth">[47]Inputs!$C$26</definedName>
    <definedName name="Prior_Year" localSheetId="8">[46]Inputs!$G$26</definedName>
    <definedName name="Prior_Year">[47]Inputs!$G$26</definedName>
    <definedName name="Prior_Year_End" localSheetId="8">[46]Inputs!$C$28</definedName>
    <definedName name="Prior_Year_End">[47]Inputs!$C$28</definedName>
    <definedName name="PriorFinYear" localSheetId="1">[35]Admin!$E$6</definedName>
    <definedName name="PriorFinYear" localSheetId="0">[35]Admin!$E$6</definedName>
    <definedName name="PriorFinYear">[36]Admin!$E$6</definedName>
    <definedName name="Qesd">[20]Criteria1!$B$3</definedName>
    <definedName name="qqfswdadadf">[19]Criteria2!$P$5</definedName>
    <definedName name="qqq">[19]Criteria1!$P$4</definedName>
    <definedName name="qqqqq">[19]Criteria2!$P$4</definedName>
    <definedName name="qqqqqqqqqqqqqqqqq" localSheetId="1" hidden="1">{#N/A,#N/A,FALSE,"Group P&amp;L";#N/A,#N/A,FALSE,"Group Balance Sheet"}</definedName>
    <definedName name="qqqqqqqqqqqqqqqqq" localSheetId="0" hidden="1">{#N/A,#N/A,FALSE,"Group P&amp;L";#N/A,#N/A,FALSE,"Group Balance Sheet"}</definedName>
    <definedName name="qqqqqqqqqqqqqqqqq" localSheetId="8" hidden="1">{#N/A,#N/A,FALSE,"Group P&amp;L";#N/A,#N/A,FALSE,"Group Balance Sheet"}</definedName>
    <definedName name="qqqqqqqqqqqqqqqqq" hidden="1">{#N/A,#N/A,FALSE,"Group P&amp;L";#N/A,#N/A,FALSE,"Group Balance Sheet"}</definedName>
    <definedName name="qqqqqqqqqqqqqqqqqqqq">[20]Criteria3!$H$5</definedName>
    <definedName name="Quarter">OFFSET(#REF!,1,,COUNTA(#REF!)-1,)</definedName>
    <definedName name="qw" localSheetId="1" hidden="1">{#N/A,#N/A,FALSE,"Group P&amp;L";#N/A,#N/A,FALSE,"Group Balance Sheet"}</definedName>
    <definedName name="qw" localSheetId="0" hidden="1">{#N/A,#N/A,FALSE,"Group P&amp;L";#N/A,#N/A,FALSE,"Group Balance Sheet"}</definedName>
    <definedName name="qw" localSheetId="8" hidden="1">{#N/A,#N/A,FALSE,"Group P&amp;L";#N/A,#N/A,FALSE,"Group Balance Sheet"}</definedName>
    <definedName name="qw" hidden="1">{#N/A,#N/A,FALSE,"Group P&amp;L";#N/A,#N/A,FALSE,"Group Balance Sheet"}</definedName>
    <definedName name="qwdqdx" localSheetId="1" hidden="1">{#N/A,#N/A,FALSE,"Group P&amp;L";#N/A,#N/A,FALSE,"Group Balance Sheet"}</definedName>
    <definedName name="qwdqdx" localSheetId="0" hidden="1">{#N/A,#N/A,FALSE,"Group P&amp;L";#N/A,#N/A,FALSE,"Group Balance Sheet"}</definedName>
    <definedName name="qwdqdx" localSheetId="8" hidden="1">{#N/A,#N/A,FALSE,"Group P&amp;L";#N/A,#N/A,FALSE,"Group Balance Sheet"}</definedName>
    <definedName name="qwdqdx" hidden="1">{#N/A,#N/A,FALSE,"Group P&amp;L";#N/A,#N/A,FALSE,"Group Balance Sheet"}</definedName>
    <definedName name="QWERRQRQRR">[19]Criteria3!$B$19</definedName>
    <definedName name="qwq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1" hidden="1">{#N/A,#N/A,FALSE,"Group P&amp;L";#N/A,#N/A,FALSE,"Group Balance Sheet"}</definedName>
    <definedName name="QWQWQWE" localSheetId="0" hidden="1">{#N/A,#N/A,FALSE,"Group P&amp;L";#N/A,#N/A,FALSE,"Group Balance Sheet"}</definedName>
    <definedName name="QWQWQWE" localSheetId="8" hidden="1">{#N/A,#N/A,FALSE,"Group P&amp;L";#N/A,#N/A,FALSE,"Group Balance Sheet"}</definedName>
    <definedName name="QWQWQWE" hidden="1">{#N/A,#N/A,FALSE,"Group P&amp;L";#N/A,#N/A,FALSE,"Group Balance Sheet"}</definedName>
    <definedName name="QWREEQEQE">[19]Criteria1!$B$20</definedName>
    <definedName name="qwreeqwr">[19]Criteria2!$B$59</definedName>
    <definedName name="qwrtq" localSheetId="1" hidden="1">{#N/A,#N/A,FALSE,"Group P&amp;L";#N/A,#N/A,FALSE,"Group Balance Sheet"}</definedName>
    <definedName name="qwrtq" localSheetId="0" hidden="1">{#N/A,#N/A,FALSE,"Group P&amp;L";#N/A,#N/A,FALSE,"Group Balance Sheet"}</definedName>
    <definedName name="qwrtq" localSheetId="8" hidden="1">{#N/A,#N/A,FALSE,"Group P&amp;L";#N/A,#N/A,FALSE,"Group Balance Sheet"}</definedName>
    <definedName name="qwrtq" hidden="1">{#N/A,#N/A,FALSE,"Group P&amp;L";#N/A,#N/A,FALSE,"Group Balance Sheet"}</definedName>
    <definedName name="qwwqww" localSheetId="1" hidden="1">{#N/A,#N/A,FALSE,"Group P&amp;L";#N/A,#N/A,FALSE,"Group Balance Sheet"}</definedName>
    <definedName name="qwwqww" localSheetId="0" hidden="1">{#N/A,#N/A,FALSE,"Group P&amp;L";#N/A,#N/A,FALSE,"Group Balance Sheet"}</definedName>
    <definedName name="qwwqww" localSheetId="8" hidden="1">{#N/A,#N/A,FALSE,"Group P&amp;L";#N/A,#N/A,FALSE,"Group Balance Sheet"}</definedName>
    <definedName name="qwwqww" hidden="1">{#N/A,#N/A,FALSE,"Group P&amp;L";#N/A,#N/A,FALSE,"Group Balance Sheet"}</definedName>
    <definedName name="qwww" localSheetId="1" hidden="1">{#N/A,#N/A,FALSE,"Group P&amp;L";#N/A,#N/A,FALSE,"Group Balance Sheet"}</definedName>
    <definedName name="qwww" localSheetId="0" hidden="1">{#N/A,#N/A,FALSE,"Group P&amp;L";#N/A,#N/A,FALSE,"Group Balance Sheet"}</definedName>
    <definedName name="qwww" localSheetId="8" hidden="1">{#N/A,#N/A,FALSE,"Group P&amp;L";#N/A,#N/A,FALSE,"Group Balance Sheet"}</definedName>
    <definedName name="qwww" hidden="1">{#N/A,#N/A,FALSE,"Group P&amp;L";#N/A,#N/A,FALSE,"Group Balance Sheet"}</definedName>
    <definedName name="qzqz" localSheetId="1" hidden="1">{#N/A,#N/A,FALSE,"Group P&amp;L";#N/A,#N/A,FALSE,"Group Balance Sheet"}</definedName>
    <definedName name="qzqz" localSheetId="0" hidden="1">{#N/A,#N/A,FALSE,"Group P&amp;L";#N/A,#N/A,FALSE,"Group Balance Sheet"}</definedName>
    <definedName name="qzqz" localSheetId="8" hidden="1">{#N/A,#N/A,FALSE,"Group P&amp;L";#N/A,#N/A,FALSE,"Group Balance Sheet"}</definedName>
    <definedName name="qzqz" hidden="1">{#N/A,#N/A,FALSE,"Group P&amp;L";#N/A,#N/A,FALSE,"Group Balance Sheet"}</definedName>
    <definedName name="RAB" localSheetId="1">[88]Input!$J$37</definedName>
    <definedName name="RAB" localSheetId="0">[88]Input!$J$37</definedName>
    <definedName name="RAB" localSheetId="8">#REF!</definedName>
    <definedName name="RAB">#REF!</definedName>
    <definedName name="RAB_d" localSheetId="8">#REF!</definedName>
    <definedName name="RAB_d">#REF!</definedName>
    <definedName name="RAB_rfm" localSheetId="8">#REF!</definedName>
    <definedName name="RAB_rfm">#REF!</definedName>
    <definedName name="RAB_rfm_t" localSheetId="8">#REF!</definedName>
    <definedName name="RAB_rfm_t">#REF!</definedName>
    <definedName name="RAB_t" localSheetId="8">#REF!</definedName>
    <definedName name="RAB_t">#REF!</definedName>
    <definedName name="rbhswr" localSheetId="1" hidden="1">{#N/A,#N/A,FALSE,"Group P&amp;L";#N/A,#N/A,FALSE,"Group Balance Sheet"}</definedName>
    <definedName name="rbhswr" localSheetId="0" hidden="1">{#N/A,#N/A,FALSE,"Group P&amp;L";#N/A,#N/A,FALSE,"Group Balance Sheet"}</definedName>
    <definedName name="rbhswr" localSheetId="8" hidden="1">{#N/A,#N/A,FALSE,"Group P&amp;L";#N/A,#N/A,FALSE,"Group Balance Sheet"}</definedName>
    <definedName name="rbhswr" hidden="1">{#N/A,#N/A,FALSE,"Group P&amp;L";#N/A,#N/A,FALSE,"Group Balance Sheet"}</definedName>
    <definedName name="RCP_1to5">"2015-16 to 2019-20"</definedName>
    <definedName name="ReadOnlyBackColour1">[21]Criteria1!$B$53</definedName>
    <definedName name="ReadOnlyBackColour2">[21]Criteria2!$B$53</definedName>
    <definedName name="ReadOnlyBackColour3" localSheetId="1">[22]Criteria3!$B$53</definedName>
    <definedName name="ReadOnlyBackColour3" localSheetId="0">[22]Criteria3!$B$53</definedName>
    <definedName name="ReadOnlyBackColour3">[21]Criteria3!$B$53</definedName>
    <definedName name="ReadWriteBackColour1">[21]Criteria1!$B$54</definedName>
    <definedName name="ReadWriteBackColour2" localSheetId="1">[20]Criteria2!$B$54</definedName>
    <definedName name="ReadWriteBackColour2" localSheetId="0">[20]Criteria2!$B$54</definedName>
    <definedName name="ReadWriteBackColour2">[21]Criteria2!$B$54</definedName>
    <definedName name="ReadWriteBackColour3" localSheetId="1">[20]Criteria3!$B$54</definedName>
    <definedName name="ReadWriteBackColour3" localSheetId="0">[20]Criteria3!$B$54</definedName>
    <definedName name="ReadWriteBackColour3">[21]Criteria3!$B$54</definedName>
    <definedName name="Reg_Period_Length" localSheetId="8">#REF!</definedName>
    <definedName name="Reg_Period_Length">#REF!</definedName>
    <definedName name="Reg_Period_Length_t" localSheetId="8">#REF!</definedName>
    <definedName name="Reg_Period_Length_t">#REF!</definedName>
    <definedName name="rehtb" localSheetId="1" hidden="1">{#N/A,#N/A,FALSE,"Group P&amp;L";#N/A,#N/A,FALSE,"Group Balance Sheet"}</definedName>
    <definedName name="rehtb" localSheetId="0" hidden="1">{#N/A,#N/A,FALSE,"Group P&amp;L";#N/A,#N/A,FALSE,"Group Balance Sheet"}</definedName>
    <definedName name="rehtb" localSheetId="8" hidden="1">{#N/A,#N/A,FALSE,"Group P&amp;L";#N/A,#N/A,FALSE,"Group Balance Sheet"}</definedName>
    <definedName name="rehtb" hidden="1">{#N/A,#N/A,FALSE,"Group P&amp;L";#N/A,#N/A,FALSE,"Group Balance Sheet"}</definedName>
    <definedName name="Reporting_Entity_Name" localSheetId="1">[89]Input!$C$2</definedName>
    <definedName name="Reporting_Entity_Name" localSheetId="0">[89]Input!$C$2</definedName>
    <definedName name="Reporting_Entity_Name">[90]Input!$C$2</definedName>
    <definedName name="Reporting_Period" localSheetId="1">[89]Input!$A$2</definedName>
    <definedName name="Reporting_Period" localSheetId="0">[89]Input!$A$2</definedName>
    <definedName name="Reporting_Period">[90]Input!$A$2</definedName>
    <definedName name="ReportSce">'[40]Cover Page'!$Y$24</definedName>
    <definedName name="RequireBudgetJournalsFlag1" localSheetId="1">[34]Criteria1!$B$30</definedName>
    <definedName name="RequireBudgetJournalsFlag1" localSheetId="0">[34]Criteria1!$B$30</definedName>
    <definedName name="RequireBudgetJournalsFlag1">[21]Criteria1!$B$30</definedName>
    <definedName name="RequireBudgetJournalsFlag2" localSheetId="1">[20]Criteria2!$B$30</definedName>
    <definedName name="RequireBudgetJournalsFlag2" localSheetId="0">[20]Criteria2!$B$30</definedName>
    <definedName name="RequireBudgetJournalsFlag2">[21]Criteria2!$B$30</definedName>
    <definedName name="RequireBudgetJournalsFlag3" localSheetId="1">[20]Criteria3!$B$30</definedName>
    <definedName name="RequireBudgetJournalsFlag3" localSheetId="0">[20]Criteria3!$B$30</definedName>
    <definedName name="RequireBudgetJournalsFlag3">[21]Criteria3!$B$30</definedName>
    <definedName name="rertte" localSheetId="1" hidden="1">{#N/A,#N/A,FALSE,"Group P&amp;L";#N/A,#N/A,FALSE,"Group Balance Sheet"}</definedName>
    <definedName name="rertte" localSheetId="0" hidden="1">{#N/A,#N/A,FALSE,"Group P&amp;L";#N/A,#N/A,FALSE,"Group Balance Sheet"}</definedName>
    <definedName name="rertte" localSheetId="8" hidden="1">{#N/A,#N/A,FALSE,"Group P&amp;L";#N/A,#N/A,FALSE,"Group Balance Sheet"}</definedName>
    <definedName name="rertte" hidden="1">{#N/A,#N/A,FALSE,"Group P&amp;L";#N/A,#N/A,FALSE,"Group Balance Sheet"}</definedName>
    <definedName name="ResLRMC">[39]Parameters!$D$28</definedName>
    <definedName name="ResponsibilityApplicationID1" localSheetId="1">[34]Criteria1!$B$7</definedName>
    <definedName name="ResponsibilityApplicationID1" localSheetId="0">[34]Criteria1!$B$7</definedName>
    <definedName name="ResponsibilityApplicationID1">[21]Criteria1!$B$7</definedName>
    <definedName name="ResponsibilityApplicationID2" localSheetId="1">[20]Criteria2!$B$7</definedName>
    <definedName name="ResponsibilityApplicationID2" localSheetId="0">[20]Criteria2!$B$7</definedName>
    <definedName name="ResponsibilityApplicationID2">[21]Criteria2!$B$7</definedName>
    <definedName name="ResponsibilityApplicationID3" localSheetId="1">[20]Criteria3!$B$7</definedName>
    <definedName name="ResponsibilityApplicationID3" localSheetId="0">[20]Criteria3!$B$7</definedName>
    <definedName name="ResponsibilityApplicationID3">[21]Criteria3!$B$7</definedName>
    <definedName name="ResponsibilityID1" localSheetId="1">[34]Criteria1!$B$8</definedName>
    <definedName name="ResponsibilityID1" localSheetId="0">[34]Criteria1!$B$8</definedName>
    <definedName name="ResponsibilityID1">[21]Criteria1!$B$8</definedName>
    <definedName name="ResponsibilityID2" localSheetId="1">[20]Criteria2!$B$8</definedName>
    <definedName name="ResponsibilityID2" localSheetId="0">[20]Criteria2!$B$8</definedName>
    <definedName name="ResponsibilityID2">[21]Criteria2!$B$8</definedName>
    <definedName name="ResponsibilityID3" localSheetId="1">[20]Criteria3!$B$8</definedName>
    <definedName name="ResponsibilityID3" localSheetId="0">[20]Criteria3!$B$8</definedName>
    <definedName name="ResponsibilityID3">[21]Criteria3!$B$8</definedName>
    <definedName name="ResponsibilityName1" localSheetId="1">[34]Criteria1!$B$6</definedName>
    <definedName name="ResponsibilityName1" localSheetId="0">[34]Criteria1!$B$6</definedName>
    <definedName name="ResponsibilityName1">[21]Criteria1!$B$6</definedName>
    <definedName name="ResponsibilityName2" localSheetId="1">[20]Criteria2!$B$6</definedName>
    <definedName name="ResponsibilityName2" localSheetId="0">[20]Criteria2!$B$6</definedName>
    <definedName name="ResponsibilityName2">[21]Criteria2!$B$6</definedName>
    <definedName name="ResponsibilityName3" localSheetId="1">[20]Criteria3!$B$6</definedName>
    <definedName name="ResponsibilityName3" localSheetId="0">[20]Criteria3!$B$6</definedName>
    <definedName name="ResponsibilityName3">[21]Criteria3!$B$6</definedName>
    <definedName name="Revenue" localSheetId="1">'[91]Revenue Data'!$A$1:$O$1525</definedName>
    <definedName name="Revenue" localSheetId="0">'[91]Revenue Data'!$A$1:$O$1525</definedName>
    <definedName name="Revenue">'[92]Revenue Data'!$A$1:$O$1525</definedName>
    <definedName name="rew" localSheetId="1" hidden="1">{#N/A,#N/A,FALSE,"Group P&amp;L";#N/A,#N/A,FALSE,"Group Balance Sheet"}</definedName>
    <definedName name="rew" localSheetId="0" hidden="1">{#N/A,#N/A,FALSE,"Group P&amp;L";#N/A,#N/A,FALSE,"Group Balance Sheet"}</definedName>
    <definedName name="rew" localSheetId="8" hidden="1">{#N/A,#N/A,FALSE,"Group P&amp;L";#N/A,#N/A,FALSE,"Group Balance Sheet"}</definedName>
    <definedName name="rew" hidden="1">{#N/A,#N/A,FALSE,"Group P&amp;L";#N/A,#N/A,FALSE,"Group Balance Sheet"}</definedName>
    <definedName name="Rf" localSheetId="1">[31]Sheet1!$G$185</definedName>
    <definedName name="Rf" localSheetId="0">[31]Sheet1!$G$185</definedName>
    <definedName name="Rf" localSheetId="8">#REF!</definedName>
    <definedName name="Rf">#REF!</definedName>
    <definedName name="rmkt" localSheetId="1" hidden="1">{#N/A,#N/A,FALSE,"Group P&amp;L";#N/A,#N/A,FALSE,"Group Balance Sheet"}</definedName>
    <definedName name="rmkt" localSheetId="0" hidden="1">{#N/A,#N/A,FALSE,"Group P&amp;L";#N/A,#N/A,FALSE,"Group Balance Sheet"}</definedName>
    <definedName name="rmkt" localSheetId="8" hidden="1">{#N/A,#N/A,FALSE,"Group P&amp;L";#N/A,#N/A,FALSE,"Group Balance Sheet"}</definedName>
    <definedName name="rmkt" hidden="1">{#N/A,#N/A,FALSE,"Group P&amp;L";#N/A,#N/A,FALSE,"Group Balance Sheet"}</definedName>
    <definedName name="RowsToUpload1" localSheetId="1">[34]Criteria1!$B$35</definedName>
    <definedName name="RowsToUpload1" localSheetId="0">[34]Criteria1!$B$35</definedName>
    <definedName name="RowsToUpload1">[21]Criteria1!$B$35</definedName>
    <definedName name="RowsToUpload2" localSheetId="1">[20]Criteria2!$B$35</definedName>
    <definedName name="RowsToUpload2" localSheetId="0">[20]Criteria2!$B$35</definedName>
    <definedName name="RowsToUpload2">[21]Criteria2!$B$35</definedName>
    <definedName name="RowsToUpload3" localSheetId="1">[20]Criteria3!$B$35</definedName>
    <definedName name="RowsToUpload3" localSheetId="0">[20]Criteria3!$B$35</definedName>
    <definedName name="RowsToUpload3">[21]Criteria3!$B$35</definedName>
    <definedName name="rrf" localSheetId="8">#REF!</definedName>
    <definedName name="rrf">#REF!</definedName>
    <definedName name="rrrrr">[19]Criteria3!$N$5</definedName>
    <definedName name="RRRRRRRRRRRRRRRRRRRRRRRRRRRR">[19]Criteria3!$F$3</definedName>
    <definedName name="rsdht" localSheetId="1" hidden="1">{#N/A,#N/A,FALSE,"Group P&amp;L";#N/A,#N/A,FALSE,"Group Balance Sheet"}</definedName>
    <definedName name="rsdht" localSheetId="0" hidden="1">{#N/A,#N/A,FALSE,"Group P&amp;L";#N/A,#N/A,FALSE,"Group Balance Sheet"}</definedName>
    <definedName name="rsdht" localSheetId="8" hidden="1">{#N/A,#N/A,FALSE,"Group P&amp;L";#N/A,#N/A,FALSE,"Group Balance Sheet"}</definedName>
    <definedName name="rsdht" hidden="1">{#N/A,#N/A,FALSE,"Group P&amp;L";#N/A,#N/A,FALSE,"Group Balance Sheet"}</definedName>
    <definedName name="RT">[19]Criteria1!$F$5</definedName>
    <definedName name="rtrtrt">[19]Criteria2!$F$3</definedName>
    <definedName name="rtuit" localSheetId="1" hidden="1">{#N/A,#N/A,FALSE,"Group P&amp;L";#N/A,#N/A,FALSE,"Group Balance Sheet"}</definedName>
    <definedName name="rtuit" localSheetId="0" hidden="1">{#N/A,#N/A,FALSE,"Group P&amp;L";#N/A,#N/A,FALSE,"Group Balance Sheet"}</definedName>
    <definedName name="rtuit" localSheetId="8" hidden="1">{#N/A,#N/A,FALSE,"Group P&amp;L";#N/A,#N/A,FALSE,"Group Balance Sheet"}</definedName>
    <definedName name="rtuit" hidden="1">{#N/A,#N/A,FALSE,"Group P&amp;L";#N/A,#N/A,FALSE,"Group Balance Sheet"}</definedName>
    <definedName name="rtut" localSheetId="1" hidden="1">{#N/A,#N/A,FALSE,"Group P&amp;L";#N/A,#N/A,FALSE,"Group Balance Sheet"}</definedName>
    <definedName name="rtut" localSheetId="0" hidden="1">{#N/A,#N/A,FALSE,"Group P&amp;L";#N/A,#N/A,FALSE,"Group Balance Sheet"}</definedName>
    <definedName name="rtut" localSheetId="8" hidden="1">{#N/A,#N/A,FALSE,"Group P&amp;L";#N/A,#N/A,FALSE,"Group Balance Sheet"}</definedName>
    <definedName name="rtut" hidden="1">{#N/A,#N/A,FALSE,"Group P&amp;L";#N/A,#N/A,FALSE,"Group Balance Sheet"}</definedName>
    <definedName name="rtweutrwurut" localSheetId="1" hidden="1">{#N/A,#N/A,FALSE,"Group P&amp;L";#N/A,#N/A,FALSE,"Group Balance Sheet"}</definedName>
    <definedName name="rtweutrwurut" localSheetId="0" hidden="1">{#N/A,#N/A,FALSE,"Group P&amp;L";#N/A,#N/A,FALSE,"Group Balance Sheet"}</definedName>
    <definedName name="rtweutrwurut" localSheetId="8" hidden="1">{#N/A,#N/A,FALSE,"Group P&amp;L";#N/A,#N/A,FALSE,"Group Balance Sheet"}</definedName>
    <definedName name="rtweutrwurut" hidden="1">{#N/A,#N/A,FALSE,"Group P&amp;L";#N/A,#N/A,FALSE,"Group Balance Sheet"}</definedName>
    <definedName name="rtwret">[20]Criteria3!$N$4</definedName>
    <definedName name="RTYAW">[19]Criteria1!$B$19</definedName>
    <definedName name="rvanilla" localSheetId="1">[15]WACC!$F$28</definedName>
    <definedName name="rvanilla" localSheetId="0">[15]WACC!$F$28</definedName>
    <definedName name="rvanilla" localSheetId="8">#REF!</definedName>
    <definedName name="rvanilla">#REF!</definedName>
    <definedName name="rvanilla01" localSheetId="1">[27]WACC!$G$19</definedName>
    <definedName name="rvanilla01" localSheetId="0">[27]WACC!$G$19</definedName>
    <definedName name="rvanilla01" localSheetId="8">#REF!</definedName>
    <definedName name="rvanilla01">#REF!</definedName>
    <definedName name="rvanilla01_t" localSheetId="8">#REF!</definedName>
    <definedName name="rvanilla01_t">#REF!</definedName>
    <definedName name="rvanilla02" localSheetId="1">[27]WACC!$H$19</definedName>
    <definedName name="rvanilla02" localSheetId="0">[27]WACC!$H$19</definedName>
    <definedName name="rvanilla02" localSheetId="8">#REF!</definedName>
    <definedName name="rvanilla02">#REF!</definedName>
    <definedName name="rvanilla02_t" localSheetId="8">#REF!</definedName>
    <definedName name="rvanilla02_t">#REF!</definedName>
    <definedName name="rvanilla03" localSheetId="1">[27]WACC!$I$19</definedName>
    <definedName name="rvanilla03" localSheetId="0">[27]WACC!$I$19</definedName>
    <definedName name="rvanilla03" localSheetId="8">#REF!</definedName>
    <definedName name="rvanilla03">#REF!</definedName>
    <definedName name="rvanilla03_t" localSheetId="8">#REF!</definedName>
    <definedName name="rvanilla03_t">#REF!</definedName>
    <definedName name="rvanilla04" localSheetId="1">[27]WACC!$J$19</definedName>
    <definedName name="rvanilla04" localSheetId="0">[27]WACC!$J$19</definedName>
    <definedName name="rvanilla04" localSheetId="8">#REF!</definedName>
    <definedName name="rvanilla04">#REF!</definedName>
    <definedName name="rvanilla04_t" localSheetId="8">#REF!</definedName>
    <definedName name="rvanilla04_t">#REF!</definedName>
    <definedName name="rvanilla05" localSheetId="1">[27]WACC!$K$19</definedName>
    <definedName name="rvanilla05" localSheetId="0">[27]WACC!$K$19</definedName>
    <definedName name="rvanilla05" localSheetId="8">#REF!</definedName>
    <definedName name="rvanilla05">#REF!</definedName>
    <definedName name="rvanilla05_t" localSheetId="8">#REF!</definedName>
    <definedName name="rvanilla05_t">#REF!</definedName>
    <definedName name="rvanilla06" localSheetId="1">[27]WACC!$L$19</definedName>
    <definedName name="rvanilla06" localSheetId="0">[27]WACC!$L$19</definedName>
    <definedName name="rvanilla06" localSheetId="8">#REF!</definedName>
    <definedName name="rvanilla06">#REF!</definedName>
    <definedName name="rvanilla06_t" localSheetId="8">#REF!</definedName>
    <definedName name="rvanilla06_t">#REF!</definedName>
    <definedName name="rvanilla07" localSheetId="1">[27]WACC!$M$19</definedName>
    <definedName name="rvanilla07" localSheetId="0">[27]WACC!$M$19</definedName>
    <definedName name="rvanilla07" localSheetId="8">#REF!</definedName>
    <definedName name="rvanilla07">#REF!</definedName>
    <definedName name="rvanilla07_t" localSheetId="8">#REF!</definedName>
    <definedName name="rvanilla07_t">#REF!</definedName>
    <definedName name="rvanilla08" localSheetId="1">[27]WACC!$N$19</definedName>
    <definedName name="rvanilla08" localSheetId="0">[27]WACC!$N$19</definedName>
    <definedName name="rvanilla08" localSheetId="8">#REF!</definedName>
    <definedName name="rvanilla08">#REF!</definedName>
    <definedName name="rvanilla08_t" localSheetId="8">#REF!</definedName>
    <definedName name="rvanilla08_t">#REF!</definedName>
    <definedName name="rvanilla09" localSheetId="1">[27]WACC!$O$19</definedName>
    <definedName name="rvanilla09" localSheetId="0">[27]WACC!$O$19</definedName>
    <definedName name="rvanilla09" localSheetId="8">#REF!</definedName>
    <definedName name="rvanilla09">#REF!</definedName>
    <definedName name="rvanilla09_t" localSheetId="8">#REF!</definedName>
    <definedName name="rvanilla09_t">#REF!</definedName>
    <definedName name="rvanilla10" localSheetId="1">[27]WACC!$P$19</definedName>
    <definedName name="rvanilla10" localSheetId="0">[27]WACC!$P$19</definedName>
    <definedName name="rvanilla10" localSheetId="8">#REF!</definedName>
    <definedName name="rvanilla10">#REF!</definedName>
    <definedName name="rvanilla10_t" localSheetId="8">#REF!</definedName>
    <definedName name="rvanilla10_t">#REF!</definedName>
    <definedName name="rytwryt">[19]Criteria2!$B$12</definedName>
    <definedName name="sbv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 localSheetId="1">[93]Menu!$C$11</definedName>
    <definedName name="Scenario" localSheetId="0">[93]Menu!$C$11</definedName>
    <definedName name="Scenario">[94]Menu!$C$11</definedName>
    <definedName name="sdaf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[19]Criteria2!$D$3</definedName>
    <definedName name="sdf">[19]Criteria3!$B$41</definedName>
    <definedName name="sdfgag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1" hidden="1">{#N/A,#N/A,FALSE,"Group P&amp;L";#N/A,#N/A,FALSE,"Group Balance Sheet"}</definedName>
    <definedName name="sdfh" localSheetId="0" hidden="1">{#N/A,#N/A,FALSE,"Group P&amp;L";#N/A,#N/A,FALSE,"Group Balance Sheet"}</definedName>
    <definedName name="sdfh" localSheetId="8" hidden="1">{#N/A,#N/A,FALSE,"Group P&amp;L";#N/A,#N/A,FALSE,"Group Balance Sheet"}</definedName>
    <definedName name="sdfh" hidden="1">{#N/A,#N/A,FALSE,"Group P&amp;L";#N/A,#N/A,FALSE,"Group Balance Sheet"}</definedName>
    <definedName name="sdfng">[19]Criteria2!$B$41</definedName>
    <definedName name="sdgasdgsadg">[19]Criteria1!$P$1</definedName>
    <definedName name="sdgasgg" localSheetId="1" hidden="1">{#N/A,#N/A,FALSE,"Group P&amp;L";#N/A,#N/A,FALSE,"Group Balance Sheet"}</definedName>
    <definedName name="sdgasgg" localSheetId="0" hidden="1">{#N/A,#N/A,FALSE,"Group P&amp;L";#N/A,#N/A,FALSE,"Group Balance Sheet"}</definedName>
    <definedName name="sdgasgg" localSheetId="8" hidden="1">{#N/A,#N/A,FALSE,"Group P&amp;L";#N/A,#N/A,FALSE,"Group Balance Sheet"}</definedName>
    <definedName name="sdgasgg" hidden="1">{#N/A,#N/A,FALSE,"Group P&amp;L";#N/A,#N/A,FALSE,"Group Balance Sheet"}</definedName>
    <definedName name="Seg1_Direction1" localSheetId="1">[34]Criteria1!$N$1</definedName>
    <definedName name="Seg1_Direction1" localSheetId="0">[34]Criteria1!$N$1</definedName>
    <definedName name="Seg1_Direction1">[21]Criteria1!$N$1</definedName>
    <definedName name="Seg1_Direction2" localSheetId="1">[20]Criteria2!$N$1</definedName>
    <definedName name="Seg1_Direction2" localSheetId="0">[20]Criteria2!$N$1</definedName>
    <definedName name="Seg1_Direction2">[21]Criteria2!$N$1</definedName>
    <definedName name="Seg1_Direction3" localSheetId="1">[20]Criteria3!$N$1</definedName>
    <definedName name="Seg1_Direction3" localSheetId="0">[20]Criteria3!$N$1</definedName>
    <definedName name="Seg1_Direction3">[21]Criteria3!$N$1</definedName>
    <definedName name="SEG1_FROM1" localSheetId="1">[34]Criteria1!$H$1</definedName>
    <definedName name="SEG1_FROM1" localSheetId="0">[34]Criteria1!$H$1</definedName>
    <definedName name="SEG1_FROM1">[21]Criteria1!$H$1</definedName>
    <definedName name="SEG1_FROM2" localSheetId="1">[20]Criteria2!$H$1</definedName>
    <definedName name="SEG1_FROM2" localSheetId="0">[20]Criteria2!$H$1</definedName>
    <definedName name="SEG1_FROM2">[21]Criteria2!$H$1</definedName>
    <definedName name="SEG1_FROM3" localSheetId="1">[20]Criteria3!$H$1</definedName>
    <definedName name="SEG1_FROM3" localSheetId="0">[20]Criteria3!$H$1</definedName>
    <definedName name="SEG1_FROM3">[21]Criteria3!$H$1</definedName>
    <definedName name="Seg1_Sort1" localSheetId="1">[34]Criteria1!$L$1</definedName>
    <definedName name="Seg1_Sort1" localSheetId="0">[34]Criteria1!$L$1</definedName>
    <definedName name="Seg1_Sort1">[21]Criteria1!$L$1</definedName>
    <definedName name="Seg1_Sort2" localSheetId="1">[20]Criteria2!$L$1</definedName>
    <definedName name="Seg1_Sort2" localSheetId="0">[20]Criteria2!$L$1</definedName>
    <definedName name="Seg1_Sort2">[21]Criteria2!$L$1</definedName>
    <definedName name="Seg1_Sort3" localSheetId="1">[20]Criteria3!$L$1</definedName>
    <definedName name="Seg1_Sort3" localSheetId="0">[20]Criteria3!$L$1</definedName>
    <definedName name="Seg1_Sort3">[21]Criteria3!$L$1</definedName>
    <definedName name="SEG1_TO1" localSheetId="1">[34]Criteria1!$J$1</definedName>
    <definedName name="SEG1_TO1" localSheetId="0">[34]Criteria1!$J$1</definedName>
    <definedName name="SEG1_TO1">[21]Criteria1!$J$1</definedName>
    <definedName name="SEG1_TO2" localSheetId="1">[20]Criteria2!$J$1</definedName>
    <definedName name="SEG1_TO2" localSheetId="0">[20]Criteria2!$J$1</definedName>
    <definedName name="SEG1_TO2">[21]Criteria2!$J$1</definedName>
    <definedName name="SEG1_TO3" localSheetId="1">[20]Criteria3!$J$1</definedName>
    <definedName name="SEG1_TO3" localSheetId="0">[20]Criteria3!$J$1</definedName>
    <definedName name="SEG1_TO3">[21]Criteria3!$J$1</definedName>
    <definedName name="Seg2_Direction1" localSheetId="1">[34]Criteria1!$N$2</definedName>
    <definedName name="Seg2_Direction1" localSheetId="0">[34]Criteria1!$N$2</definedName>
    <definedName name="Seg2_Direction1">[21]Criteria1!$N$2</definedName>
    <definedName name="Seg2_Direction2" localSheetId="1">[20]Criteria2!$N$2</definedName>
    <definedName name="Seg2_Direction2" localSheetId="0">[20]Criteria2!$N$2</definedName>
    <definedName name="Seg2_Direction2">[21]Criteria2!$N$2</definedName>
    <definedName name="Seg2_Direction3" localSheetId="1">[20]Criteria3!$N$2</definedName>
    <definedName name="Seg2_Direction3" localSheetId="0">[20]Criteria3!$N$2</definedName>
    <definedName name="Seg2_Direction3">[21]Criteria3!$N$2</definedName>
    <definedName name="SEG2_FROM1" localSheetId="1">[34]Criteria1!$H$2</definedName>
    <definedName name="SEG2_FROM1" localSheetId="0">[34]Criteria1!$H$2</definedName>
    <definedName name="SEG2_FROM1">[21]Criteria1!$H$2</definedName>
    <definedName name="SEG2_FROM2" localSheetId="1">[20]Criteria2!$H$2</definedName>
    <definedName name="SEG2_FROM2" localSheetId="0">[20]Criteria2!$H$2</definedName>
    <definedName name="SEG2_FROM2">[21]Criteria2!$H$2</definedName>
    <definedName name="SEG2_FROM3" localSheetId="1">[20]Criteria3!$H$2</definedName>
    <definedName name="SEG2_FROM3" localSheetId="0">[20]Criteria3!$H$2</definedName>
    <definedName name="SEG2_FROM3">[21]Criteria3!$H$2</definedName>
    <definedName name="Seg2_Sort1" localSheetId="1">[34]Criteria1!$L$2</definedName>
    <definedName name="Seg2_Sort1" localSheetId="0">[34]Criteria1!$L$2</definedName>
    <definedName name="Seg2_Sort1">[21]Criteria1!$L$2</definedName>
    <definedName name="Seg2_Sort2" localSheetId="1">[20]Criteria2!$L$2</definedName>
    <definedName name="Seg2_Sort2" localSheetId="0">[20]Criteria2!$L$2</definedName>
    <definedName name="Seg2_Sort2">[21]Criteria2!$L$2</definedName>
    <definedName name="Seg2_Sort3" localSheetId="1">[20]Criteria3!$L$2</definedName>
    <definedName name="Seg2_Sort3" localSheetId="0">[20]Criteria3!$L$2</definedName>
    <definedName name="Seg2_Sort3">[21]Criteria3!$L$2</definedName>
    <definedName name="SEG2_TO1" localSheetId="1">[34]Criteria1!$J$2</definedName>
    <definedName name="SEG2_TO1" localSheetId="0">[34]Criteria1!$J$2</definedName>
    <definedName name="SEG2_TO1">[21]Criteria1!$J$2</definedName>
    <definedName name="SEG2_TO2" localSheetId="1">[20]Criteria2!$J$2</definedName>
    <definedName name="SEG2_TO2" localSheetId="0">[20]Criteria2!$J$2</definedName>
    <definedName name="SEG2_TO2">[21]Criteria2!$J$2</definedName>
    <definedName name="SEG2_TO3" localSheetId="1">[20]Criteria3!$J$2</definedName>
    <definedName name="SEG2_TO3" localSheetId="0">[20]Criteria3!$J$2</definedName>
    <definedName name="SEG2_TO3">[21]Criteria3!$J$2</definedName>
    <definedName name="Seg3_Direction1" localSheetId="1">[34]Criteria1!$N$3</definedName>
    <definedName name="Seg3_Direction1" localSheetId="0">[34]Criteria1!$N$3</definedName>
    <definedName name="Seg3_Direction1">[21]Criteria1!$N$3</definedName>
    <definedName name="Seg3_Direction2" localSheetId="1">[20]Criteria2!$N$3</definedName>
    <definedName name="Seg3_Direction2" localSheetId="0">[20]Criteria2!$N$3</definedName>
    <definedName name="Seg3_Direction2">[21]Criteria2!$N$3</definedName>
    <definedName name="Seg3_Direction3" localSheetId="1">[20]Criteria3!$N$3</definedName>
    <definedName name="Seg3_Direction3" localSheetId="0">[20]Criteria3!$N$3</definedName>
    <definedName name="Seg3_Direction3">[21]Criteria3!$N$3</definedName>
    <definedName name="SEG3_FROM1" localSheetId="1">[34]Criteria1!$H$3</definedName>
    <definedName name="SEG3_FROM1" localSheetId="0">[34]Criteria1!$H$3</definedName>
    <definedName name="SEG3_FROM1">[21]Criteria1!$H$3</definedName>
    <definedName name="SEG3_FROM2" localSheetId="1">[20]Criteria2!$H$3</definedName>
    <definedName name="SEG3_FROM2" localSheetId="0">[20]Criteria2!$H$3</definedName>
    <definedName name="SEG3_FROM2">[21]Criteria2!$H$3</definedName>
    <definedName name="SEG3_FROM3" localSheetId="1">[20]Criteria3!$H$3</definedName>
    <definedName name="SEG3_FROM3" localSheetId="0">[20]Criteria3!$H$3</definedName>
    <definedName name="SEG3_FROM3">[21]Criteria3!$H$3</definedName>
    <definedName name="Seg3_Sort1" localSheetId="1">[34]Criteria1!$L$3</definedName>
    <definedName name="Seg3_Sort1" localSheetId="0">[34]Criteria1!$L$3</definedName>
    <definedName name="Seg3_Sort1">[21]Criteria1!$L$3</definedName>
    <definedName name="Seg3_Sort2" localSheetId="1">[20]Criteria2!$L$3</definedName>
    <definedName name="Seg3_Sort2" localSheetId="0">[20]Criteria2!$L$3</definedName>
    <definedName name="Seg3_Sort2">[21]Criteria2!$L$3</definedName>
    <definedName name="Seg3_Sort3" localSheetId="1">[20]Criteria3!$L$3</definedName>
    <definedName name="Seg3_Sort3" localSheetId="0">[20]Criteria3!$L$3</definedName>
    <definedName name="Seg3_Sort3">[21]Criteria3!$L$3</definedName>
    <definedName name="SEG3_TO1" localSheetId="1">[34]Criteria1!$J$3</definedName>
    <definedName name="SEG3_TO1" localSheetId="0">[34]Criteria1!$J$3</definedName>
    <definedName name="SEG3_TO1">[21]Criteria1!$J$3</definedName>
    <definedName name="SEG3_TO2" localSheetId="1">[20]Criteria2!$J$3</definedName>
    <definedName name="SEG3_TO2" localSheetId="0">[20]Criteria2!$J$3</definedName>
    <definedName name="SEG3_TO2">[21]Criteria2!$J$3</definedName>
    <definedName name="SEG3_TO3" localSheetId="1">[20]Criteria3!$J$3</definedName>
    <definedName name="SEG3_TO3" localSheetId="0">[20]Criteria3!$J$3</definedName>
    <definedName name="SEG3_TO3">[21]Criteria3!$J$3</definedName>
    <definedName name="Seg4_Direction1" localSheetId="1">[34]Criteria1!$N$4</definedName>
    <definedName name="Seg4_Direction1" localSheetId="0">[34]Criteria1!$N$4</definedName>
    <definedName name="Seg4_Direction1">[21]Criteria1!$N$4</definedName>
    <definedName name="Seg4_Direction2" localSheetId="1">[20]Criteria2!$N$4</definedName>
    <definedName name="Seg4_Direction2" localSheetId="0">[20]Criteria2!$N$4</definedName>
    <definedName name="Seg4_Direction2">[21]Criteria2!$N$4</definedName>
    <definedName name="Seg4_Direction3" localSheetId="1">[20]Criteria3!$N$4</definedName>
    <definedName name="Seg4_Direction3" localSheetId="0">[20]Criteria3!$N$4</definedName>
    <definedName name="Seg4_Direction3">[21]Criteria3!$N$4</definedName>
    <definedName name="SEG4_FROM1" localSheetId="1">[34]Criteria1!$H$4</definedName>
    <definedName name="SEG4_FROM1" localSheetId="0">[34]Criteria1!$H$4</definedName>
    <definedName name="SEG4_FROM1">[21]Criteria1!$H$4</definedName>
    <definedName name="SEG4_FROM2" localSheetId="1">[20]Criteria2!$H$4</definedName>
    <definedName name="SEG4_FROM2" localSheetId="0">[20]Criteria2!$H$4</definedName>
    <definedName name="SEG4_FROM2">[21]Criteria2!$H$4</definedName>
    <definedName name="SEG4_FROM3" localSheetId="1">[20]Criteria3!$H$4</definedName>
    <definedName name="SEG4_FROM3" localSheetId="0">[20]Criteria3!$H$4</definedName>
    <definedName name="SEG4_FROM3">[21]Criteria3!$H$4</definedName>
    <definedName name="Seg4_Sort1" localSheetId="1">[34]Criteria1!$L$4</definedName>
    <definedName name="Seg4_Sort1" localSheetId="0">[34]Criteria1!$L$4</definedName>
    <definedName name="Seg4_Sort1">[21]Criteria1!$L$4</definedName>
    <definedName name="Seg4_Sort2" localSheetId="1">[20]Criteria2!$L$4</definedName>
    <definedName name="Seg4_Sort2" localSheetId="0">[20]Criteria2!$L$4</definedName>
    <definedName name="Seg4_Sort2">[21]Criteria2!$L$4</definedName>
    <definedName name="Seg4_Sort3" localSheetId="1">[20]Criteria3!$L$4</definedName>
    <definedName name="Seg4_Sort3" localSheetId="0">[20]Criteria3!$L$4</definedName>
    <definedName name="Seg4_Sort3">[21]Criteria3!$L$4</definedName>
    <definedName name="SEG4_TO1" localSheetId="1">[34]Criteria1!$J$4</definedName>
    <definedName name="SEG4_TO1" localSheetId="0">[34]Criteria1!$J$4</definedName>
    <definedName name="SEG4_TO1">[21]Criteria1!$J$4</definedName>
    <definedName name="SEG4_TO2" localSheetId="1">[20]Criteria2!$J$4</definedName>
    <definedName name="SEG4_TO2" localSheetId="0">[20]Criteria2!$J$4</definedName>
    <definedName name="SEG4_TO2">[21]Criteria2!$J$4</definedName>
    <definedName name="SEG4_TO3" localSheetId="1">[20]Criteria3!$J$4</definedName>
    <definedName name="SEG4_TO3" localSheetId="0">[20]Criteria3!$J$4</definedName>
    <definedName name="SEG4_TO3">[21]Criteria3!$J$4</definedName>
    <definedName name="Seg5_Direction1" localSheetId="1">[34]Criteria1!$N$5</definedName>
    <definedName name="Seg5_Direction1" localSheetId="0">[34]Criteria1!$N$5</definedName>
    <definedName name="Seg5_Direction1">[21]Criteria1!$N$5</definedName>
    <definedName name="Seg5_Direction2" localSheetId="1">[20]Criteria2!$N$5</definedName>
    <definedName name="Seg5_Direction2" localSheetId="0">[20]Criteria2!$N$5</definedName>
    <definedName name="Seg5_Direction2">[21]Criteria2!$N$5</definedName>
    <definedName name="Seg5_Direction3" localSheetId="1">[20]Criteria3!$N$5</definedName>
    <definedName name="Seg5_Direction3" localSheetId="0">[20]Criteria3!$N$5</definedName>
    <definedName name="Seg5_Direction3">[21]Criteria3!$N$5</definedName>
    <definedName name="SEG5_FROM1" localSheetId="1">[34]Criteria1!$H$5</definedName>
    <definedName name="SEG5_FROM1" localSheetId="0">[34]Criteria1!$H$5</definedName>
    <definedName name="SEG5_FROM1">[21]Criteria1!$H$5</definedName>
    <definedName name="SEG5_FROM2" localSheetId="1">[20]Criteria2!$H$5</definedName>
    <definedName name="SEG5_FROM2" localSheetId="0">[20]Criteria2!$H$5</definedName>
    <definedName name="SEG5_FROM2">[21]Criteria2!$H$5</definedName>
    <definedName name="SEG5_FROM3" localSheetId="1">[20]Criteria3!$H$5</definedName>
    <definedName name="SEG5_FROM3" localSheetId="0">[20]Criteria3!$H$5</definedName>
    <definedName name="SEG5_FROM3">[21]Criteria3!$H$5</definedName>
    <definedName name="Seg5_Sort1" localSheetId="1">[34]Criteria1!$L$5</definedName>
    <definedName name="Seg5_Sort1" localSheetId="0">[34]Criteria1!$L$5</definedName>
    <definedName name="Seg5_Sort1">[21]Criteria1!$L$5</definedName>
    <definedName name="Seg5_Sort2" localSheetId="1">[20]Criteria2!$L$5</definedName>
    <definedName name="Seg5_Sort2" localSheetId="0">[20]Criteria2!$L$5</definedName>
    <definedName name="Seg5_Sort2">[21]Criteria2!$L$5</definedName>
    <definedName name="Seg5_Sort3" localSheetId="1">[20]Criteria3!$L$5</definedName>
    <definedName name="Seg5_Sort3" localSheetId="0">[20]Criteria3!$L$5</definedName>
    <definedName name="Seg5_Sort3">[21]Criteria3!$L$5</definedName>
    <definedName name="SEG5_TO1" localSheetId="1">[34]Criteria1!$J$5</definedName>
    <definedName name="SEG5_TO1" localSheetId="0">[34]Criteria1!$J$5</definedName>
    <definedName name="SEG5_TO1">[21]Criteria1!$J$5</definedName>
    <definedName name="SEG5_TO2" localSheetId="1">[20]Criteria2!$J$5</definedName>
    <definedName name="SEG5_TO2" localSheetId="0">[20]Criteria2!$J$5</definedName>
    <definedName name="SEG5_TO2">[21]Criteria2!$J$5</definedName>
    <definedName name="SEG5_TO3" localSheetId="1">[20]Criteria3!$J$5</definedName>
    <definedName name="SEG5_TO3" localSheetId="0">[20]Criteria3!$J$5</definedName>
    <definedName name="SEG5_TO3">[21]Criteria3!$J$5</definedName>
    <definedName name="sencount" hidden="1">1</definedName>
    <definedName name="Seo" localSheetId="1">'[27]PTRM input'!$G$230</definedName>
    <definedName name="Seo" localSheetId="0">'[27]PTRM input'!$G$230</definedName>
    <definedName name="Seo" localSheetId="8">#REF!</definedName>
    <definedName name="Seo">#REF!</definedName>
    <definedName name="Seo_t" localSheetId="8">#REF!</definedName>
    <definedName name="Seo_t">#REF!</definedName>
    <definedName name="SetOfBooksID1" localSheetId="1">[34]Criteria1!$B$1</definedName>
    <definedName name="SetOfBooksID1" localSheetId="0">[34]Criteria1!$B$1</definedName>
    <definedName name="SetOfBooksID1">[21]Criteria1!$B$1</definedName>
    <definedName name="SetOfBooksID2" localSheetId="1">[20]Criteria2!$B$1</definedName>
    <definedName name="SetOfBooksID2" localSheetId="0">[20]Criteria2!$B$1</definedName>
    <definedName name="SetOfBooksID2">[21]Criteria2!$B$1</definedName>
    <definedName name="SetOfBooksID3" localSheetId="1">[20]Criteria3!$B$1</definedName>
    <definedName name="SetOfBooksID3" localSheetId="0">[20]Criteria3!$B$1</definedName>
    <definedName name="SetOfBooksID3">[21]Criteria3!$B$1</definedName>
    <definedName name="SetOfBooksName1" localSheetId="1">[34]Criteria1!$B$2</definedName>
    <definedName name="SetOfBooksName1" localSheetId="0">[34]Criteria1!$B$2</definedName>
    <definedName name="SetOfBooksName1">[21]Criteria1!$B$2</definedName>
    <definedName name="SetOfBooksName2" localSheetId="1">[20]Criteria2!$B$2</definedName>
    <definedName name="SetOfBooksName2" localSheetId="0">[20]Criteria2!$B$2</definedName>
    <definedName name="SetOfBooksName2">[21]Criteria2!$B$2</definedName>
    <definedName name="SetOfBooksName3" localSheetId="1">[20]Criteria3!$B$2</definedName>
    <definedName name="SetOfBooksName3" localSheetId="0">[20]Criteria3!$B$2</definedName>
    <definedName name="SetOfBooksName3">[21]Criteria3!$B$2</definedName>
    <definedName name="sf">[19]Criteria3!$D$3</definedName>
    <definedName name="SFDDDDDDDDDDDDD">[19]Criteria1!$P$1</definedName>
    <definedName name="SFDFDSSD">[19]Criteria2!$P$1</definedName>
    <definedName name="sfgsfgsf" localSheetId="1" hidden="1">{#N/A,#N/A,FALSE,"Group P&amp;L";#N/A,#N/A,FALSE,"Group Balance Sheet"}</definedName>
    <definedName name="sfgsfgsf" localSheetId="0" hidden="1">{#N/A,#N/A,FALSE,"Group P&amp;L";#N/A,#N/A,FALSE,"Group Balance Sheet"}</definedName>
    <definedName name="sfgsfgsf" localSheetId="8" hidden="1">{#N/A,#N/A,FALSE,"Group P&amp;L";#N/A,#N/A,FALSE,"Group Balance Sheet"}</definedName>
    <definedName name="sfgsfgsf" hidden="1">{#N/A,#N/A,FALSE,"Group P&amp;L";#N/A,#N/A,FALSE,"Group Balance Sheet"}</definedName>
    <definedName name="sfhfhsfhg" localSheetId="1" hidden="1">{#N/A,#N/A,FALSE,"Group P&amp;L";#N/A,#N/A,FALSE,"Group Balance Sheet"}</definedName>
    <definedName name="sfhfhsfhg" localSheetId="0" hidden="1">{#N/A,#N/A,FALSE,"Group P&amp;L";#N/A,#N/A,FALSE,"Group Balance Sheet"}</definedName>
    <definedName name="sfhfhsfhg" localSheetId="8" hidden="1">{#N/A,#N/A,FALSE,"Group P&amp;L";#N/A,#N/A,FALSE,"Group Balance Sheet"}</definedName>
    <definedName name="sfhfhsfhg" hidden="1">{#N/A,#N/A,FALSE,"Group P&amp;L";#N/A,#N/A,FALSE,"Group Balance Sheet"}</definedName>
    <definedName name="sfnbf">[20]Criteria3!$D$2</definedName>
    <definedName name="sfngsfnbsftgjhsfbsfnh">[19]Criteria1!$D$5</definedName>
    <definedName name="SheetHeader">'[42]Business &amp; other details'!$B$1</definedName>
    <definedName name="shf" localSheetId="1" hidden="1">{#N/A,#N/A,FALSE,"Group P&amp;L";#N/A,#N/A,FALSE,"Group Balance Sheet"}</definedName>
    <definedName name="shf" localSheetId="0" hidden="1">{#N/A,#N/A,FALSE,"Group P&amp;L";#N/A,#N/A,FALSE,"Group Balance Sheet"}</definedName>
    <definedName name="shf" localSheetId="8" hidden="1">{#N/A,#N/A,FALSE,"Group P&amp;L";#N/A,#N/A,FALSE,"Group Balance Sheet"}</definedName>
    <definedName name="shf" hidden="1">{#N/A,#N/A,FALSE,"Group P&amp;L";#N/A,#N/A,FALSE,"Group Balance Sheet"}</definedName>
    <definedName name="ship" localSheetId="8">#REF!</definedName>
    <definedName name="ship">#REF!</definedName>
    <definedName name="SL01VIEWHND">-1</definedName>
    <definedName name="SP95Score" localSheetId="1">[23]Assumptions!$I$227:$M$227</definedName>
    <definedName name="SP95Score" localSheetId="0">[23]Assumptions!$I$227:$M$227</definedName>
    <definedName name="SP95Score">[24]Assumptions!$I$227:$M$227</definedName>
    <definedName name="SP95Table" localSheetId="1">[23]Assumptions!$I$226:$M$227</definedName>
    <definedName name="SP95Table" localSheetId="0">[23]Assumptions!$I$226:$M$227</definedName>
    <definedName name="SP95Table">[24]Assumptions!$I$226:$M$227</definedName>
    <definedName name="SRTYHSRTUY" localSheetId="1" hidden="1">{#N/A,#N/A,FALSE,"Group P&amp;L";#N/A,#N/A,FALSE,"Group Balance Sheet"}</definedName>
    <definedName name="SRTYHSRTUY" localSheetId="0" hidden="1">{#N/A,#N/A,FALSE,"Group P&amp;L";#N/A,#N/A,FALSE,"Group Balance Sheet"}</definedName>
    <definedName name="SRTYHSRTUY" localSheetId="8" hidden="1">{#N/A,#N/A,FALSE,"Group P&amp;L";#N/A,#N/A,FALSE,"Group Balance Sheet"}</definedName>
    <definedName name="SRTYHSRTUY" hidden="1">{#N/A,#N/A,FALSE,"Group P&amp;L";#N/A,#N/A,FALSE,"Group Balance Sheet"}</definedName>
    <definedName name="ss">[20]Criteria3!$B$36</definedName>
    <definedName name="ssss">[19]Criteria2!$B$18</definedName>
    <definedName name="sssssssssss" localSheetId="1" hidden="1">{#N/A,#N/A,FALSE,"Group P&amp;L";#N/A,#N/A,FALSE,"Group Balance Sheet"}</definedName>
    <definedName name="sssssssssss" localSheetId="0" hidden="1">{#N/A,#N/A,FALSE,"Group P&amp;L";#N/A,#N/A,FALSE,"Group Balance Sheet"}</definedName>
    <definedName name="sssssssssss" localSheetId="8" hidden="1">{#N/A,#N/A,FALSE,"Group P&amp;L";#N/A,#N/A,FALSE,"Group Balance Sheet"}</definedName>
    <definedName name="sssssssssss" hidden="1">{#N/A,#N/A,FALSE,"Group P&amp;L";#N/A,#N/A,FALSE,"Group Balance Sheet"}</definedName>
    <definedName name="ssssssssssss">[19]Criteria1!$B$1</definedName>
    <definedName name="SSSSSSSSSSSSSSSSSSSSS">[19]Criteria1!$F$1</definedName>
    <definedName name="sta" localSheetId="1" hidden="1">{#N/A,#N/A,FALSE,"Group P&amp;L";#N/A,#N/A,FALSE,"Group Balance Sheet"}</definedName>
    <definedName name="sta" localSheetId="0" hidden="1">{#N/A,#N/A,FALSE,"Group P&amp;L";#N/A,#N/A,FALSE,"Group Balance Sheet"}</definedName>
    <definedName name="sta" localSheetId="8" hidden="1">{#N/A,#N/A,FALSE,"Group P&amp;L";#N/A,#N/A,FALSE,"Group Balance Sheet"}</definedName>
    <definedName name="sta" hidden="1">{#N/A,#N/A,FALSE,"Group P&amp;L";#N/A,#N/A,FALSE,"Group Balance Sheet"}</definedName>
    <definedName name="StartBudgetPost1" localSheetId="1">[34]Criteria1!$B$36</definedName>
    <definedName name="StartBudgetPost1" localSheetId="0">[34]Criteria1!$B$36</definedName>
    <definedName name="StartBudgetPost1">[21]Criteria1!$B$36</definedName>
    <definedName name="StartBudgetPost2" localSheetId="1">[20]Criteria2!$B$36</definedName>
    <definedName name="StartBudgetPost2" localSheetId="0">[20]Criteria2!$B$36</definedName>
    <definedName name="StartBudgetPost2">[21]Criteria2!$B$36</definedName>
    <definedName name="StartBudgetPost3" localSheetId="1">[20]Criteria3!$B$36</definedName>
    <definedName name="StartBudgetPost3" localSheetId="0">[20]Criteria3!$B$36</definedName>
    <definedName name="StartBudgetPost3">[21]Criteria3!$B$36</definedName>
    <definedName name="StartPeriodName1" localSheetId="1">[34]Criteria1!$B$17</definedName>
    <definedName name="StartPeriodName1" localSheetId="0">[34]Criteria1!$B$17</definedName>
    <definedName name="StartPeriodName1">[21]Criteria1!$B$17</definedName>
    <definedName name="StartPeriodName2" localSheetId="1">[20]Criteria2!$B$17</definedName>
    <definedName name="StartPeriodName2" localSheetId="0">[20]Criteria2!$B$17</definedName>
    <definedName name="StartPeriodName2">[21]Criteria2!$B$17</definedName>
    <definedName name="StartPeriodName3" localSheetId="1">[20]Criteria3!$B$17</definedName>
    <definedName name="StartPeriodName3" localSheetId="0">[20]Criteria3!$B$17</definedName>
    <definedName name="StartPeriodName3">[21]Criteria3!$B$17</definedName>
    <definedName name="StartPeriodNum1" localSheetId="1">[34]Criteria1!$B$18</definedName>
    <definedName name="StartPeriodNum1" localSheetId="0">[34]Criteria1!$B$18</definedName>
    <definedName name="StartPeriodNum1">[21]Criteria1!$B$18</definedName>
    <definedName name="StartPeriodNum2" localSheetId="1">[20]Criteria2!$B$18</definedName>
    <definedName name="StartPeriodNum2" localSheetId="0">[20]Criteria2!$B$18</definedName>
    <definedName name="StartPeriodNum2">[21]Criteria2!$B$18</definedName>
    <definedName name="StartPeriodNum3" localSheetId="1">[20]Criteria3!$B$18</definedName>
    <definedName name="StartPeriodNum3" localSheetId="0">[20]Criteria3!$B$18</definedName>
    <definedName name="StartPeriodNum3">[21]Criteria3!$B$18</definedName>
    <definedName name="Strategies" localSheetId="1">[95]Strategies!$B$7:$Q$141</definedName>
    <definedName name="Strategies" localSheetId="0">[95]Strategies!$B$7:$Q$141</definedName>
    <definedName name="Strategies">[96]Strategies!$B$7:$Q$141</definedName>
    <definedName name="Stuff" localSheetId="1" hidden="1">{#N/A,#N/A,FALSE,"Group P&amp;L";#N/A,#N/A,FALSE,"Group Balance Sheet"}</definedName>
    <definedName name="Stuff" localSheetId="0" hidden="1">{#N/A,#N/A,FALSE,"Group P&amp;L";#N/A,#N/A,FALSE,"Group Balance Sheet"}</definedName>
    <definedName name="Stuff" localSheetId="8" hidden="1">{#N/A,#N/A,FALSE,"Group P&amp;L";#N/A,#N/A,FALSE,"Group Balance Sheet"}</definedName>
    <definedName name="Stuff" hidden="1">{#N/A,#N/A,FALSE,"Group P&amp;L";#N/A,#N/A,FALSE,"Group Balance Sheet"}</definedName>
    <definedName name="SXBNDDSP">0</definedName>
    <definedName name="t">[19]Criteria2!$B$17</definedName>
    <definedName name="task">'[97]OPA costs'!$A$1:$C$65536</definedName>
    <definedName name="Tax_Life">[16]Input!#REF!</definedName>
    <definedName name="TBL_Mth">[48]Sheet3!$A$1:$C$12</definedName>
    <definedName name="Td">[31]Sheet1!$D$71</definedName>
    <definedName name="Td_Cashflow_Calc" localSheetId="8">#REF!</definedName>
    <definedName name="Td_Cashflow_Calc">#REF!</definedName>
    <definedName name="Td_Cashflow_Calc_t" localSheetId="8">#REF!</definedName>
    <definedName name="Td_Cashflow_Calc_t">#REF!</definedName>
    <definedName name="Td_Final" localSheetId="8">#REF!</definedName>
    <definedName name="Td_Final">#REF!</definedName>
    <definedName name="Td_Final_t" localSheetId="8">#REF!</definedName>
    <definedName name="Td_Final_t">#REF!</definedName>
    <definedName name="Te_Cashflow_Calc" localSheetId="8">#REF!</definedName>
    <definedName name="Te_Cashflow_Calc">#REF!</definedName>
    <definedName name="Te_Cashflow_Calc_t" localSheetId="8">#REF!</definedName>
    <definedName name="Te_Cashflow_Calc_t">#REF!</definedName>
    <definedName name="Te_Final" localSheetId="8">#REF!</definedName>
    <definedName name="Te_Final">#REF!</definedName>
    <definedName name="Te_Final_t" localSheetId="8">#REF!</definedName>
    <definedName name="Te_Final_t">#REF!</definedName>
    <definedName name="teest" localSheetId="1" hidden="1">{"Ownership",#N/A,FALSE,"Ownership";"Contents",#N/A,FALSE,"Contents"}</definedName>
    <definedName name="teest" localSheetId="0" hidden="1">{"Ownership",#N/A,FALSE,"Ownership";"Contents",#N/A,FALSE,"Contents"}</definedName>
    <definedName name="teest" localSheetId="8" hidden="1">{"Ownership",#N/A,FALSE,"Ownership";"Contents",#N/A,FALSE,"Contents"}</definedName>
    <definedName name="teest" hidden="1">{"Ownership",#N/A,FALSE,"Ownership";"Contents",#N/A,FALSE,"Contents"}</definedName>
    <definedName name="TerminalValueGrowthRate">1%</definedName>
    <definedName name="TermScen">'[65]A3 EN-2013'!$H$1</definedName>
    <definedName name="TEST" localSheetId="1" hidden="1">{#N/A,#N/A,FALSE,"Group P&amp;L";#N/A,#N/A,FALSE,"Group Balance Sheet"}</definedName>
    <definedName name="TEST" localSheetId="0" hidden="1">{#N/A,#N/A,FALSE,"Group P&amp;L";#N/A,#N/A,FALSE,"Group Balance Sheet"}</definedName>
    <definedName name="TEST" localSheetId="8" hidden="1">{#N/A,#N/A,FALSE,"Group P&amp;L";#N/A,#N/A,FALSE,"Group Balance Sheet"}</definedName>
    <definedName name="TEST" hidden="1">{#N/A,#N/A,FALSE,"Group P&amp;L";#N/A,#N/A,FALSE,"Group Balance Sheet"}</definedName>
    <definedName name="t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[98]FranchiseUnits!$A$455</definedName>
    <definedName name="thousands" localSheetId="8">#REF!</definedName>
    <definedName name="thousands">#REF!</definedName>
    <definedName name="Time_Horizon">[99]Input!$C$5</definedName>
    <definedName name="Timing_Adj">[38]LookupTab!$I$43:$I$44</definedName>
    <definedName name="TITLE5" localSheetId="0">_xll.SUBNM("actewagl_tm1:bs_month","","Jun")</definedName>
    <definedName name="TITLE5">_xll.SUBNM("actewagl_tm1:bs_month","","Jun")</definedName>
    <definedName name="TJ" localSheetId="1">'[25]Lookup|Tables'!$G$20</definedName>
    <definedName name="TJ" localSheetId="0">'[25]Lookup|Tables'!$G$20</definedName>
    <definedName name="TJ">'[26]Lookup|Tables'!$G$20</definedName>
    <definedName name="tjuyt" localSheetId="1" hidden="1">{#N/A,#N/A,FALSE,"Group P&amp;L";#N/A,#N/A,FALSE,"Group Balance Sheet"}</definedName>
    <definedName name="tjuyt" localSheetId="0" hidden="1">{#N/A,#N/A,FALSE,"Group P&amp;L";#N/A,#N/A,FALSE,"Group Balance Sheet"}</definedName>
    <definedName name="tjuyt" localSheetId="8" hidden="1">{#N/A,#N/A,FALSE,"Group P&amp;L";#N/A,#N/A,FALSE,"Group Balance Sheet"}</definedName>
    <definedName name="tjuyt" hidden="1">{#N/A,#N/A,FALSE,"Group P&amp;L";#N/A,#N/A,FALSE,"Group Balance Sheet"}</definedName>
    <definedName name="TM1REBUILDOPTION">1</definedName>
    <definedName name="tooooot" localSheetId="1" hidden="1">{#N/A,#N/A,FALSE,"Group P&amp;L";#N/A,#N/A,FALSE,"Group Balance Sheet"}</definedName>
    <definedName name="tooooot" localSheetId="0" hidden="1">{#N/A,#N/A,FALSE,"Group P&amp;L";#N/A,#N/A,FALSE,"Group Balance Sheet"}</definedName>
    <definedName name="tooooot" localSheetId="8" hidden="1">{#N/A,#N/A,FALSE,"Group P&amp;L";#N/A,#N/A,FALSE,"Group Balance Sheet"}</definedName>
    <definedName name="tooooot" hidden="1">{#N/A,#N/A,FALSE,"Group P&amp;L";#N/A,#N/A,FALSE,"Group Balance Sheet"}</definedName>
    <definedName name="toooot" localSheetId="1" hidden="1">{#N/A,#N/A,FALSE,"Group P&amp;L";#N/A,#N/A,FALSE,"Group Balance Sheet"}</definedName>
    <definedName name="toooot" localSheetId="0" hidden="1">{#N/A,#N/A,FALSE,"Group P&amp;L";#N/A,#N/A,FALSE,"Group Balance Sheet"}</definedName>
    <definedName name="toooot" localSheetId="8" hidden="1">{#N/A,#N/A,FALSE,"Group P&amp;L";#N/A,#N/A,FALSE,"Group Balance Sheet"}</definedName>
    <definedName name="toooot" hidden="1">{#N/A,#N/A,FALSE,"Group P&amp;L";#N/A,#N/A,FALSE,"Group Balance Sheet"}</definedName>
    <definedName name="tooot" localSheetId="1" hidden="1">{#N/A,#N/A,FALSE,"Group P&amp;L";#N/A,#N/A,FALSE,"Group Balance Sheet"}</definedName>
    <definedName name="tooot" localSheetId="0" hidden="1">{#N/A,#N/A,FALSE,"Group P&amp;L";#N/A,#N/A,FALSE,"Group Balance Sheet"}</definedName>
    <definedName name="tooot" localSheetId="8" hidden="1">{#N/A,#N/A,FALSE,"Group P&amp;L";#N/A,#N/A,FALSE,"Group Balance Sheet"}</definedName>
    <definedName name="tooot" hidden="1">{#N/A,#N/A,FALSE,"Group P&amp;L";#N/A,#N/A,FALSE,"Group Balance Sheet"}</definedName>
    <definedName name="toot" localSheetId="1" hidden="1">{#N/A,#N/A,FALSE,"Group P&amp;L";#N/A,#N/A,FALSE,"Group Balance Sheet"}</definedName>
    <definedName name="toot" localSheetId="0" hidden="1">{#N/A,#N/A,FALSE,"Group P&amp;L";#N/A,#N/A,FALSE,"Group Balance Sheet"}</definedName>
    <definedName name="toot" localSheetId="8" hidden="1">{#N/A,#N/A,FALSE,"Group P&amp;L";#N/A,#N/A,FALSE,"Group Balance Sheet"}</definedName>
    <definedName name="toot" hidden="1">{#N/A,#N/A,FALSE,"Group P&amp;L";#N/A,#N/A,FALSE,"Group Balance Sheet"}</definedName>
    <definedName name="tot" localSheetId="1" hidden="1">{#N/A,#N/A,FALSE,"Group P&amp;L";#N/A,#N/A,FALSE,"Group Balance Sheet"}</definedName>
    <definedName name="tot" localSheetId="0" hidden="1">{#N/A,#N/A,FALSE,"Group P&amp;L";#N/A,#N/A,FALSE,"Group Balance Sheet"}</definedName>
    <definedName name="tot" localSheetId="8" hidden="1">{#N/A,#N/A,FALSE,"Group P&amp;L";#N/A,#N/A,FALSE,"Group Balance Sheet"}</definedName>
    <definedName name="tot" hidden="1">{#N/A,#N/A,FALSE,"Group P&amp;L";#N/A,#N/A,FALSE,"Group Balance Sheet"}</definedName>
    <definedName name="tr">[20]Criteria2!$F$2</definedName>
    <definedName name="trfv" localSheetId="1" hidden="1">{#N/A,#N/A,FALSE,"Group P&amp;L";#N/A,#N/A,FALSE,"Group Balance Sheet"}</definedName>
    <definedName name="trfv" localSheetId="0" hidden="1">{#N/A,#N/A,FALSE,"Group P&amp;L";#N/A,#N/A,FALSE,"Group Balance Sheet"}</definedName>
    <definedName name="trfv" localSheetId="8" hidden="1">{#N/A,#N/A,FALSE,"Group P&amp;L";#N/A,#N/A,FALSE,"Group Balance Sheet"}</definedName>
    <definedName name="trfv" hidden="1">{#N/A,#N/A,FALSE,"Group P&amp;L";#N/A,#N/A,FALSE,"Group Balance Sheet"}</definedName>
    <definedName name="trrttrrtrtrt">[20]Criteria3!$F$3</definedName>
    <definedName name="ttrrttr">[19]Criteria1!$F$3</definedName>
    <definedName name="ttt" localSheetId="1" hidden="1">{#N/A,#N/A,FALSE,"Group P&amp;L";#N/A,#N/A,FALSE,"Group Balance Sheet"}</definedName>
    <definedName name="ttt" localSheetId="0" hidden="1">{#N/A,#N/A,FALSE,"Group P&amp;L";#N/A,#N/A,FALSE,"Group Balance Sheet"}</definedName>
    <definedName name="ttt" localSheetId="8" hidden="1">{#N/A,#N/A,FALSE,"Group P&amp;L";#N/A,#N/A,FALSE,"Group Balance Sheet"}</definedName>
    <definedName name="ttt" hidden="1">{#N/A,#N/A,FALSE,"Group P&amp;L";#N/A,#N/A,FALSE,"Group Balance Sheet"}</definedName>
    <definedName name="TTTTTTTTTTTTTTTTTTTTTTTT">[20]Criteria2!$F$3</definedName>
    <definedName name="tuituyrtuy" localSheetId="1" hidden="1">{#N/A,#N/A,FALSE,"Group P&amp;L";#N/A,#N/A,FALSE,"Group Balance Sheet"}</definedName>
    <definedName name="tuituyrtuy" localSheetId="0" hidden="1">{#N/A,#N/A,FALSE,"Group P&amp;L";#N/A,#N/A,FALSE,"Group Balance Sheet"}</definedName>
    <definedName name="tuituyrtuy" localSheetId="8" hidden="1">{#N/A,#N/A,FALSE,"Group P&amp;L";#N/A,#N/A,FALSE,"Group Balance Sheet"}</definedName>
    <definedName name="tuituyrtuy" hidden="1">{#N/A,#N/A,FALSE,"Group P&amp;L";#N/A,#N/A,FALSE,"Group Balance Sheet"}</definedName>
    <definedName name="tut" localSheetId="1" hidden="1">{#N/A,#N/A,FALSE,"Group P&amp;L";#N/A,#N/A,FALSE,"Group Balance Sheet"}</definedName>
    <definedName name="tut" localSheetId="0" hidden="1">{#N/A,#N/A,FALSE,"Group P&amp;L";#N/A,#N/A,FALSE,"Group Balance Sheet"}</definedName>
    <definedName name="tut" localSheetId="8" hidden="1">{#N/A,#N/A,FALSE,"Group P&amp;L";#N/A,#N/A,FALSE,"Group Balance Sheet"}</definedName>
    <definedName name="tut" hidden="1">{#N/A,#N/A,FALSE,"Group P&amp;L";#N/A,#N/A,FALSE,"Group Balance Sheet"}</definedName>
    <definedName name="tuut" localSheetId="1" hidden="1">{#N/A,#N/A,FALSE,"Group P&amp;L";#N/A,#N/A,FALSE,"Group Balance Sheet"}</definedName>
    <definedName name="tuut" localSheetId="0" hidden="1">{#N/A,#N/A,FALSE,"Group P&amp;L";#N/A,#N/A,FALSE,"Group Balance Sheet"}</definedName>
    <definedName name="tuut" localSheetId="8" hidden="1">{#N/A,#N/A,FALSE,"Group P&amp;L";#N/A,#N/A,FALSE,"Group Balance Sheet"}</definedName>
    <definedName name="tuut" hidden="1">{#N/A,#N/A,FALSE,"Group P&amp;L";#N/A,#N/A,FALSE,"Group Balance Sheet"}</definedName>
    <definedName name="tuuut" localSheetId="1" hidden="1">{#N/A,#N/A,FALSE,"Group P&amp;L";#N/A,#N/A,FALSE,"Group Balance Sheet"}</definedName>
    <definedName name="tuuut" localSheetId="0" hidden="1">{#N/A,#N/A,FALSE,"Group P&amp;L";#N/A,#N/A,FALSE,"Group Balance Sheet"}</definedName>
    <definedName name="tuuut" localSheetId="8" hidden="1">{#N/A,#N/A,FALSE,"Group P&amp;L";#N/A,#N/A,FALSE,"Group Balance Sheet"}</definedName>
    <definedName name="tuuut" hidden="1">{#N/A,#N/A,FALSE,"Group P&amp;L";#N/A,#N/A,FALSE,"Group Balance Sheet"}</definedName>
    <definedName name="Two_Years_Prior" localSheetId="8">[46]Inputs!$G$28</definedName>
    <definedName name="Two_Years_Prior">[47]Inputs!$G$28</definedName>
    <definedName name="ty" localSheetId="1" hidden="1">{#N/A,#N/A,FALSE,"Group P&amp;L";#N/A,#N/A,FALSE,"Group Balance Sheet"}</definedName>
    <definedName name="ty" localSheetId="0" hidden="1">{#N/A,#N/A,FALSE,"Group P&amp;L";#N/A,#N/A,FALSE,"Group Balance Sheet"}</definedName>
    <definedName name="ty" localSheetId="8" hidden="1">{#N/A,#N/A,FALSE,"Group P&amp;L";#N/A,#N/A,FALSE,"Group Balance Sheet"}</definedName>
    <definedName name="ty" hidden="1">{#N/A,#N/A,FALSE,"Group P&amp;L";#N/A,#N/A,FALSE,"Group Balance Sheet"}</definedName>
    <definedName name="tyjew" localSheetId="1" hidden="1">{#N/A,#N/A,FALSE,"Group P&amp;L";#N/A,#N/A,FALSE,"Group Balance Sheet"}</definedName>
    <definedName name="tyjew" localSheetId="0" hidden="1">{#N/A,#N/A,FALSE,"Group P&amp;L";#N/A,#N/A,FALSE,"Group Balance Sheet"}</definedName>
    <definedName name="tyjew" localSheetId="8" hidden="1">{#N/A,#N/A,FALSE,"Group P&amp;L";#N/A,#N/A,FALSE,"Group Balance Sheet"}</definedName>
    <definedName name="tyjew" hidden="1">{#N/A,#N/A,FALSE,"Group P&amp;L";#N/A,#N/A,FALSE,"Group Balance Sheet"}</definedName>
    <definedName name="tyt" localSheetId="1" hidden="1">{#N/A,#N/A,FALSE,"Group P&amp;L";#N/A,#N/A,FALSE,"Group Balance Sheet"}</definedName>
    <definedName name="tyt" localSheetId="0" hidden="1">{#N/A,#N/A,FALSE,"Group P&amp;L";#N/A,#N/A,FALSE,"Group Balance Sheet"}</definedName>
    <definedName name="tyt" localSheetId="8" hidden="1">{#N/A,#N/A,FALSE,"Group P&amp;L";#N/A,#N/A,FALSE,"Group Balance Sheet"}</definedName>
    <definedName name="tyt" hidden="1">{#N/A,#N/A,FALSE,"Group P&amp;L";#N/A,#N/A,FALSE,"Group Balance Sheet"}</definedName>
    <definedName name="ui" localSheetId="1" hidden="1">{#N/A,#N/A,FALSE,"Group P&amp;L";#N/A,#N/A,FALSE,"Group Balance Sheet"}</definedName>
    <definedName name="ui" localSheetId="0" hidden="1">{#N/A,#N/A,FALSE,"Group P&amp;L";#N/A,#N/A,FALSE,"Group Balance Sheet"}</definedName>
    <definedName name="ui" localSheetId="8" hidden="1">{#N/A,#N/A,FALSE,"Group P&amp;L";#N/A,#N/A,FALSE,"Group Balance Sheet"}</definedName>
    <definedName name="ui" hidden="1">{#N/A,#N/A,FALSE,"Group P&amp;L";#N/A,#N/A,FALSE,"Group Balance Sheet"}</definedName>
    <definedName name="uiiuiu" localSheetId="1" hidden="1">{#N/A,#N/A,FALSE,"Group P&amp;L";#N/A,#N/A,FALSE,"Group Balance Sheet"}</definedName>
    <definedName name="uiiuiu" localSheetId="0" hidden="1">{#N/A,#N/A,FALSE,"Group P&amp;L";#N/A,#N/A,FALSE,"Group Balance Sheet"}</definedName>
    <definedName name="uiiuiu" localSheetId="8" hidden="1">{#N/A,#N/A,FALSE,"Group P&amp;L";#N/A,#N/A,FALSE,"Group Balance Sheet"}</definedName>
    <definedName name="uiiuiu" hidden="1">{#N/A,#N/A,FALSE,"Group P&amp;L";#N/A,#N/A,FALSE,"Group Balance Sheet"}</definedName>
    <definedName name="uik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1" hidden="1">{#N/A,#N/A,FALSE,"Group P&amp;L";#N/A,#N/A,FALSE,"Group Balance Sheet"}</definedName>
    <definedName name="uiop" localSheetId="0" hidden="1">{#N/A,#N/A,FALSE,"Group P&amp;L";#N/A,#N/A,FALSE,"Group Balance Sheet"}</definedName>
    <definedName name="uiop" localSheetId="8" hidden="1">{#N/A,#N/A,FALSE,"Group P&amp;L";#N/A,#N/A,FALSE,"Group Balance Sheet"}</definedName>
    <definedName name="uiop" hidden="1">{#N/A,#N/A,FALSE,"Group P&amp;L";#N/A,#N/A,FALSE,"Group Balance Sheet"}</definedName>
    <definedName name="uirjtgh">[20]Criteria1!$B$22</definedName>
    <definedName name="uiui">[19]Criteria2!$N$4</definedName>
    <definedName name="uliug" localSheetId="1" hidden="1">{#N/A,#N/A,FALSE,"Group P&amp;L";#N/A,#N/A,FALSE,"Group Balance Sheet"}</definedName>
    <definedName name="uliug" localSheetId="0" hidden="1">{#N/A,#N/A,FALSE,"Group P&amp;L";#N/A,#N/A,FALSE,"Group Balance Sheet"}</definedName>
    <definedName name="uliug" localSheetId="8" hidden="1">{#N/A,#N/A,FALSE,"Group P&amp;L";#N/A,#N/A,FALSE,"Group Balance Sheet"}</definedName>
    <definedName name="uliug" hidden="1">{#N/A,#N/A,FALSE,"Group P&amp;L";#N/A,#N/A,FALSE,"Group Balance Sheet"}</definedName>
    <definedName name="unit" localSheetId="1">'[71]Lookup | Tables'!#REF!</definedName>
    <definedName name="unit" localSheetId="0">'[71]Lookup | Tables'!#REF!</definedName>
    <definedName name="unit" localSheetId="8">#REF!</definedName>
    <definedName name="unit">#REF!</definedName>
    <definedName name="UpdateLogicType1" localSheetId="1">[34]Criteria1!$B$29</definedName>
    <definedName name="UpdateLogicType1" localSheetId="0">[34]Criteria1!$B$29</definedName>
    <definedName name="UpdateLogicType1">[21]Criteria1!$B$29</definedName>
    <definedName name="UpdateLogicType2" localSheetId="1">[20]Criteria2!$B$29</definedName>
    <definedName name="UpdateLogicType2" localSheetId="0">[20]Criteria2!$B$29</definedName>
    <definedName name="UpdateLogicType2">[21]Criteria2!$B$29</definedName>
    <definedName name="UpdateLogicType3" localSheetId="1">[20]Criteria3!$B$29</definedName>
    <definedName name="UpdateLogicType3" localSheetId="0">[20]Criteria3!$B$29</definedName>
    <definedName name="UpdateLogicType3">[21]Criteria3!$B$29</definedName>
    <definedName name="utrew" localSheetId="1" hidden="1">{#N/A,#N/A,FALSE,"Group P&amp;L";#N/A,#N/A,FALSE,"Group Balance Sheet"}</definedName>
    <definedName name="utrew" localSheetId="0" hidden="1">{#N/A,#N/A,FALSE,"Group P&amp;L";#N/A,#N/A,FALSE,"Group Balance Sheet"}</definedName>
    <definedName name="utrew" localSheetId="8" hidden="1">{#N/A,#N/A,FALSE,"Group P&amp;L";#N/A,#N/A,FALSE,"Group Balance Sheet"}</definedName>
    <definedName name="utrew" hidden="1">{#N/A,#N/A,FALSE,"Group P&amp;L";#N/A,#N/A,FALSE,"Group Balance Sheet"}</definedName>
    <definedName name="uuuuuuuu" localSheetId="1" hidden="1">{#N/A,#N/A,FALSE,"Group P&amp;L";#N/A,#N/A,FALSE,"Group Balance Sheet"}</definedName>
    <definedName name="uuuuuuuu" localSheetId="0" hidden="1">{#N/A,#N/A,FALSE,"Group P&amp;L";#N/A,#N/A,FALSE,"Group Balance Sheet"}</definedName>
    <definedName name="uuuuuuuu" localSheetId="8" hidden="1">{#N/A,#N/A,FALSE,"Group P&amp;L";#N/A,#N/A,FALSE,"Group Balance Sheet"}</definedName>
    <definedName name="uuuuuuuu" hidden="1">{#N/A,#N/A,FALSE,"Group P&amp;L";#N/A,#N/A,FALSE,"Group Balance Sheet"}</definedName>
    <definedName name="uuuuuuuuuuuuu" localSheetId="1" hidden="1">{#N/A,#N/A,FALSE,"Group P&amp;L";#N/A,#N/A,FALSE,"Group Balance Sheet"}</definedName>
    <definedName name="uuuuuuuuuuuuu" localSheetId="0" hidden="1">{#N/A,#N/A,FALSE,"Group P&amp;L";#N/A,#N/A,FALSE,"Group Balance Sheet"}</definedName>
    <definedName name="uuuuuuuuuuuuu" localSheetId="8" hidden="1">{#N/A,#N/A,FALSE,"Group P&amp;L";#N/A,#N/A,FALSE,"Group Balance Sheet"}</definedName>
    <definedName name="uuuuuuuuuuuuu" hidden="1">{#N/A,#N/A,FALSE,"Group P&amp;L";#N/A,#N/A,FALSE,"Group Balance Sheet"}</definedName>
    <definedName name="uy">[20]Criteria2!$J$3</definedName>
    <definedName name="UYASREYZAERY">[19]Criteria1!$B$38</definedName>
    <definedName name="UYGLOFTULO">[19]Criteria3!$B$39</definedName>
    <definedName name="uyhtrrth" localSheetId="1" hidden="1">{#N/A,#N/A,FALSE,"Group P&amp;L";#N/A,#N/A,FALSE,"Group Balance Sheet"}</definedName>
    <definedName name="uyhtrrth" localSheetId="0" hidden="1">{#N/A,#N/A,FALSE,"Group P&amp;L";#N/A,#N/A,FALSE,"Group Balance Sheet"}</definedName>
    <definedName name="uyhtrrth" localSheetId="8" hidden="1">{#N/A,#N/A,FALSE,"Group P&amp;L";#N/A,#N/A,FALSE,"Group Balance Sheet"}</definedName>
    <definedName name="uyhtrrth" hidden="1">{#N/A,#N/A,FALSE,"Group P&amp;L";#N/A,#N/A,FALSE,"Group Balance Sheet"}</definedName>
    <definedName name="uytr" localSheetId="1" hidden="1">{#N/A,#N/A,FALSE,"Group P&amp;L";#N/A,#N/A,FALSE,"Group Balance Sheet"}</definedName>
    <definedName name="uytr" localSheetId="0" hidden="1">{#N/A,#N/A,FALSE,"Group P&amp;L";#N/A,#N/A,FALSE,"Group Balance Sheet"}</definedName>
    <definedName name="uytr" localSheetId="8" hidden="1">{#N/A,#N/A,FALSE,"Group P&amp;L";#N/A,#N/A,FALSE,"Group Balance Sheet"}</definedName>
    <definedName name="uytr" hidden="1">{#N/A,#N/A,FALSE,"Group P&amp;L";#N/A,#N/A,FALSE,"Group Balance Sheet"}</definedName>
    <definedName name="uyu">[20]Criteria1!$J$3</definedName>
    <definedName name="vanilla" localSheetId="1">[15]WACC!$F$27</definedName>
    <definedName name="vanilla" localSheetId="0">[15]WACC!$F$27</definedName>
    <definedName name="vanilla" localSheetId="8">#REF!</definedName>
    <definedName name="vanilla">#REF!</definedName>
    <definedName name="vanilla01" localSheetId="1">[27]WACC!$G$18</definedName>
    <definedName name="vanilla01" localSheetId="0">[27]WACC!$G$18</definedName>
    <definedName name="vanilla01" localSheetId="8">#REF!</definedName>
    <definedName name="vanilla01">#REF!</definedName>
    <definedName name="vanilla01_t" localSheetId="8">#REF!</definedName>
    <definedName name="vanilla01_t">#REF!</definedName>
    <definedName name="vanilla02" localSheetId="1">[27]WACC!$H$18</definedName>
    <definedName name="vanilla02" localSheetId="0">[27]WACC!$H$18</definedName>
    <definedName name="vanilla02" localSheetId="8">#REF!</definedName>
    <definedName name="vanilla02">#REF!</definedName>
    <definedName name="vanilla02_t" localSheetId="8">#REF!</definedName>
    <definedName name="vanilla02_t">#REF!</definedName>
    <definedName name="vanilla03" localSheetId="1">[27]WACC!$I$18</definedName>
    <definedName name="vanilla03" localSheetId="0">[27]WACC!$I$18</definedName>
    <definedName name="vanilla03" localSheetId="8">#REF!</definedName>
    <definedName name="vanilla03">#REF!</definedName>
    <definedName name="vanilla03_t" localSheetId="8">#REF!</definedName>
    <definedName name="vanilla03_t">#REF!</definedName>
    <definedName name="vanilla04" localSheetId="1">[27]WACC!$J$18</definedName>
    <definedName name="vanilla04" localSheetId="0">[27]WACC!$J$18</definedName>
    <definedName name="vanilla04" localSheetId="8">#REF!</definedName>
    <definedName name="vanilla04">#REF!</definedName>
    <definedName name="vanilla04_t" localSheetId="8">#REF!</definedName>
    <definedName name="vanilla04_t">#REF!</definedName>
    <definedName name="vanilla05" localSheetId="1">[27]WACC!$K$18</definedName>
    <definedName name="vanilla05" localSheetId="0">[27]WACC!$K$18</definedName>
    <definedName name="vanilla05" localSheetId="8">#REF!</definedName>
    <definedName name="vanilla05">#REF!</definedName>
    <definedName name="vanilla05_t" localSheetId="8">#REF!</definedName>
    <definedName name="vanilla05_t">#REF!</definedName>
    <definedName name="vanilla06" localSheetId="1">[27]WACC!$L$18</definedName>
    <definedName name="vanilla06" localSheetId="0">[27]WACC!$L$18</definedName>
    <definedName name="vanilla06" localSheetId="8">#REF!</definedName>
    <definedName name="vanilla06">#REF!</definedName>
    <definedName name="vanilla06_t" localSheetId="8">#REF!</definedName>
    <definedName name="vanilla06_t">#REF!</definedName>
    <definedName name="vanilla07" localSheetId="1">[27]WACC!$M$18</definedName>
    <definedName name="vanilla07" localSheetId="0">[27]WACC!$M$18</definedName>
    <definedName name="vanilla07" localSheetId="8">#REF!</definedName>
    <definedName name="vanilla07">#REF!</definedName>
    <definedName name="vanilla07_t" localSheetId="8">#REF!</definedName>
    <definedName name="vanilla07_t">#REF!</definedName>
    <definedName name="vanilla08" localSheetId="1">[27]WACC!$N$18</definedName>
    <definedName name="vanilla08" localSheetId="0">[27]WACC!$N$18</definedName>
    <definedName name="vanilla08" localSheetId="8">#REF!</definedName>
    <definedName name="vanilla08">#REF!</definedName>
    <definedName name="vanilla08_t" localSheetId="8">#REF!</definedName>
    <definedName name="vanilla08_t">#REF!</definedName>
    <definedName name="vanilla09" localSheetId="1">[27]WACC!$O$18</definedName>
    <definedName name="vanilla09" localSheetId="0">[27]WACC!$O$18</definedName>
    <definedName name="vanilla09" localSheetId="8">#REF!</definedName>
    <definedName name="vanilla09">#REF!</definedName>
    <definedName name="vanilla09_t" localSheetId="8">#REF!</definedName>
    <definedName name="vanilla09_t">#REF!</definedName>
    <definedName name="vanilla1" localSheetId="8">[87]Input!#REF!</definedName>
    <definedName name="vanilla1">[87]Input!#REF!</definedName>
    <definedName name="vanilla1_rfm" localSheetId="8">#REF!</definedName>
    <definedName name="vanilla1_rfm">#REF!</definedName>
    <definedName name="vanilla1_rfm_t" localSheetId="8">#REF!</definedName>
    <definedName name="vanilla1_rfm_t">#REF!</definedName>
    <definedName name="vanilla10" localSheetId="8">#REF!</definedName>
    <definedName name="vanilla10">#REF!</definedName>
    <definedName name="vanilla10_rfm" localSheetId="8">#REF!</definedName>
    <definedName name="vanilla10_rfm">#REF!</definedName>
    <definedName name="vanilla10_rfm_t" localSheetId="8">#REF!</definedName>
    <definedName name="vanilla10_rfm_t">#REF!</definedName>
    <definedName name="vanilla10_t" localSheetId="8">#REF!</definedName>
    <definedName name="vanilla10_t">#REF!</definedName>
    <definedName name="vanilla2" localSheetId="8">[87]Input!#REF!</definedName>
    <definedName name="vanilla2">[87]Input!#REF!</definedName>
    <definedName name="vanilla2_rfm" localSheetId="8">#REF!</definedName>
    <definedName name="vanilla2_rfm">#REF!</definedName>
    <definedName name="vanilla2_rfm_t" localSheetId="8">#REF!</definedName>
    <definedName name="vanilla2_rfm_t">#REF!</definedName>
    <definedName name="vanilla3" localSheetId="8">[87]Input!#REF!</definedName>
    <definedName name="vanilla3">[87]Input!#REF!</definedName>
    <definedName name="vanilla3_rfm" localSheetId="8">#REF!</definedName>
    <definedName name="vanilla3_rfm">#REF!</definedName>
    <definedName name="vanilla3_rfm_t" localSheetId="8">#REF!</definedName>
    <definedName name="vanilla3_rfm_t">#REF!</definedName>
    <definedName name="vanilla4" localSheetId="8">[87]Input!#REF!</definedName>
    <definedName name="vanilla4">[87]Input!#REF!</definedName>
    <definedName name="vanilla4_rfm" localSheetId="8">#REF!</definedName>
    <definedName name="vanilla4_rfm">#REF!</definedName>
    <definedName name="vanilla4_rfm_t" localSheetId="8">#REF!</definedName>
    <definedName name="vanilla4_rfm_t">#REF!</definedName>
    <definedName name="vanilla5" localSheetId="8">[87]Input!#REF!</definedName>
    <definedName name="vanilla5">[87]Input!#REF!</definedName>
    <definedName name="vanilla5_rfm" localSheetId="8">#REF!</definedName>
    <definedName name="vanilla5_rfm">#REF!</definedName>
    <definedName name="vanilla5_rfm_t" localSheetId="8">#REF!</definedName>
    <definedName name="vanilla5_rfm_t">#REF!</definedName>
    <definedName name="vanilla6" localSheetId="8">[87]Input!#REF!</definedName>
    <definedName name="vanilla6">[87]Input!#REF!</definedName>
    <definedName name="vanilla6_rfm" localSheetId="8">#REF!</definedName>
    <definedName name="vanilla6_rfm">#REF!</definedName>
    <definedName name="vanilla6_rfm_t" localSheetId="8">#REF!</definedName>
    <definedName name="vanilla6_rfm_t">#REF!</definedName>
    <definedName name="vanilla7" localSheetId="8">[87]Input!#REF!</definedName>
    <definedName name="vanilla7">[87]Input!#REF!</definedName>
    <definedName name="vanilla7_rfm" localSheetId="8">#REF!</definedName>
    <definedName name="vanilla7_rfm">#REF!</definedName>
    <definedName name="vanilla7_rfm_t" localSheetId="8">#REF!</definedName>
    <definedName name="vanilla7_rfm_t">#REF!</definedName>
    <definedName name="vanilla8" localSheetId="8">[87]Input!#REF!</definedName>
    <definedName name="vanilla8">[87]Input!#REF!</definedName>
    <definedName name="vanilla8_rfm" localSheetId="8">#REF!</definedName>
    <definedName name="vanilla8_rfm">#REF!</definedName>
    <definedName name="vanilla8_rfm_t" localSheetId="8">#REF!</definedName>
    <definedName name="vanilla8_rfm_t">#REF!</definedName>
    <definedName name="vanilla9" localSheetId="8">[87]Input!#REF!</definedName>
    <definedName name="vanilla9">[87]Input!#REF!</definedName>
    <definedName name="vanilla9_rfm" localSheetId="8">#REF!</definedName>
    <definedName name="vanilla9_rfm">#REF!</definedName>
    <definedName name="vanilla9_rfm_t" localSheetId="8">#REF!</definedName>
    <definedName name="vanilla9_rfm_t">#REF!</definedName>
    <definedName name="VBCNNCVNCNV">[19]Criteria2!$B$41</definedName>
    <definedName name="vcbg" localSheetId="1" hidden="1">{#N/A,#N/A,FALSE,"Group P&amp;L";#N/A,#N/A,FALSE,"Group Balance Sheet"}</definedName>
    <definedName name="vcbg" localSheetId="0" hidden="1">{#N/A,#N/A,FALSE,"Group P&amp;L";#N/A,#N/A,FALSE,"Group Balance Sheet"}</definedName>
    <definedName name="vcbg" localSheetId="8" hidden="1">{#N/A,#N/A,FALSE,"Group P&amp;L";#N/A,#N/A,FALSE,"Group Balance Sheet"}</definedName>
    <definedName name="vcbg" hidden="1">{#N/A,#N/A,FALSE,"Group P&amp;L";#N/A,#N/A,FALSE,"Group Balance Sheet"}</definedName>
    <definedName name="vCube" localSheetId="8" hidden="1">#REF!</definedName>
    <definedName name="vCube" hidden="1">#REF!</definedName>
    <definedName name="vFormulas" localSheetId="8" hidden="1">#REF!</definedName>
    <definedName name="vFormulas" hidden="1">#REF!</definedName>
    <definedName name="vfsd" localSheetId="1" hidden="1">{#N/A,#N/A,FALSE,"Group P&amp;L";#N/A,#N/A,FALSE,"Group Balance Sheet"}</definedName>
    <definedName name="vfsd" localSheetId="0" hidden="1">{#N/A,#N/A,FALSE,"Group P&amp;L";#N/A,#N/A,FALSE,"Group Balance Sheet"}</definedName>
    <definedName name="vfsd" localSheetId="8" hidden="1">{#N/A,#N/A,FALSE,"Group P&amp;L";#N/A,#N/A,FALSE,"Group Balance Sheet"}</definedName>
    <definedName name="vfsd" hidden="1">{#N/A,#N/A,FALSE,"Group P&amp;L";#N/A,#N/A,FALSE,"Group Balance Sheet"}</definedName>
    <definedName name="vfsVFSWDVSWVFVSWVSWVSVSV">[20]Criteria3!$D$1</definedName>
    <definedName name="vGetRange" localSheetId="8" hidden="1">#REF!</definedName>
    <definedName name="vGetRange" hidden="1">#REF!</definedName>
    <definedName name="vgswdevg">[19]Criteria2!$D$1</definedName>
    <definedName name="VNVCB">[19]Criteria1!$B$37</definedName>
    <definedName name="vPasteBackFrom" localSheetId="8" hidden="1">#REF!</definedName>
    <definedName name="vPasteBackFrom" hidden="1">#REF!</definedName>
    <definedName name="vPasteBackTo" localSheetId="8" hidden="1">#REF!</definedName>
    <definedName name="vPasteBackTo" hidden="1">#REF!</definedName>
    <definedName name="vProjectEntry" localSheetId="8" hidden="1">#REF!</definedName>
    <definedName name="vProjectEntry" hidden="1">#REF!</definedName>
    <definedName name="vProjectPaste" localSheetId="8" hidden="1">#REF!</definedName>
    <definedName name="vProjectPaste" hidden="1">#REF!</definedName>
    <definedName name="vSendStatus" localSheetId="8" hidden="1">#REF!</definedName>
    <definedName name="vSendStatus" hidden="1">#REF!</definedName>
    <definedName name="vServer" localSheetId="8" hidden="1">#REF!</definedName>
    <definedName name="vServer" hidden="1">#REF!</definedName>
    <definedName name="w">[19]Criteria1!$B$17</definedName>
    <definedName name="W4EYT6W" localSheetId="1" hidden="1">{#N/A,#N/A,FALSE,"Group P&amp;L";#N/A,#N/A,FALSE,"Group Balance Sheet"}</definedName>
    <definedName name="W4EYT6W" localSheetId="0" hidden="1">{#N/A,#N/A,FALSE,"Group P&amp;L";#N/A,#N/A,FALSE,"Group Balance Sheet"}</definedName>
    <definedName name="W4EYT6W" localSheetId="8" hidden="1">{#N/A,#N/A,FALSE,"Group P&amp;L";#N/A,#N/A,FALSE,"Group Balance Sheet"}</definedName>
    <definedName name="W4EYT6W" hidden="1">{#N/A,#N/A,FALSE,"Group P&amp;L";#N/A,#N/A,FALSE,"Group Balance Sheet"}</definedName>
    <definedName name="wan.bpr" localSheetId="1" hidden="1">{#N/A,#N/A,FALSE,"Group P&amp;L";#N/A,#N/A,FALSE,"Group Balance Sheet"}</definedName>
    <definedName name="wan.bpr" localSheetId="0" hidden="1">{#N/A,#N/A,FALSE,"Group P&amp;L";#N/A,#N/A,FALSE,"Group Balance Sheet"}</definedName>
    <definedName name="wan.bpr" localSheetId="8" hidden="1">{#N/A,#N/A,FALSE,"Group P&amp;L";#N/A,#N/A,FALSE,"Group Balance Sheet"}</definedName>
    <definedName name="wan.bpr" hidden="1">{#N/A,#N/A,FALSE,"Group P&amp;L";#N/A,#N/A,FALSE,"Group Balance Sheet"}</definedName>
    <definedName name="we" localSheetId="1" hidden="1">{#N/A,#N/A,FALSE,"Group P&amp;L";#N/A,#N/A,FALSE,"Group Balance Sheet"}</definedName>
    <definedName name="we" localSheetId="0" hidden="1">{#N/A,#N/A,FALSE,"Group P&amp;L";#N/A,#N/A,FALSE,"Group Balance Sheet"}</definedName>
    <definedName name="we" localSheetId="8" hidden="1">{#N/A,#N/A,FALSE,"Group P&amp;L";#N/A,#N/A,FALSE,"Group Balance Sheet"}</definedName>
    <definedName name="we" hidden="1">{#N/A,#N/A,FALSE,"Group P&amp;L";#N/A,#N/A,FALSE,"Group Balance Sheet"}</definedName>
    <definedName name="weret" localSheetId="1" hidden="1">{#N/A,#N/A,FALSE,"Group P&amp;L";#N/A,#N/A,FALSE,"Group Balance Sheet"}</definedName>
    <definedName name="weret" localSheetId="0" hidden="1">{#N/A,#N/A,FALSE,"Group P&amp;L";#N/A,#N/A,FALSE,"Group Balance Sheet"}</definedName>
    <definedName name="weret" localSheetId="8" hidden="1">{#N/A,#N/A,FALSE,"Group P&amp;L";#N/A,#N/A,FALSE,"Group Balance Sheet"}</definedName>
    <definedName name="weret" hidden="1">{#N/A,#N/A,FALSE,"Group P&amp;L";#N/A,#N/A,FALSE,"Group Balance Sheet"}</definedName>
    <definedName name="werhtwedhgsd" localSheetId="1" hidden="1">{#N/A,#N/A,FALSE,"Group P&amp;L";#N/A,#N/A,FALSE,"Group Balance Sheet"}</definedName>
    <definedName name="werhtwedhgsd" localSheetId="0" hidden="1">{#N/A,#N/A,FALSE,"Group P&amp;L";#N/A,#N/A,FALSE,"Group Balance Sheet"}</definedName>
    <definedName name="werhtwedhgsd" localSheetId="8" hidden="1">{#N/A,#N/A,FALSE,"Group P&amp;L";#N/A,#N/A,FALSE,"Group Balance Sheet"}</definedName>
    <definedName name="werhtwedhgsd" hidden="1">{#N/A,#N/A,FALSE,"Group P&amp;L";#N/A,#N/A,FALSE,"Group Balance Sheet"}</definedName>
    <definedName name="wertyuioi" localSheetId="1" hidden="1">{#N/A,#N/A,FALSE,"Group P&amp;L";#N/A,#N/A,FALSE,"Group Balance Sheet"}</definedName>
    <definedName name="wertyuioi" localSheetId="0" hidden="1">{#N/A,#N/A,FALSE,"Group P&amp;L";#N/A,#N/A,FALSE,"Group Balance Sheet"}</definedName>
    <definedName name="wertyuioi" localSheetId="8" hidden="1">{#N/A,#N/A,FALSE,"Group P&amp;L";#N/A,#N/A,FALSE,"Group Balance Sheet"}</definedName>
    <definedName name="wertyuioi" hidden="1">{#N/A,#N/A,FALSE,"Group P&amp;L";#N/A,#N/A,FALSE,"Group Balance Sheet"}</definedName>
    <definedName name="WERWWW">[20]Criteria3!$F$5</definedName>
    <definedName name="weryhwryhwryh">[49]DATA!$E$1:$F$170</definedName>
    <definedName name="weytjewtj" localSheetId="1" hidden="1">{#N/A,#N/A,FALSE,"Group P&amp;L";#N/A,#N/A,FALSE,"Group Balance Sheet"}</definedName>
    <definedName name="weytjewtj" localSheetId="0" hidden="1">{#N/A,#N/A,FALSE,"Group P&amp;L";#N/A,#N/A,FALSE,"Group Balance Sheet"}</definedName>
    <definedName name="weytjewtj" localSheetId="8" hidden="1">{#N/A,#N/A,FALSE,"Group P&amp;L";#N/A,#N/A,FALSE,"Group Balance Sheet"}</definedName>
    <definedName name="weytjewtj" hidden="1">{#N/A,#N/A,FALSE,"Group P&amp;L";#N/A,#N/A,FALSE,"Group Balance Sheet"}</definedName>
    <definedName name="weYTwYT">[49]DATA!$E$1:$F$170</definedName>
    <definedName name="wqhgqhg" localSheetId="1" hidden="1">{#N/A,#N/A,FALSE,"Group P&amp;L";#N/A,#N/A,FALSE,"Group Balance Sheet"}</definedName>
    <definedName name="wqhgqhg" localSheetId="0" hidden="1">{#N/A,#N/A,FALSE,"Group P&amp;L";#N/A,#N/A,FALSE,"Group Balance Sheet"}</definedName>
    <definedName name="wqhgqhg" localSheetId="8" hidden="1">{#N/A,#N/A,FALSE,"Group P&amp;L";#N/A,#N/A,FALSE,"Group Balance Sheet"}</definedName>
    <definedName name="wqhgqhg" hidden="1">{#N/A,#N/A,FALSE,"Group P&amp;L";#N/A,#N/A,FALSE,"Group Balance Sheet"}</definedName>
    <definedName name="WRE">[19]Criteria2!$F$5</definedName>
    <definedName name="wrju" localSheetId="1" hidden="1">{#N/A,#N/A,FALSE,"Group P&amp;L";#N/A,#N/A,FALSE,"Group Balance Sheet"}</definedName>
    <definedName name="wrju" localSheetId="0" hidden="1">{#N/A,#N/A,FALSE,"Group P&amp;L";#N/A,#N/A,FALSE,"Group Balance Sheet"}</definedName>
    <definedName name="wrju" localSheetId="8" hidden="1">{#N/A,#N/A,FALSE,"Group P&amp;L";#N/A,#N/A,FALSE,"Group Balance Sheet"}</definedName>
    <definedName name="wrju" hidden="1">{#N/A,#N/A,FALSE,"Group P&amp;L";#N/A,#N/A,FALSE,"Group Balance Sheet"}</definedName>
    <definedName name="wrn.App._.Custodians." localSheetId="1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localSheetId="8" hidden="1">{"Ownership",#N/A,FALSE,"Ownership";"Contents",#N/A,FALSE,"Contents"}</definedName>
    <definedName name="wrn.App._.Custodians." hidden="1">{"Ownership",#N/A,FALSE,"Ownership";"Contents",#N/A,FALSE,"Contents"}</definedName>
    <definedName name="wrn.bpr" localSheetId="1" hidden="1">{#N/A,#N/A,FALSE,"Group P&amp;L";#N/A,#N/A,FALSE,"Group Balance Sheet"}</definedName>
    <definedName name="wrn.bpr" localSheetId="0" hidden="1">{#N/A,#N/A,FALSE,"Group P&amp;L";#N/A,#N/A,FALSE,"Group Balance Sheet"}</definedName>
    <definedName name="wrn.bpr" localSheetId="8" hidden="1">{#N/A,#N/A,FALSE,"Group P&amp;L";#N/A,#N/A,FALSE,"Group Balance Sheet"}</definedName>
    <definedName name="wrn.bpr" hidden="1">{#N/A,#N/A,FALSE,"Group P&amp;L";#N/A,#N/A,FALSE,"Group Balance Sheet"}</definedName>
    <definedName name="wrn.BPR." localSheetId="1" hidden="1">{#N/A,#N/A,FALSE,"Group P&amp;L";#N/A,#N/A,FALSE,"Group Balance Sheet"}</definedName>
    <definedName name="wrn.BPR." localSheetId="0" hidden="1">{#N/A,#N/A,FALSE,"Group P&amp;L";#N/A,#N/A,FALSE,"Group Balance Sheet"}</definedName>
    <definedName name="wrn.BPR." localSheetId="8" hidden="1">{#N/A,#N/A,FALSE,"Group P&amp;L";#N/A,#N/A,FALSE,"Group Balance Sheet"}</definedName>
    <definedName name="wrn.BPR." hidden="1">{#N/A,#N/A,FALSE,"Group P&amp;L";#N/A,#N/A,FALSE,"Group Balance Sheet"}</definedName>
    <definedName name="wrn.bpt" localSheetId="1" hidden="1">{#N/A,#N/A,FALSE,"Group P&amp;L";#N/A,#N/A,FALSE,"Group Balance Sheet"}</definedName>
    <definedName name="wrn.bpt" localSheetId="0" hidden="1">{#N/A,#N/A,FALSE,"Group P&amp;L";#N/A,#N/A,FALSE,"Group Balance Sheet"}</definedName>
    <definedName name="wrn.bpt" localSheetId="8" hidden="1">{#N/A,#N/A,FALSE,"Group P&amp;L";#N/A,#N/A,FALSE,"Group Balance Sheet"}</definedName>
    <definedName name="wrn.bpt" hidden="1">{#N/A,#N/A,FALSE,"Group P&amp;L";#N/A,#N/A,FALSE,"Group Balance Sheet"}</definedName>
    <definedName name="wrn.Print._.Summary." localSheetId="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0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8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0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8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1" hidden="1">{#N/A,#N/A,FALSE,"MGH income-Support";#N/A,#N/A,FALSE,"MGN balance sheet-Support"}</definedName>
    <definedName name="wrn.TEST." localSheetId="0" hidden="1">{#N/A,#N/A,FALSE,"MGH income-Support";#N/A,#N/A,FALSE,"MGN balance sheet-Support"}</definedName>
    <definedName name="wrn.TEST." localSheetId="8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1" hidden="1">{#N/A,#N/A,FALSE,"Group P&amp;L";#N/A,#N/A,FALSE,"Group Balance Sheet"}</definedName>
    <definedName name="wrutut" localSheetId="0" hidden="1">{#N/A,#N/A,FALSE,"Group P&amp;L";#N/A,#N/A,FALSE,"Group Balance Sheet"}</definedName>
    <definedName name="wrutut" localSheetId="8" hidden="1">{#N/A,#N/A,FALSE,"Group P&amp;L";#N/A,#N/A,FALSE,"Group Balance Sheet"}</definedName>
    <definedName name="wrutut" hidden="1">{#N/A,#N/A,FALSE,"Group P&amp;L";#N/A,#N/A,FALSE,"Group Balance Sheet"}</definedName>
    <definedName name="wrutuwrut" localSheetId="1" hidden="1">{#N/A,#N/A,FALSE,"Group P&amp;L";#N/A,#N/A,FALSE,"Group Balance Sheet"}</definedName>
    <definedName name="wrutuwrut" localSheetId="0" hidden="1">{#N/A,#N/A,FALSE,"Group P&amp;L";#N/A,#N/A,FALSE,"Group Balance Sheet"}</definedName>
    <definedName name="wrutuwrut" localSheetId="8" hidden="1">{#N/A,#N/A,FALSE,"Group P&amp;L";#N/A,#N/A,FALSE,"Group Balance Sheet"}</definedName>
    <definedName name="wrutuwrut" hidden="1">{#N/A,#N/A,FALSE,"Group P&amp;L";#N/A,#N/A,FALSE,"Group Balance Sheet"}</definedName>
    <definedName name="WSA" localSheetId="1" hidden="1">{#N/A,#N/A,FALSE,"Group P&amp;L";#N/A,#N/A,FALSE,"Group Balance Sheet"}</definedName>
    <definedName name="WSA" localSheetId="0" hidden="1">{#N/A,#N/A,FALSE,"Group P&amp;L";#N/A,#N/A,FALSE,"Group Balance Sheet"}</definedName>
    <definedName name="WSA" localSheetId="8" hidden="1">{#N/A,#N/A,FALSE,"Group P&amp;L";#N/A,#N/A,FALSE,"Group Balance Sheet"}</definedName>
    <definedName name="WSA" hidden="1">{#N/A,#N/A,FALSE,"Group P&amp;L";#N/A,#N/A,FALSE,"Group Balance Sheet"}</definedName>
    <definedName name="wwr">[20]Criteria3!$P$4</definedName>
    <definedName name="wwww" localSheetId="1" hidden="1">{#N/A,#N/A,FALSE,"Group P&amp;L";#N/A,#N/A,FALSE,"Group Balance Sheet"}</definedName>
    <definedName name="wwww" localSheetId="0" hidden="1">{#N/A,#N/A,FALSE,"Group P&amp;L";#N/A,#N/A,FALSE,"Group Balance Sheet"}</definedName>
    <definedName name="wwww" localSheetId="8" hidden="1">{#N/A,#N/A,FALSE,"Group P&amp;L";#N/A,#N/A,FALSE,"Group Balance Sheet"}</definedName>
    <definedName name="wwww" hidden="1">{#N/A,#N/A,FALSE,"Group P&amp;L";#N/A,#N/A,FALSE,"Group Balance Sheet"}</definedName>
    <definedName name="wwwwwwwwwwwww" localSheetId="1" hidden="1">{#N/A,#N/A,FALSE,"Group P&amp;L";#N/A,#N/A,FALSE,"Group Balance Sheet"}</definedName>
    <definedName name="wwwwwwwwwwwww" localSheetId="0" hidden="1">{#N/A,#N/A,FALSE,"Group P&amp;L";#N/A,#N/A,FALSE,"Group Balance Sheet"}</definedName>
    <definedName name="wwwwwwwwwwwww" localSheetId="8" hidden="1">{#N/A,#N/A,FALSE,"Group P&amp;L";#N/A,#N/A,FALSE,"Group Balance Sheet"}</definedName>
    <definedName name="wwwwwwwwwwwww" hidden="1">{#N/A,#N/A,FALSE,"Group P&amp;L";#N/A,#N/A,FALSE,"Group Balance Sheet"}</definedName>
    <definedName name="wwwwwwwwwwwwwwwww" localSheetId="1" hidden="1">{#N/A,#N/A,FALSE,"Group P&amp;L";#N/A,#N/A,FALSE,"Group Balance Sheet"}</definedName>
    <definedName name="wwwwwwwwwwwwwwwww" localSheetId="0" hidden="1">{#N/A,#N/A,FALSE,"Group P&amp;L";#N/A,#N/A,FALSE,"Group Balance Sheet"}</definedName>
    <definedName name="wwwwwwwwwwwwwwwww" localSheetId="8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[20]Criteria2!$F$4</definedName>
    <definedName name="x" localSheetId="1" hidden="1">{#N/A,#N/A,FALSE,"Group P&amp;L";#N/A,#N/A,FALSE,"Group Balance Sheet"}</definedName>
    <definedName name="x" localSheetId="0" hidden="1">{#N/A,#N/A,FALSE,"Group P&amp;L";#N/A,#N/A,FALSE,"Group Balance Sheet"}</definedName>
    <definedName name="x" localSheetId="8" hidden="1">{#N/A,#N/A,FALSE,"Group P&amp;L";#N/A,#N/A,FALSE,"Group Balance Sheet"}</definedName>
    <definedName name="x" hidden="1">{#N/A,#N/A,FALSE,"Group P&amp;L";#N/A,#N/A,FALSE,"Group Balance Sheet"}</definedName>
    <definedName name="X_02_RevCap" localSheetId="1">'[39]X factors'!$H$63</definedName>
    <definedName name="X_02_RevCap" localSheetId="0">'[39]X factors'!$H$63</definedName>
    <definedName name="X_02_RevCap">'[86]X factors'!$H$63</definedName>
    <definedName name="X_02_RevCap_t">'[67]X factors'!$H$63</definedName>
    <definedName name="X_02_RevYld">'[86]X factors'!$H$83</definedName>
    <definedName name="X_02_RevYld_t">'[67]X factors'!$H$83</definedName>
    <definedName name="X_02_WAPC">'[86]X factors'!$H$47</definedName>
    <definedName name="X_02_WAPC_t">'[67]X factors'!$H$47</definedName>
    <definedName name="X_03_RevCap">'[86]X factors'!$I$63</definedName>
    <definedName name="X_03_RevCap_t">'[67]X factors'!$I$63</definedName>
    <definedName name="X_03_RevYld">'[86]X factors'!$I$83</definedName>
    <definedName name="X_03_RevYld_t">'[67]X factors'!$I$83</definedName>
    <definedName name="X_03_WAPC">'[86]X factors'!$I$47</definedName>
    <definedName name="X_03_WAPC_t">'[67]X factors'!$I$47</definedName>
    <definedName name="X_04_RevCap">'[86]X factors'!$J$63</definedName>
    <definedName name="X_04_RevCap_t">'[67]X factors'!$J$63</definedName>
    <definedName name="X_04_RevYld">'[86]X factors'!$J$83</definedName>
    <definedName name="X_04_RevYld_t">'[67]X factors'!$J$83</definedName>
    <definedName name="X_04_WAPC">'[86]X factors'!$J$47</definedName>
    <definedName name="X_04_WAPC_t">'[67]X factors'!$J$47</definedName>
    <definedName name="X_05_RevCap" localSheetId="1">'[100]X factors'!$K$63</definedName>
    <definedName name="X_05_RevCap" localSheetId="0">'[100]X factors'!$K$63</definedName>
    <definedName name="X_05_RevCap">'[86]X factors'!$K$63</definedName>
    <definedName name="X_05_RevCap_t">'[67]X factors'!$K$63</definedName>
    <definedName name="X_05_RevYld">'[86]X factors'!$K$83</definedName>
    <definedName name="X_05_RevYld_t">'[67]X factors'!$K$83</definedName>
    <definedName name="X_05_WAPC">'[86]X factors'!$K$47</definedName>
    <definedName name="X_05_WAPC_t">'[67]X factors'!$K$47</definedName>
    <definedName name="X_06_RevCap">'[86]X factors'!$L$63</definedName>
    <definedName name="X_06_RevCap_t">'[67]X factors'!$L$63</definedName>
    <definedName name="X_06_RevYld">'[86]X factors'!$L$83</definedName>
    <definedName name="X_06_RevYld_t">'[67]X factors'!$L$83</definedName>
    <definedName name="X_06_WAPC">'[86]X factors'!$L$47</definedName>
    <definedName name="X_06_WAPC_t">'[67]X factors'!$L$47</definedName>
    <definedName name="X_07_RevCap">'[86]X factors'!$M$63</definedName>
    <definedName name="X_07_RevCap_t">'[67]X factors'!$M$63</definedName>
    <definedName name="X_07_RevYld">'[86]X factors'!$M$83</definedName>
    <definedName name="X_07_RevYld_t">'[67]X factors'!$M$83</definedName>
    <definedName name="X_07_WAPC">'[86]X factors'!$M$47</definedName>
    <definedName name="X_07_WAPC_t">'[67]X factors'!$M$47</definedName>
    <definedName name="X_08_RevCap">'[86]X factors'!$N$63</definedName>
    <definedName name="X_08_RevCap_t">'[67]X factors'!$N$63</definedName>
    <definedName name="X_08_RevYld">'[86]X factors'!$N$83</definedName>
    <definedName name="X_08_RevYld_t">'[67]X factors'!$N$83</definedName>
    <definedName name="X_08_WAPC">'[86]X factors'!$N$47</definedName>
    <definedName name="X_08_WAPC_t">'[67]X factors'!$N$47</definedName>
    <definedName name="X_09_RevCap">'[86]X factors'!$O$63</definedName>
    <definedName name="X_09_RevCap_t">'[67]X factors'!$O$63</definedName>
    <definedName name="X_09_RevYld">'[86]X factors'!$O$83</definedName>
    <definedName name="X_09_RevYld_t">'[67]X factors'!$O$83</definedName>
    <definedName name="X_09_WAPC">'[86]X factors'!$O$47</definedName>
    <definedName name="X_09_WAPC_t">'[67]X factors'!$O$47</definedName>
    <definedName name="X_10_RevCap">'[86]X factors'!$P$63</definedName>
    <definedName name="X_10_RevCap_t">'[67]X factors'!$P$63</definedName>
    <definedName name="X_10_RevYld">'[86]X factors'!$P$83</definedName>
    <definedName name="X_10_RevYld_t">'[67]X factors'!$P$83</definedName>
    <definedName name="X_10_WAPC">'[86]X factors'!$P$47</definedName>
    <definedName name="X_10_WAPC_t">'[67]X factors'!$P$47</definedName>
    <definedName name="X_Factor" localSheetId="8">#REF!</definedName>
    <definedName name="X_Factor">#REF!</definedName>
    <definedName name="xaxax" localSheetId="1" hidden="1">{#N/A,#N/A,FALSE,"Group P&amp;L";#N/A,#N/A,FALSE,"Group Balance Sheet"}</definedName>
    <definedName name="xaxax" localSheetId="0" hidden="1">{#N/A,#N/A,FALSE,"Group P&amp;L";#N/A,#N/A,FALSE,"Group Balance Sheet"}</definedName>
    <definedName name="xaxax" localSheetId="8" hidden="1">{#N/A,#N/A,FALSE,"Group P&amp;L";#N/A,#N/A,FALSE,"Group Balance Sheet"}</definedName>
    <definedName name="xaxax" hidden="1">{#N/A,#N/A,FALSE,"Group P&amp;L";#N/A,#N/A,FALSE,"Group Balance Sheet"}</definedName>
    <definedName name="xc" localSheetId="1" hidden="1">{#N/A,#N/A,FALSE,"Group P&amp;L";#N/A,#N/A,FALSE,"Group Balance Sheet"}</definedName>
    <definedName name="xc" localSheetId="0" hidden="1">{#N/A,#N/A,FALSE,"Group P&amp;L";#N/A,#N/A,FALSE,"Group Balance Sheet"}</definedName>
    <definedName name="xc" localSheetId="8" hidden="1">{#N/A,#N/A,FALSE,"Group P&amp;L";#N/A,#N/A,FALSE,"Group Balance Sheet"}</definedName>
    <definedName name="xc" hidden="1">{#N/A,#N/A,FALSE,"Group P&amp;L";#N/A,#N/A,FALSE,"Group Balance Sheet"}</definedName>
    <definedName name="xcdfr" localSheetId="1" hidden="1">{#N/A,#N/A,FALSE,"Group P&amp;L";#N/A,#N/A,FALSE,"Group Balance Sheet"}</definedName>
    <definedName name="xcdfr" localSheetId="0" hidden="1">{#N/A,#N/A,FALSE,"Group P&amp;L";#N/A,#N/A,FALSE,"Group Balance Sheet"}</definedName>
    <definedName name="xcdfr" localSheetId="8" hidden="1">{#N/A,#N/A,FALSE,"Group P&amp;L";#N/A,#N/A,FALSE,"Group Balance Sheet"}</definedName>
    <definedName name="xcdfr" hidden="1">{#N/A,#N/A,FALSE,"Group P&amp;L";#N/A,#N/A,FALSE,"Group Balance Sheet"}</definedName>
    <definedName name="xcvb" localSheetId="1" hidden="1">{#N/A,#N/A,FALSE,"Group P&amp;L";#N/A,#N/A,FALSE,"Group Balance Sheet"}</definedName>
    <definedName name="xcvb" localSheetId="0" hidden="1">{#N/A,#N/A,FALSE,"Group P&amp;L";#N/A,#N/A,FALSE,"Group Balance Sheet"}</definedName>
    <definedName name="xcvb" localSheetId="8" hidden="1">{#N/A,#N/A,FALSE,"Group P&amp;L";#N/A,#N/A,FALSE,"Group Balance Sheet"}</definedName>
    <definedName name="xcvb" hidden="1">{#N/A,#N/A,FALSE,"Group P&amp;L";#N/A,#N/A,FALSE,"Group Balance Sheet"}</definedName>
    <definedName name="XHG">[20]Criteria2!$B$9</definedName>
    <definedName name="xsd" localSheetId="1" hidden="1">{#N/A,#N/A,FALSE,"Group P&amp;L";#N/A,#N/A,FALSE,"Group Balance Sheet"}</definedName>
    <definedName name="xsd" localSheetId="0" hidden="1">{#N/A,#N/A,FALSE,"Group P&amp;L";#N/A,#N/A,FALSE,"Group Balance Sheet"}</definedName>
    <definedName name="xsd" localSheetId="8" hidden="1">{#N/A,#N/A,FALSE,"Group P&amp;L";#N/A,#N/A,FALSE,"Group Balance Sheet"}</definedName>
    <definedName name="xsd" hidden="1">{#N/A,#N/A,FALSE,"Group P&amp;L";#N/A,#N/A,FALSE,"Group Balance Sheet"}</definedName>
    <definedName name="XVXZVZXVC">[20]Criteria1!$B$34</definedName>
    <definedName name="xxx" localSheetId="1" hidden="1">{#N/A,#N/A,FALSE,"Group P&amp;L";#N/A,#N/A,FALSE,"Group Balance Sheet"}</definedName>
    <definedName name="xxx" localSheetId="0" hidden="1">{#N/A,#N/A,FALSE,"Group P&amp;L";#N/A,#N/A,FALSE,"Group Balance Sheet"}</definedName>
    <definedName name="xxx" localSheetId="8" hidden="1">{#N/A,#N/A,FALSE,"Group P&amp;L";#N/A,#N/A,FALSE,"Group Balance Sheet"}</definedName>
    <definedName name="xxx" hidden="1">{#N/A,#N/A,FALSE,"Group P&amp;L";#N/A,#N/A,FALSE,"Group Balance Sheet"}</definedName>
    <definedName name="xxxxxxxxxxxxxx">[19]Criteria3!$L$5</definedName>
    <definedName name="xxxxxxxxxxxxxxx" localSheetId="1" hidden="1">{#N/A,#N/A,FALSE,"Group P&amp;L";#N/A,#N/A,FALSE,"Group Balance Sheet"}</definedName>
    <definedName name="xxxxxxxxxxxxxxx" localSheetId="0" hidden="1">{#N/A,#N/A,FALSE,"Group P&amp;L";#N/A,#N/A,FALSE,"Group Balance Sheet"}</definedName>
    <definedName name="xxxxxxxxxxxxxxx" localSheetId="8" hidden="1">{#N/A,#N/A,FALSE,"Group P&amp;L";#N/A,#N/A,FALSE,"Group Balance Sheet"}</definedName>
    <definedName name="xxxxxxxxxxxxxxx" hidden="1">{#N/A,#N/A,FALSE,"Group P&amp;L";#N/A,#N/A,FALSE,"Group Balance Sheet"}</definedName>
    <definedName name="xzcvcv" localSheetId="1" hidden="1">{#N/A,#N/A,FALSE,"Group P&amp;L";#N/A,#N/A,FALSE,"Group Balance Sheet"}</definedName>
    <definedName name="xzcvcv" localSheetId="0" hidden="1">{#N/A,#N/A,FALSE,"Group P&amp;L";#N/A,#N/A,FALSE,"Group Balance Sheet"}</definedName>
    <definedName name="xzcvcv" localSheetId="8" hidden="1">{#N/A,#N/A,FALSE,"Group P&amp;L";#N/A,#N/A,FALSE,"Group Balance Sheet"}</definedName>
    <definedName name="xzcvcv" hidden="1">{#N/A,#N/A,FALSE,"Group P&amp;L";#N/A,#N/A,FALSE,"Group Balance Sheet"}</definedName>
    <definedName name="y" localSheetId="1" hidden="1">{#N/A,#N/A,FALSE,"Group P&amp;L";#N/A,#N/A,FALSE,"Group Balance Sheet"}</definedName>
    <definedName name="y" localSheetId="0" hidden="1">{#N/A,#N/A,FALSE,"Group P&amp;L";#N/A,#N/A,FALSE,"Group Balance Sheet"}</definedName>
    <definedName name="y" localSheetId="8" hidden="1">{#N/A,#N/A,FALSE,"Group P&amp;L";#N/A,#N/A,FALSE,"Group Balance Sheet"}</definedName>
    <definedName name="y" hidden="1">{#N/A,#N/A,FALSE,"Group P&amp;L";#N/A,#N/A,FALSE,"Group Balance Sheet"}</definedName>
    <definedName name="Year" localSheetId="1">[93]Menu!$C$10</definedName>
    <definedName name="Year" localSheetId="0">[93]Menu!$C$10</definedName>
    <definedName name="Year" localSheetId="8">OFFSET(#REF!,1,,COUNTA(#REF!)-1,)</definedName>
    <definedName name="Year">[94]Menu!$C$10</definedName>
    <definedName name="Years" localSheetId="1">[44]Menu!$Y$1:$Y$12</definedName>
    <definedName name="Years" localSheetId="0">[44]Menu!$Y$1:$Y$12</definedName>
    <definedName name="Years">[45]Menu!$Y$1:$Y$12</definedName>
    <definedName name="YearStandard">365.25</definedName>
    <definedName name="yes" localSheetId="8">#REF!</definedName>
    <definedName name="yes">#REF!</definedName>
    <definedName name="yhey">[19]Criteria3!$B$22</definedName>
    <definedName name="yl">[19]Criteria3!$F$1</definedName>
    <definedName name="YOUYXSXS">[19]Criteria1!$B$9</definedName>
    <definedName name="YRAewYW" localSheetId="1" hidden="1">{#N/A,#N/A,FALSE,"Group P&amp;L";#N/A,#N/A,FALSE,"Group Balance Sheet"}</definedName>
    <definedName name="YRAewYW" localSheetId="0" hidden="1">{#N/A,#N/A,FALSE,"Group P&amp;L";#N/A,#N/A,FALSE,"Group Balance Sheet"}</definedName>
    <definedName name="YRAewYW" localSheetId="8" hidden="1">{#N/A,#N/A,FALSE,"Group P&amp;L";#N/A,#N/A,FALSE,"Group Balance Sheet"}</definedName>
    <definedName name="YRAewYW" hidden="1">{#N/A,#N/A,FALSE,"Group P&amp;L";#N/A,#N/A,FALSE,"Group Balance Sheet"}</definedName>
    <definedName name="YT">[20]Criteria3!$F$4</definedName>
    <definedName name="YTE">[19]Criteria2!$B$12</definedName>
    <definedName name="YTG_Months" localSheetId="1">'[101]Electricity Run Rates'!$I$4</definedName>
    <definedName name="YTG_Months" localSheetId="0">'[101]Electricity Run Rates'!$I$4</definedName>
    <definedName name="YTG_Months">'[102]Electricity Run Rates'!$I$4</definedName>
    <definedName name="YTG_Months_Gas" localSheetId="1">'[101]Gas Run Rates'!$H$4</definedName>
    <definedName name="YTG_Months_Gas" localSheetId="0">'[101]Gas Run Rates'!$H$4</definedName>
    <definedName name="YTG_Months_Gas">'[102]Gas Run Rates'!$H$4</definedName>
    <definedName name="ytnjhe" localSheetId="1" hidden="1">{#N/A,#N/A,FALSE,"Group P&amp;L";#N/A,#N/A,FALSE,"Group Balance Sheet"}</definedName>
    <definedName name="ytnjhe" localSheetId="0" hidden="1">{#N/A,#N/A,FALSE,"Group P&amp;L";#N/A,#N/A,FALSE,"Group Balance Sheet"}</definedName>
    <definedName name="ytnjhe" localSheetId="8" hidden="1">{#N/A,#N/A,FALSE,"Group P&amp;L";#N/A,#N/A,FALSE,"Group Balance Sheet"}</definedName>
    <definedName name="ytnjhe" hidden="1">{#N/A,#N/A,FALSE,"Group P&amp;L";#N/A,#N/A,FALSE,"Group Balance Sheet"}</definedName>
    <definedName name="YTURTUJTUJ">[20]Criteria3!$B$59</definedName>
    <definedName name="YTWER">[19]Criteria3!$B$12</definedName>
    <definedName name="yu">[19]Criteria1!$N$4</definedName>
    <definedName name="yyhnn" localSheetId="1" hidden="1">{#N/A,#N/A,FALSE,"Group P&amp;L";#N/A,#N/A,FALSE,"Group Balance Sheet"}</definedName>
    <definedName name="yyhnn" localSheetId="0" hidden="1">{#N/A,#N/A,FALSE,"Group P&amp;L";#N/A,#N/A,FALSE,"Group Balance Sheet"}</definedName>
    <definedName name="yyhnn" localSheetId="8" hidden="1">{#N/A,#N/A,FALSE,"Group P&amp;L";#N/A,#N/A,FALSE,"Group Balance Sheet"}</definedName>
    <definedName name="yyhnn" hidden="1">{#N/A,#N/A,FALSE,"Group P&amp;L";#N/A,#N/A,FALSE,"Group Balance Sheet"}</definedName>
    <definedName name="yyyyyyyyyyyy" localSheetId="1" hidden="1">{#N/A,#N/A,FALSE,"Group P&amp;L";#N/A,#N/A,FALSE,"Group Balance Sheet"}</definedName>
    <definedName name="yyyyyyyyyyyy" localSheetId="0" hidden="1">{#N/A,#N/A,FALSE,"Group P&amp;L";#N/A,#N/A,FALSE,"Group Balance Sheet"}</definedName>
    <definedName name="yyyyyyyyyyyy" localSheetId="8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localSheetId="8" hidden="1">#REF!,#REF!</definedName>
    <definedName name="Z_194E5B9A_53B1_414D_85B4_862268EA3FD8_.wvu.Cols" hidden="1">#REF!,#REF!</definedName>
    <definedName name="Z_457C99E0_B489_11D4_9586_D18A69491E44_.wvu.FilterData" localSheetId="8" hidden="1">[12]DataAct!#REF!</definedName>
    <definedName name="Z_457C99E0_B489_11D4_9586_D18A69491E44_.wvu.FilterData" hidden="1">[12]DataAct!#REF!</definedName>
    <definedName name="Z_4A79B72B_DC22_4363_885C_85183B73F539_.wvu.Cols" hidden="1">'[103]Inputs II'!$D$1:$F$65536,'[103]Inputs II'!$G$1:$I$65536</definedName>
    <definedName name="Z_6664BF98_58A8_4AA7_B274_16B63D099514_.wvu.PrintTitles" localSheetId="8" hidden="1">#REF!</definedName>
    <definedName name="Z_6664BF98_58A8_4AA7_B274_16B63D099514_.wvu.PrintTitles" hidden="1">#REF!</definedName>
    <definedName name="Z_6664BF98_58A8_4AA7_B274_16B63D099514_.wvu.Rows" localSheetId="8" hidden="1">#REF!</definedName>
    <definedName name="Z_6664BF98_58A8_4AA7_B274_16B63D099514_.wvu.Rows" hidden="1">#REF!</definedName>
    <definedName name="Z_7BA556F5_54D8_11D5_A01A_F3F642D11487_.wvu.PrintTitles" localSheetId="8" hidden="1">#REF!</definedName>
    <definedName name="Z_7BA556F5_54D8_11D5_A01A_F3F642D11487_.wvu.PrintTitles" hidden="1">#REF!</definedName>
    <definedName name="Z_82A713E0_6943_11D4_BE9F_0010A4B0D9C7_.wvu.Cols" localSheetId="8" hidden="1">#REF!</definedName>
    <definedName name="Z_82A713E0_6943_11D4_BE9F_0010A4B0D9C7_.wvu.Cols" hidden="1">#REF!</definedName>
    <definedName name="Z_82A713E0_6943_11D4_BE9F_0010A4B0D9C7_.wvu.Rows" localSheetId="8" hidden="1">#REF!,#REF!</definedName>
    <definedName name="Z_82A713E0_6943_11D4_BE9F_0010A4B0D9C7_.wvu.Rows" hidden="1">#REF!,#REF!</definedName>
    <definedName name="Z_86D17A40_67AF_11D4_BE9F_0010A4C47286_.wvu.FilterData" localSheetId="8" hidden="1">[12]DataAct!#REF!</definedName>
    <definedName name="Z_86D17A40_67AF_11D4_BE9F_0010A4C47286_.wvu.FilterData" hidden="1">[12]DataAct!#REF!</definedName>
    <definedName name="Z_86D17A4F_67AF_11D4_BE9F_0010A4C47286_.wvu.FilterData" localSheetId="8" hidden="1">[12]DataAct!#REF!</definedName>
    <definedName name="Z_86D17A4F_67AF_11D4_BE9F_0010A4C47286_.wvu.FilterData" hidden="1">[12]DataAct!#REF!</definedName>
    <definedName name="Z_954171C1_B0CF_11D4_9586_C4C4470EA652_.wvu.FilterData" localSheetId="8" hidden="1">[12]DataAct!#REF!</definedName>
    <definedName name="Z_954171C1_B0CF_11D4_9586_C4C4470EA652_.wvu.FilterData" hidden="1">[12]DataAct!#REF!</definedName>
    <definedName name="Z_954171C6_B0CF_11D4_9586_C4C4470EA652_.wvu.FilterData" localSheetId="8" hidden="1">[12]DataAct!#REF!</definedName>
    <definedName name="Z_954171C6_B0CF_11D4_9586_C4C4470EA652_.wvu.FilterData" hidden="1">[12]DataAct!#REF!</definedName>
    <definedName name="Z_B353C461_E47E_11D3_9F17_9F7735ADF445_.wvu.PrintArea" localSheetId="8" hidden="1">#REF!</definedName>
    <definedName name="Z_B353C461_E47E_11D3_9F17_9F7735ADF445_.wvu.PrintArea" hidden="1">#REF!</definedName>
    <definedName name="Z_B6615E22_B0C4_11D4_9586_D4E81DC95A44_.wvu.FilterData" localSheetId="8" hidden="1">[12]DataAct!#REF!</definedName>
    <definedName name="Z_B6615E22_B0C4_11D4_9586_D4E81DC95A44_.wvu.FilterData" hidden="1">[12]DataAct!#REF!</definedName>
    <definedName name="Z_CFB7B7F4_1D0A_11D5_9586_DD7024B77949_.wvu.FilterData" localSheetId="8" hidden="1">[12]DataAct!#REF!</definedName>
    <definedName name="Z_CFB7B7F4_1D0A_11D5_9586_DD7024B77949_.wvu.FilterData" hidden="1">[12]DataAct!#REF!</definedName>
    <definedName name="za">[20]Criteria1!$P$3</definedName>
    <definedName name="ZCXCXZXZXzx">[19]Criteria2!$B$34</definedName>
    <definedName name="zfzffz">[19]Criteria2!$B$21</definedName>
    <definedName name="zx" localSheetId="1" hidden="1">{#N/A,#N/A,FALSE,"Group P&amp;L";#N/A,#N/A,FALSE,"Group Balance Sheet"}</definedName>
    <definedName name="zx" localSheetId="0" hidden="1">{#N/A,#N/A,FALSE,"Group P&amp;L";#N/A,#N/A,FALSE,"Group Balance Sheet"}</definedName>
    <definedName name="zx" localSheetId="8" hidden="1">{#N/A,#N/A,FALSE,"Group P&amp;L";#N/A,#N/A,FALSE,"Group Balance Sheet"}</definedName>
    <definedName name="zx" hidden="1">{#N/A,#N/A,FALSE,"Group P&amp;L";#N/A,#N/A,FALSE,"Group Balance Sheet"}</definedName>
    <definedName name="zxc" localSheetId="1" hidden="1">{#N/A,#N/A,FALSE,"Group P&amp;L";#N/A,#N/A,FALSE,"Group Balance Sheet"}</definedName>
    <definedName name="zxc" localSheetId="0" hidden="1">{#N/A,#N/A,FALSE,"Group P&amp;L";#N/A,#N/A,FALSE,"Group Balance Sheet"}</definedName>
    <definedName name="zxc" localSheetId="8" hidden="1">{#N/A,#N/A,FALSE,"Group P&amp;L";#N/A,#N/A,FALSE,"Group Balance Sheet"}</definedName>
    <definedName name="zxc" hidden="1">{#N/A,#N/A,FALSE,"Group P&amp;L";#N/A,#N/A,FALSE,"Group Balance Sheet"}</definedName>
    <definedName name="zxcccccccccccccccccccccC">[19]Criteria3!$B$37</definedName>
    <definedName name="zxccz">[19]Criteria1!$B$23</definedName>
    <definedName name="zxcv" localSheetId="1" hidden="1">{#N/A,#N/A,FALSE,"Group P&amp;L";#N/A,#N/A,FALSE,"Group Balance Sheet"}</definedName>
    <definedName name="zxcv" localSheetId="0" hidden="1">{#N/A,#N/A,FALSE,"Group P&amp;L";#N/A,#N/A,FALSE,"Group Balance Sheet"}</definedName>
    <definedName name="zxcv" localSheetId="8" hidden="1">{#N/A,#N/A,FALSE,"Group P&amp;L";#N/A,#N/A,FALSE,"Group Balance Sheet"}</definedName>
    <definedName name="zxcv" hidden="1">{#N/A,#N/A,FALSE,"Group P&amp;L";#N/A,#N/A,FALSE,"Group Balance Sheet"}</definedName>
    <definedName name="zxCzxCzXCzc" localSheetId="1">'[104]Combined P&amp;L'!$I$1:$J$14</definedName>
    <definedName name="zxCzxCzXCzc" localSheetId="0">'[104]Combined P&amp;L'!$I$1:$J$14</definedName>
    <definedName name="zxCzxCzXCzc">'[105]Combined P&amp;L'!$I$1:$J$14</definedName>
    <definedName name="zxvb" localSheetId="1" hidden="1">{#N/A,#N/A,FALSE,"Group P&amp;L";#N/A,#N/A,FALSE,"Group Balance Sheet"}</definedName>
    <definedName name="zxvb" localSheetId="0" hidden="1">{#N/A,#N/A,FALSE,"Group P&amp;L";#N/A,#N/A,FALSE,"Group Balance Sheet"}</definedName>
    <definedName name="zxvb" localSheetId="8" hidden="1">{#N/A,#N/A,FALSE,"Group P&amp;L";#N/A,#N/A,FALSE,"Group Balance Sheet"}</definedName>
    <definedName name="zxvb" hidden="1">{#N/A,#N/A,FALSE,"Group P&amp;L";#N/A,#N/A,FALSE,"Group Balance Sheet"}</definedName>
    <definedName name="ZXVCCCCCCCCCCCCC">[19]Criteria2!$B$37</definedName>
    <definedName name="zxxxzxx">[19]Criteria3!$B$23</definedName>
    <definedName name="zzzzz">[19]Criteria3!$P$2</definedName>
    <definedName name="zzzzzzzzzzzz">[19]Criteria1!$J$5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0" l="1"/>
  <c r="J8" i="20"/>
  <c r="K8" i="20"/>
  <c r="L8" i="20"/>
  <c r="H8" i="20"/>
  <c r="N7" i="20"/>
  <c r="O7" i="20"/>
  <c r="P7" i="20"/>
  <c r="Q7" i="20"/>
  <c r="M7" i="20"/>
  <c r="I6" i="20"/>
  <c r="J6" i="20"/>
  <c r="K6" i="20"/>
  <c r="L6" i="20"/>
  <c r="H6" i="20"/>
  <c r="H15" i="20"/>
  <c r="H9" i="20"/>
  <c r="H16" i="20"/>
  <c r="L10" i="20"/>
  <c r="K24" i="20"/>
  <c r="K10" i="20"/>
  <c r="J24" i="20"/>
  <c r="J10" i="20"/>
  <c r="I24" i="20"/>
  <c r="I10" i="20"/>
  <c r="H24" i="20"/>
  <c r="H25" i="20"/>
  <c r="I15" i="20"/>
  <c r="I9" i="20"/>
  <c r="I16" i="20"/>
  <c r="I25" i="20"/>
  <c r="J15" i="20"/>
  <c r="J9" i="20"/>
  <c r="J16" i="20"/>
  <c r="J25" i="20"/>
  <c r="K15" i="20"/>
  <c r="K9" i="20"/>
  <c r="K16" i="20"/>
  <c r="K25" i="20"/>
  <c r="L15" i="20"/>
  <c r="L9" i="20"/>
  <c r="L16" i="20"/>
  <c r="L25" i="20"/>
  <c r="H22" i="20"/>
  <c r="H26" i="20"/>
  <c r="I17" i="20"/>
  <c r="I22" i="20"/>
  <c r="I26" i="20"/>
  <c r="J17" i="20"/>
  <c r="J18" i="20"/>
  <c r="J22" i="20"/>
  <c r="J26" i="20"/>
  <c r="K17" i="20"/>
  <c r="K18" i="20"/>
  <c r="K19" i="20"/>
  <c r="K22" i="20"/>
  <c r="K26" i="20"/>
  <c r="L17" i="20"/>
  <c r="L18" i="20"/>
  <c r="L19" i="20"/>
  <c r="L20" i="20"/>
  <c r="L22" i="20"/>
  <c r="L26" i="20"/>
  <c r="L27" i="20"/>
  <c r="H31" i="20"/>
  <c r="I31" i="20"/>
  <c r="J31" i="20"/>
  <c r="K31" i="20"/>
  <c r="L31" i="20"/>
  <c r="H33" i="20"/>
  <c r="I33" i="20"/>
  <c r="J33" i="20"/>
  <c r="K33" i="20"/>
  <c r="L33" i="20"/>
  <c r="M33" i="20"/>
  <c r="H10" i="20"/>
  <c r="L22" i="13"/>
  <c r="D25" i="4"/>
  <c r="D27" i="4"/>
  <c r="M9" i="13"/>
  <c r="N9" i="13"/>
  <c r="O9" i="13"/>
  <c r="P9" i="13"/>
  <c r="M14" i="13"/>
  <c r="M22" i="13"/>
  <c r="E25" i="4"/>
  <c r="E27" i="4"/>
  <c r="N14" i="13"/>
  <c r="N22" i="13"/>
  <c r="F25" i="4"/>
  <c r="F27" i="4"/>
  <c r="O14" i="13"/>
  <c r="O22" i="13"/>
  <c r="G25" i="4"/>
  <c r="G27" i="4"/>
  <c r="P14" i="13"/>
  <c r="P22" i="13"/>
  <c r="H25" i="4"/>
  <c r="H27" i="4"/>
  <c r="G22" i="13"/>
  <c r="D9" i="4"/>
  <c r="G15" i="13"/>
  <c r="H12" i="3"/>
  <c r="D10" i="4"/>
  <c r="H15" i="13"/>
  <c r="I15" i="13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G10" i="13"/>
  <c r="H10" i="13"/>
  <c r="I10" i="13"/>
  <c r="J10" i="13"/>
  <c r="K10" i="13"/>
  <c r="A1" i="15"/>
  <c r="C2" i="15"/>
  <c r="E2" i="15"/>
  <c r="G2" i="15"/>
  <c r="C3" i="15"/>
  <c r="C5" i="15"/>
  <c r="C60" i="15"/>
  <c r="C115" i="15"/>
  <c r="C170" i="15"/>
  <c r="N5" i="15"/>
  <c r="O6" i="15"/>
  <c r="D7" i="15"/>
  <c r="D62" i="15"/>
  <c r="E7" i="15"/>
  <c r="P7" i="15"/>
  <c r="F7" i="15"/>
  <c r="F62" i="15"/>
  <c r="G7" i="15"/>
  <c r="G172" i="15"/>
  <c r="H7" i="15"/>
  <c r="S7" i="15"/>
  <c r="I7" i="15"/>
  <c r="I62" i="15"/>
  <c r="J7" i="15"/>
  <c r="J62" i="15"/>
  <c r="O7" i="15"/>
  <c r="C8" i="15"/>
  <c r="N8" i="15"/>
  <c r="B9" i="15"/>
  <c r="C9" i="15"/>
  <c r="M9" i="15"/>
  <c r="N9" i="15"/>
  <c r="B10" i="15"/>
  <c r="C10" i="15"/>
  <c r="M10" i="15"/>
  <c r="N10" i="15"/>
  <c r="B11" i="15"/>
  <c r="C11" i="15"/>
  <c r="M11" i="15"/>
  <c r="N11" i="15"/>
  <c r="B12" i="15"/>
  <c r="C12" i="15"/>
  <c r="M12" i="15"/>
  <c r="N12" i="15"/>
  <c r="B13" i="15"/>
  <c r="C13" i="15"/>
  <c r="M13" i="15"/>
  <c r="N13" i="15"/>
  <c r="B14" i="15"/>
  <c r="C14" i="15"/>
  <c r="M14" i="15"/>
  <c r="N14" i="15"/>
  <c r="B15" i="15"/>
  <c r="C15" i="15"/>
  <c r="M15" i="15"/>
  <c r="N15" i="15"/>
  <c r="B16" i="15"/>
  <c r="C16" i="15"/>
  <c r="M16" i="15"/>
  <c r="N16" i="15"/>
  <c r="B17" i="15"/>
  <c r="C17" i="15"/>
  <c r="M17" i="15"/>
  <c r="N17" i="15"/>
  <c r="B18" i="15"/>
  <c r="C18" i="15"/>
  <c r="M18" i="15"/>
  <c r="N18" i="15"/>
  <c r="B19" i="15"/>
  <c r="C19" i="15"/>
  <c r="M19" i="15"/>
  <c r="N19" i="15"/>
  <c r="B20" i="15"/>
  <c r="C20" i="15"/>
  <c r="M20" i="15"/>
  <c r="N20" i="15"/>
  <c r="P20" i="15"/>
  <c r="Q20" i="15"/>
  <c r="R20" i="15"/>
  <c r="S20" i="15"/>
  <c r="T20" i="15"/>
  <c r="U20" i="15"/>
  <c r="V20" i="15"/>
  <c r="B21" i="15"/>
  <c r="C21" i="15"/>
  <c r="F21" i="15"/>
  <c r="G21" i="15"/>
  <c r="H21" i="15"/>
  <c r="I21" i="15"/>
  <c r="J21" i="15"/>
  <c r="K21" i="15"/>
  <c r="M21" i="15"/>
  <c r="N21" i="15"/>
  <c r="P21" i="15"/>
  <c r="Q21" i="15"/>
  <c r="R21" i="15"/>
  <c r="S21" i="15"/>
  <c r="T21" i="15"/>
  <c r="U21" i="15"/>
  <c r="V21" i="15"/>
  <c r="B22" i="15"/>
  <c r="C22" i="15"/>
  <c r="F22" i="15"/>
  <c r="G22" i="15"/>
  <c r="H22" i="15"/>
  <c r="I22" i="15"/>
  <c r="J22" i="15"/>
  <c r="K22" i="15"/>
  <c r="M22" i="15"/>
  <c r="N22" i="15"/>
  <c r="P22" i="15"/>
  <c r="Q22" i="15"/>
  <c r="R22" i="15"/>
  <c r="S22" i="15"/>
  <c r="T22" i="15"/>
  <c r="U22" i="15"/>
  <c r="V22" i="15"/>
  <c r="B23" i="15"/>
  <c r="C23" i="15"/>
  <c r="F23" i="15"/>
  <c r="G23" i="15"/>
  <c r="H23" i="15"/>
  <c r="I23" i="15"/>
  <c r="J23" i="15"/>
  <c r="K23" i="15"/>
  <c r="M23" i="15"/>
  <c r="N23" i="15"/>
  <c r="P23" i="15"/>
  <c r="Q23" i="15"/>
  <c r="R23" i="15"/>
  <c r="S23" i="15"/>
  <c r="T23" i="15"/>
  <c r="U23" i="15"/>
  <c r="V23" i="15"/>
  <c r="B24" i="15"/>
  <c r="C24" i="15"/>
  <c r="F24" i="15"/>
  <c r="G24" i="15"/>
  <c r="H24" i="15"/>
  <c r="I24" i="15"/>
  <c r="J24" i="15"/>
  <c r="K24" i="15"/>
  <c r="M24" i="15"/>
  <c r="N24" i="15"/>
  <c r="P24" i="15"/>
  <c r="Q24" i="15"/>
  <c r="R24" i="15"/>
  <c r="S24" i="15"/>
  <c r="T24" i="15"/>
  <c r="U24" i="15"/>
  <c r="V24" i="15"/>
  <c r="B25" i="15"/>
  <c r="C25" i="15"/>
  <c r="F25" i="15"/>
  <c r="G25" i="15"/>
  <c r="H25" i="15"/>
  <c r="I25" i="15"/>
  <c r="J25" i="15"/>
  <c r="K25" i="15"/>
  <c r="M25" i="15"/>
  <c r="N25" i="15"/>
  <c r="P25" i="15"/>
  <c r="Q25" i="15"/>
  <c r="R25" i="15"/>
  <c r="S25" i="15"/>
  <c r="T25" i="15"/>
  <c r="U25" i="15"/>
  <c r="V25" i="15"/>
  <c r="B26" i="15"/>
  <c r="C26" i="15"/>
  <c r="F26" i="15"/>
  <c r="G26" i="15"/>
  <c r="H26" i="15"/>
  <c r="I26" i="15"/>
  <c r="J26" i="15"/>
  <c r="K26" i="15"/>
  <c r="M26" i="15"/>
  <c r="N26" i="15"/>
  <c r="P26" i="15"/>
  <c r="Q26" i="15"/>
  <c r="R26" i="15"/>
  <c r="S26" i="15"/>
  <c r="T26" i="15"/>
  <c r="U26" i="15"/>
  <c r="V26" i="15"/>
  <c r="B27" i="15"/>
  <c r="C27" i="15"/>
  <c r="F27" i="15"/>
  <c r="G27" i="15"/>
  <c r="H27" i="15"/>
  <c r="I27" i="15"/>
  <c r="J27" i="15"/>
  <c r="K27" i="15"/>
  <c r="M27" i="15"/>
  <c r="N27" i="15"/>
  <c r="P27" i="15"/>
  <c r="Q27" i="15"/>
  <c r="R27" i="15"/>
  <c r="S27" i="15"/>
  <c r="T27" i="15"/>
  <c r="U27" i="15"/>
  <c r="V27" i="15"/>
  <c r="B28" i="15"/>
  <c r="C28" i="15"/>
  <c r="F28" i="15"/>
  <c r="G28" i="15"/>
  <c r="H28" i="15"/>
  <c r="I28" i="15"/>
  <c r="J28" i="15"/>
  <c r="K28" i="15"/>
  <c r="M28" i="15"/>
  <c r="N28" i="15"/>
  <c r="P28" i="15"/>
  <c r="Q28" i="15"/>
  <c r="R28" i="15"/>
  <c r="S28" i="15"/>
  <c r="T28" i="15"/>
  <c r="U28" i="15"/>
  <c r="V28" i="15"/>
  <c r="B29" i="15"/>
  <c r="C29" i="15"/>
  <c r="F29" i="15"/>
  <c r="G29" i="15"/>
  <c r="H29" i="15"/>
  <c r="I29" i="15"/>
  <c r="J29" i="15"/>
  <c r="K29" i="15"/>
  <c r="M29" i="15"/>
  <c r="N29" i="15"/>
  <c r="P29" i="15"/>
  <c r="Q29" i="15"/>
  <c r="R29" i="15"/>
  <c r="S29" i="15"/>
  <c r="T29" i="15"/>
  <c r="U29" i="15"/>
  <c r="V29" i="15"/>
  <c r="B30" i="15"/>
  <c r="C30" i="15"/>
  <c r="F30" i="15"/>
  <c r="G30" i="15"/>
  <c r="H30" i="15"/>
  <c r="I30" i="15"/>
  <c r="J30" i="15"/>
  <c r="K30" i="15"/>
  <c r="M30" i="15"/>
  <c r="N30" i="15"/>
  <c r="P30" i="15"/>
  <c r="Q30" i="15"/>
  <c r="R30" i="15"/>
  <c r="S30" i="15"/>
  <c r="T30" i="15"/>
  <c r="U30" i="15"/>
  <c r="V30" i="15"/>
  <c r="B31" i="15"/>
  <c r="C31" i="15"/>
  <c r="F31" i="15"/>
  <c r="G31" i="15"/>
  <c r="H31" i="15"/>
  <c r="I31" i="15"/>
  <c r="J31" i="15"/>
  <c r="K31" i="15"/>
  <c r="M31" i="15"/>
  <c r="N31" i="15"/>
  <c r="P31" i="15"/>
  <c r="Q31" i="15"/>
  <c r="R31" i="15"/>
  <c r="S31" i="15"/>
  <c r="T31" i="15"/>
  <c r="U31" i="15"/>
  <c r="V31" i="15"/>
  <c r="B32" i="15"/>
  <c r="C32" i="15"/>
  <c r="F32" i="15"/>
  <c r="G32" i="15"/>
  <c r="H32" i="15"/>
  <c r="I32" i="15"/>
  <c r="J32" i="15"/>
  <c r="K32" i="15"/>
  <c r="M32" i="15"/>
  <c r="N32" i="15"/>
  <c r="P32" i="15"/>
  <c r="Q32" i="15"/>
  <c r="R32" i="15"/>
  <c r="S32" i="15"/>
  <c r="T32" i="15"/>
  <c r="U32" i="15"/>
  <c r="V32" i="15"/>
  <c r="B33" i="15"/>
  <c r="C33" i="15"/>
  <c r="F33" i="15"/>
  <c r="G33" i="15"/>
  <c r="H33" i="15"/>
  <c r="I33" i="15"/>
  <c r="J33" i="15"/>
  <c r="K33" i="15"/>
  <c r="M33" i="15"/>
  <c r="N33" i="15"/>
  <c r="P33" i="15"/>
  <c r="Q33" i="15"/>
  <c r="R33" i="15"/>
  <c r="S33" i="15"/>
  <c r="T33" i="15"/>
  <c r="U33" i="15"/>
  <c r="V33" i="15"/>
  <c r="B34" i="15"/>
  <c r="C34" i="15"/>
  <c r="F34" i="15"/>
  <c r="G34" i="15"/>
  <c r="H34" i="15"/>
  <c r="I34" i="15"/>
  <c r="J34" i="15"/>
  <c r="K34" i="15"/>
  <c r="M34" i="15"/>
  <c r="N34" i="15"/>
  <c r="P34" i="15"/>
  <c r="Q34" i="15"/>
  <c r="R34" i="15"/>
  <c r="S34" i="15"/>
  <c r="T34" i="15"/>
  <c r="U34" i="15"/>
  <c r="V34" i="15"/>
  <c r="B35" i="15"/>
  <c r="C35" i="15"/>
  <c r="F35" i="15"/>
  <c r="G35" i="15"/>
  <c r="H35" i="15"/>
  <c r="I35" i="15"/>
  <c r="J35" i="15"/>
  <c r="K35" i="15"/>
  <c r="M35" i="15"/>
  <c r="N35" i="15"/>
  <c r="P35" i="15"/>
  <c r="Q35" i="15"/>
  <c r="R35" i="15"/>
  <c r="S35" i="15"/>
  <c r="T35" i="15"/>
  <c r="U35" i="15"/>
  <c r="V35" i="15"/>
  <c r="B36" i="15"/>
  <c r="C36" i="15"/>
  <c r="F36" i="15"/>
  <c r="G36" i="15"/>
  <c r="H36" i="15"/>
  <c r="I36" i="15"/>
  <c r="J36" i="15"/>
  <c r="K36" i="15"/>
  <c r="M36" i="15"/>
  <c r="N36" i="15"/>
  <c r="P36" i="15"/>
  <c r="Q36" i="15"/>
  <c r="R36" i="15"/>
  <c r="S36" i="15"/>
  <c r="T36" i="15"/>
  <c r="U36" i="15"/>
  <c r="V36" i="15"/>
  <c r="B37" i="15"/>
  <c r="C37" i="15"/>
  <c r="F37" i="15"/>
  <c r="G37" i="15"/>
  <c r="H37" i="15"/>
  <c r="I37" i="15"/>
  <c r="J37" i="15"/>
  <c r="K37" i="15"/>
  <c r="M37" i="15"/>
  <c r="N37" i="15"/>
  <c r="P37" i="15"/>
  <c r="Q37" i="15"/>
  <c r="R37" i="15"/>
  <c r="S37" i="15"/>
  <c r="T37" i="15"/>
  <c r="U37" i="15"/>
  <c r="V37" i="15"/>
  <c r="B38" i="15"/>
  <c r="C38" i="15"/>
  <c r="F38" i="15"/>
  <c r="G38" i="15"/>
  <c r="H38" i="15"/>
  <c r="I38" i="15"/>
  <c r="J38" i="15"/>
  <c r="K38" i="15"/>
  <c r="M38" i="15"/>
  <c r="N38" i="15"/>
  <c r="P38" i="15"/>
  <c r="Q38" i="15"/>
  <c r="R38" i="15"/>
  <c r="S38" i="15"/>
  <c r="T38" i="15"/>
  <c r="U38" i="15"/>
  <c r="V38" i="15"/>
  <c r="B39" i="15"/>
  <c r="C39" i="15"/>
  <c r="F39" i="15"/>
  <c r="G39" i="15"/>
  <c r="H39" i="15"/>
  <c r="I39" i="15"/>
  <c r="J39" i="15"/>
  <c r="K39" i="15"/>
  <c r="M39" i="15"/>
  <c r="N39" i="15"/>
  <c r="P39" i="15"/>
  <c r="Q39" i="15"/>
  <c r="R39" i="15"/>
  <c r="S39" i="15"/>
  <c r="T39" i="15"/>
  <c r="U39" i="15"/>
  <c r="V39" i="15"/>
  <c r="B40" i="15"/>
  <c r="C40" i="15"/>
  <c r="F40" i="15"/>
  <c r="G40" i="15"/>
  <c r="H40" i="15"/>
  <c r="I40" i="15"/>
  <c r="J40" i="15"/>
  <c r="K40" i="15"/>
  <c r="M40" i="15"/>
  <c r="N40" i="15"/>
  <c r="P40" i="15"/>
  <c r="Q40" i="15"/>
  <c r="R40" i="15"/>
  <c r="S40" i="15"/>
  <c r="T40" i="15"/>
  <c r="U40" i="15"/>
  <c r="V40" i="15"/>
  <c r="B41" i="15"/>
  <c r="C41" i="15"/>
  <c r="F41" i="15"/>
  <c r="G41" i="15"/>
  <c r="H41" i="15"/>
  <c r="I41" i="15"/>
  <c r="J41" i="15"/>
  <c r="K41" i="15"/>
  <c r="M41" i="15"/>
  <c r="N41" i="15"/>
  <c r="P41" i="15"/>
  <c r="Q41" i="15"/>
  <c r="R41" i="15"/>
  <c r="S41" i="15"/>
  <c r="T41" i="15"/>
  <c r="U41" i="15"/>
  <c r="V41" i="15"/>
  <c r="B42" i="15"/>
  <c r="C42" i="15"/>
  <c r="F42" i="15"/>
  <c r="G42" i="15"/>
  <c r="H42" i="15"/>
  <c r="I42" i="15"/>
  <c r="J42" i="15"/>
  <c r="K42" i="15"/>
  <c r="M42" i="15"/>
  <c r="N42" i="15"/>
  <c r="P42" i="15"/>
  <c r="Q42" i="15"/>
  <c r="R42" i="15"/>
  <c r="S42" i="15"/>
  <c r="T42" i="15"/>
  <c r="U42" i="15"/>
  <c r="V42" i="15"/>
  <c r="B43" i="15"/>
  <c r="C43" i="15"/>
  <c r="F43" i="15"/>
  <c r="G43" i="15"/>
  <c r="H43" i="15"/>
  <c r="I43" i="15"/>
  <c r="J43" i="15"/>
  <c r="K43" i="15"/>
  <c r="M43" i="15"/>
  <c r="N43" i="15"/>
  <c r="P43" i="15"/>
  <c r="Q43" i="15"/>
  <c r="R43" i="15"/>
  <c r="S43" i="15"/>
  <c r="T43" i="15"/>
  <c r="U43" i="15"/>
  <c r="V43" i="15"/>
  <c r="B44" i="15"/>
  <c r="C44" i="15"/>
  <c r="F44" i="15"/>
  <c r="G44" i="15"/>
  <c r="H44" i="15"/>
  <c r="I44" i="15"/>
  <c r="J44" i="15"/>
  <c r="K44" i="15"/>
  <c r="M44" i="15"/>
  <c r="N44" i="15"/>
  <c r="P44" i="15"/>
  <c r="Q44" i="15"/>
  <c r="R44" i="15"/>
  <c r="S44" i="15"/>
  <c r="T44" i="15"/>
  <c r="U44" i="15"/>
  <c r="V44" i="15"/>
  <c r="B45" i="15"/>
  <c r="C45" i="15"/>
  <c r="F45" i="15"/>
  <c r="G45" i="15"/>
  <c r="H45" i="15"/>
  <c r="I45" i="15"/>
  <c r="J45" i="15"/>
  <c r="K45" i="15"/>
  <c r="M45" i="15"/>
  <c r="N45" i="15"/>
  <c r="P45" i="15"/>
  <c r="Q45" i="15"/>
  <c r="R45" i="15"/>
  <c r="S45" i="15"/>
  <c r="T45" i="15"/>
  <c r="U45" i="15"/>
  <c r="V45" i="15"/>
  <c r="B46" i="15"/>
  <c r="C46" i="15"/>
  <c r="F46" i="15"/>
  <c r="G46" i="15"/>
  <c r="H46" i="15"/>
  <c r="I46" i="15"/>
  <c r="J46" i="15"/>
  <c r="K46" i="15"/>
  <c r="M46" i="15"/>
  <c r="N46" i="15"/>
  <c r="P46" i="15"/>
  <c r="Q46" i="15"/>
  <c r="R46" i="15"/>
  <c r="S46" i="15"/>
  <c r="T46" i="15"/>
  <c r="U46" i="15"/>
  <c r="V46" i="15"/>
  <c r="B47" i="15"/>
  <c r="C47" i="15"/>
  <c r="F47" i="15"/>
  <c r="G47" i="15"/>
  <c r="H47" i="15"/>
  <c r="I47" i="15"/>
  <c r="J47" i="15"/>
  <c r="K47" i="15"/>
  <c r="M47" i="15"/>
  <c r="N47" i="15"/>
  <c r="P47" i="15"/>
  <c r="Q47" i="15"/>
  <c r="R47" i="15"/>
  <c r="S47" i="15"/>
  <c r="T47" i="15"/>
  <c r="U47" i="15"/>
  <c r="V47" i="15"/>
  <c r="B48" i="15"/>
  <c r="C48" i="15"/>
  <c r="F48" i="15"/>
  <c r="G48" i="15"/>
  <c r="H48" i="15"/>
  <c r="I48" i="15"/>
  <c r="J48" i="15"/>
  <c r="K48" i="15"/>
  <c r="M48" i="15"/>
  <c r="N48" i="15"/>
  <c r="P48" i="15"/>
  <c r="Q48" i="15"/>
  <c r="R48" i="15"/>
  <c r="S48" i="15"/>
  <c r="T48" i="15"/>
  <c r="U48" i="15"/>
  <c r="V48" i="15"/>
  <c r="B49" i="15"/>
  <c r="C49" i="15"/>
  <c r="F49" i="15"/>
  <c r="G49" i="15"/>
  <c r="H49" i="15"/>
  <c r="I49" i="15"/>
  <c r="J49" i="15"/>
  <c r="K49" i="15"/>
  <c r="M49" i="15"/>
  <c r="N49" i="15"/>
  <c r="P49" i="15"/>
  <c r="Q49" i="15"/>
  <c r="R49" i="15"/>
  <c r="S49" i="15"/>
  <c r="T49" i="15"/>
  <c r="U49" i="15"/>
  <c r="V49" i="15"/>
  <c r="B50" i="15"/>
  <c r="C50" i="15"/>
  <c r="F50" i="15"/>
  <c r="G50" i="15"/>
  <c r="H50" i="15"/>
  <c r="I50" i="15"/>
  <c r="J50" i="15"/>
  <c r="K50" i="15"/>
  <c r="M50" i="15"/>
  <c r="N50" i="15"/>
  <c r="P50" i="15"/>
  <c r="Q50" i="15"/>
  <c r="R50" i="15"/>
  <c r="S50" i="15"/>
  <c r="T50" i="15"/>
  <c r="U50" i="15"/>
  <c r="V50" i="15"/>
  <c r="B51" i="15"/>
  <c r="C51" i="15"/>
  <c r="F51" i="15"/>
  <c r="G51" i="15"/>
  <c r="H51" i="15"/>
  <c r="I51" i="15"/>
  <c r="J51" i="15"/>
  <c r="K51" i="15"/>
  <c r="M51" i="15"/>
  <c r="N51" i="15"/>
  <c r="P51" i="15"/>
  <c r="Q51" i="15"/>
  <c r="R51" i="15"/>
  <c r="S51" i="15"/>
  <c r="T51" i="15"/>
  <c r="U51" i="15"/>
  <c r="V51" i="15"/>
  <c r="B52" i="15"/>
  <c r="C52" i="15"/>
  <c r="F52" i="15"/>
  <c r="G52" i="15"/>
  <c r="H52" i="15"/>
  <c r="I52" i="15"/>
  <c r="J52" i="15"/>
  <c r="K52" i="15"/>
  <c r="M52" i="15"/>
  <c r="N52" i="15"/>
  <c r="P52" i="15"/>
  <c r="Q52" i="15"/>
  <c r="R52" i="15"/>
  <c r="S52" i="15"/>
  <c r="T52" i="15"/>
  <c r="U52" i="15"/>
  <c r="V52" i="15"/>
  <c r="B53" i="15"/>
  <c r="C53" i="15"/>
  <c r="F53" i="15"/>
  <c r="G53" i="15"/>
  <c r="H53" i="15"/>
  <c r="I53" i="15"/>
  <c r="J53" i="15"/>
  <c r="K53" i="15"/>
  <c r="M53" i="15"/>
  <c r="N53" i="15"/>
  <c r="P53" i="15"/>
  <c r="Q53" i="15"/>
  <c r="R53" i="15"/>
  <c r="S53" i="15"/>
  <c r="T53" i="15"/>
  <c r="U53" i="15"/>
  <c r="V53" i="15"/>
  <c r="B54" i="15"/>
  <c r="C54" i="15"/>
  <c r="F54" i="15"/>
  <c r="G54" i="15"/>
  <c r="H54" i="15"/>
  <c r="I54" i="15"/>
  <c r="J54" i="15"/>
  <c r="K54" i="15"/>
  <c r="M54" i="15"/>
  <c r="N54" i="15"/>
  <c r="P54" i="15"/>
  <c r="Q54" i="15"/>
  <c r="R54" i="15"/>
  <c r="S54" i="15"/>
  <c r="T54" i="15"/>
  <c r="U54" i="15"/>
  <c r="V54" i="15"/>
  <c r="B55" i="15"/>
  <c r="C55" i="15"/>
  <c r="F55" i="15"/>
  <c r="G55" i="15"/>
  <c r="H55" i="15"/>
  <c r="I55" i="15"/>
  <c r="J55" i="15"/>
  <c r="K55" i="15"/>
  <c r="M55" i="15"/>
  <c r="N55" i="15"/>
  <c r="P55" i="15"/>
  <c r="Q55" i="15"/>
  <c r="R55" i="15"/>
  <c r="S55" i="15"/>
  <c r="T55" i="15"/>
  <c r="U55" i="15"/>
  <c r="V55" i="15"/>
  <c r="B56" i="15"/>
  <c r="C56" i="15"/>
  <c r="F56" i="15"/>
  <c r="G56" i="15"/>
  <c r="H56" i="15"/>
  <c r="I56" i="15"/>
  <c r="J56" i="15"/>
  <c r="K56" i="15"/>
  <c r="M56" i="15"/>
  <c r="N56" i="15"/>
  <c r="P56" i="15"/>
  <c r="Q56" i="15"/>
  <c r="R56" i="15"/>
  <c r="S56" i="15"/>
  <c r="T56" i="15"/>
  <c r="U56" i="15"/>
  <c r="V56" i="15"/>
  <c r="B57" i="15"/>
  <c r="C57" i="15"/>
  <c r="F57" i="15"/>
  <c r="G57" i="15"/>
  <c r="H57" i="15"/>
  <c r="I57" i="15"/>
  <c r="J57" i="15"/>
  <c r="K57" i="15"/>
  <c r="M57" i="15"/>
  <c r="N57" i="15"/>
  <c r="P57" i="15"/>
  <c r="Q57" i="15"/>
  <c r="R57" i="15"/>
  <c r="S57" i="15"/>
  <c r="T57" i="15"/>
  <c r="U57" i="15"/>
  <c r="V57" i="15"/>
  <c r="C58" i="15"/>
  <c r="E113" i="15"/>
  <c r="E61" i="15"/>
  <c r="F113" i="15"/>
  <c r="F61" i="15"/>
  <c r="G113" i="15"/>
  <c r="G61" i="15"/>
  <c r="H113" i="15"/>
  <c r="H61" i="15"/>
  <c r="I113" i="15"/>
  <c r="I61" i="15"/>
  <c r="J113" i="15"/>
  <c r="J61" i="15"/>
  <c r="H62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F75" i="15"/>
  <c r="G75" i="15"/>
  <c r="H75" i="15"/>
  <c r="I75" i="15"/>
  <c r="J75" i="15"/>
  <c r="K75" i="15"/>
  <c r="B76" i="15"/>
  <c r="C76" i="15"/>
  <c r="F76" i="15"/>
  <c r="G76" i="15"/>
  <c r="H76" i="15"/>
  <c r="I76" i="15"/>
  <c r="J76" i="15"/>
  <c r="K76" i="15"/>
  <c r="B77" i="15"/>
  <c r="C77" i="15"/>
  <c r="F77" i="15"/>
  <c r="G77" i="15"/>
  <c r="H77" i="15"/>
  <c r="I77" i="15"/>
  <c r="J77" i="15"/>
  <c r="K77" i="15"/>
  <c r="B78" i="15"/>
  <c r="C78" i="15"/>
  <c r="E78" i="15"/>
  <c r="F78" i="15"/>
  <c r="G78" i="15"/>
  <c r="H78" i="15"/>
  <c r="I78" i="15"/>
  <c r="J78" i="15"/>
  <c r="K78" i="15"/>
  <c r="B79" i="15"/>
  <c r="C79" i="15"/>
  <c r="E79" i="15"/>
  <c r="F79" i="15"/>
  <c r="G79" i="15"/>
  <c r="H79" i="15"/>
  <c r="I79" i="15"/>
  <c r="J79" i="15"/>
  <c r="K79" i="15"/>
  <c r="B80" i="15"/>
  <c r="C80" i="15"/>
  <c r="E80" i="15"/>
  <c r="F80" i="15"/>
  <c r="G80" i="15"/>
  <c r="H80" i="15"/>
  <c r="I80" i="15"/>
  <c r="J80" i="15"/>
  <c r="K80" i="15"/>
  <c r="B81" i="15"/>
  <c r="C81" i="15"/>
  <c r="E81" i="15"/>
  <c r="F81" i="15"/>
  <c r="G81" i="15"/>
  <c r="H81" i="15"/>
  <c r="I81" i="15"/>
  <c r="J81" i="15"/>
  <c r="K81" i="15"/>
  <c r="B82" i="15"/>
  <c r="C82" i="15"/>
  <c r="E82" i="15"/>
  <c r="F82" i="15"/>
  <c r="G82" i="15"/>
  <c r="H82" i="15"/>
  <c r="I82" i="15"/>
  <c r="J82" i="15"/>
  <c r="K82" i="15"/>
  <c r="B83" i="15"/>
  <c r="C83" i="15"/>
  <c r="E83" i="15"/>
  <c r="F83" i="15"/>
  <c r="G83" i="15"/>
  <c r="H83" i="15"/>
  <c r="I83" i="15"/>
  <c r="J83" i="15"/>
  <c r="K83" i="15"/>
  <c r="B84" i="15"/>
  <c r="C84" i="15"/>
  <c r="E84" i="15"/>
  <c r="F84" i="15"/>
  <c r="G84" i="15"/>
  <c r="H84" i="15"/>
  <c r="I84" i="15"/>
  <c r="J84" i="15"/>
  <c r="K84" i="15"/>
  <c r="B85" i="15"/>
  <c r="C85" i="15"/>
  <c r="E85" i="15"/>
  <c r="F85" i="15"/>
  <c r="G85" i="15"/>
  <c r="H85" i="15"/>
  <c r="I85" i="15"/>
  <c r="J85" i="15"/>
  <c r="K85" i="15"/>
  <c r="B86" i="15"/>
  <c r="C86" i="15"/>
  <c r="E86" i="15"/>
  <c r="F86" i="15"/>
  <c r="G86" i="15"/>
  <c r="H86" i="15"/>
  <c r="I86" i="15"/>
  <c r="J86" i="15"/>
  <c r="K86" i="15"/>
  <c r="B87" i="15"/>
  <c r="C87" i="15"/>
  <c r="E87" i="15"/>
  <c r="F87" i="15"/>
  <c r="G87" i="15"/>
  <c r="H87" i="15"/>
  <c r="I87" i="15"/>
  <c r="J87" i="15"/>
  <c r="K87" i="15"/>
  <c r="B88" i="15"/>
  <c r="C88" i="15"/>
  <c r="E88" i="15"/>
  <c r="F88" i="15"/>
  <c r="G88" i="15"/>
  <c r="H88" i="15"/>
  <c r="I88" i="15"/>
  <c r="J88" i="15"/>
  <c r="K88" i="15"/>
  <c r="B89" i="15"/>
  <c r="C89" i="15"/>
  <c r="E89" i="15"/>
  <c r="F89" i="15"/>
  <c r="G89" i="15"/>
  <c r="H89" i="15"/>
  <c r="I89" i="15"/>
  <c r="J89" i="15"/>
  <c r="K89" i="15"/>
  <c r="B90" i="15"/>
  <c r="C90" i="15"/>
  <c r="E90" i="15"/>
  <c r="F90" i="15"/>
  <c r="G90" i="15"/>
  <c r="H90" i="15"/>
  <c r="I90" i="15"/>
  <c r="J90" i="15"/>
  <c r="K90" i="15"/>
  <c r="B91" i="15"/>
  <c r="C91" i="15"/>
  <c r="E91" i="15"/>
  <c r="F91" i="15"/>
  <c r="G91" i="15"/>
  <c r="H91" i="15"/>
  <c r="I91" i="15"/>
  <c r="J91" i="15"/>
  <c r="K91" i="15"/>
  <c r="B92" i="15"/>
  <c r="C92" i="15"/>
  <c r="E92" i="15"/>
  <c r="F92" i="15"/>
  <c r="G92" i="15"/>
  <c r="H92" i="15"/>
  <c r="I92" i="15"/>
  <c r="J92" i="15"/>
  <c r="K92" i="15"/>
  <c r="B93" i="15"/>
  <c r="C93" i="15"/>
  <c r="E93" i="15"/>
  <c r="F93" i="15"/>
  <c r="G93" i="15"/>
  <c r="H93" i="15"/>
  <c r="I93" i="15"/>
  <c r="J93" i="15"/>
  <c r="K93" i="15"/>
  <c r="B94" i="15"/>
  <c r="C94" i="15"/>
  <c r="E94" i="15"/>
  <c r="F94" i="15"/>
  <c r="G94" i="15"/>
  <c r="H94" i="15"/>
  <c r="I94" i="15"/>
  <c r="J94" i="15"/>
  <c r="K94" i="15"/>
  <c r="B95" i="15"/>
  <c r="C95" i="15"/>
  <c r="E95" i="15"/>
  <c r="F95" i="15"/>
  <c r="G95" i="15"/>
  <c r="H95" i="15"/>
  <c r="I95" i="15"/>
  <c r="J95" i="15"/>
  <c r="K95" i="15"/>
  <c r="B96" i="15"/>
  <c r="C96" i="15"/>
  <c r="E96" i="15"/>
  <c r="F96" i="15"/>
  <c r="G96" i="15"/>
  <c r="H96" i="15"/>
  <c r="I96" i="15"/>
  <c r="J96" i="15"/>
  <c r="K96" i="15"/>
  <c r="B97" i="15"/>
  <c r="C97" i="15"/>
  <c r="E97" i="15"/>
  <c r="F97" i="15"/>
  <c r="G97" i="15"/>
  <c r="H97" i="15"/>
  <c r="I97" i="15"/>
  <c r="J97" i="15"/>
  <c r="K97" i="15"/>
  <c r="B98" i="15"/>
  <c r="C98" i="15"/>
  <c r="E98" i="15"/>
  <c r="F98" i="15"/>
  <c r="G98" i="15"/>
  <c r="H98" i="15"/>
  <c r="I98" i="15"/>
  <c r="J98" i="15"/>
  <c r="K98" i="15"/>
  <c r="B99" i="15"/>
  <c r="C99" i="15"/>
  <c r="E99" i="15"/>
  <c r="F99" i="15"/>
  <c r="G99" i="15"/>
  <c r="H99" i="15"/>
  <c r="I99" i="15"/>
  <c r="J99" i="15"/>
  <c r="K99" i="15"/>
  <c r="B100" i="15"/>
  <c r="C100" i="15"/>
  <c r="E100" i="15"/>
  <c r="F100" i="15"/>
  <c r="G100" i="15"/>
  <c r="H100" i="15"/>
  <c r="I100" i="15"/>
  <c r="J100" i="15"/>
  <c r="K100" i="15"/>
  <c r="B101" i="15"/>
  <c r="C101" i="15"/>
  <c r="E101" i="15"/>
  <c r="F101" i="15"/>
  <c r="G101" i="15"/>
  <c r="H101" i="15"/>
  <c r="I101" i="15"/>
  <c r="J101" i="15"/>
  <c r="K101" i="15"/>
  <c r="B102" i="15"/>
  <c r="C102" i="15"/>
  <c r="E102" i="15"/>
  <c r="F102" i="15"/>
  <c r="G102" i="15"/>
  <c r="H102" i="15"/>
  <c r="I102" i="15"/>
  <c r="J102" i="15"/>
  <c r="K102" i="15"/>
  <c r="B103" i="15"/>
  <c r="C103" i="15"/>
  <c r="E103" i="15"/>
  <c r="F103" i="15"/>
  <c r="G103" i="15"/>
  <c r="H103" i="15"/>
  <c r="I103" i="15"/>
  <c r="J103" i="15"/>
  <c r="K103" i="15"/>
  <c r="B104" i="15"/>
  <c r="C104" i="15"/>
  <c r="E104" i="15"/>
  <c r="F104" i="15"/>
  <c r="G104" i="15"/>
  <c r="H104" i="15"/>
  <c r="I104" i="15"/>
  <c r="J104" i="15"/>
  <c r="K104" i="15"/>
  <c r="B105" i="15"/>
  <c r="C105" i="15"/>
  <c r="E105" i="15"/>
  <c r="F105" i="15"/>
  <c r="G105" i="15"/>
  <c r="H105" i="15"/>
  <c r="I105" i="15"/>
  <c r="J105" i="15"/>
  <c r="K105" i="15"/>
  <c r="B106" i="15"/>
  <c r="C106" i="15"/>
  <c r="E106" i="15"/>
  <c r="F106" i="15"/>
  <c r="G106" i="15"/>
  <c r="H106" i="15"/>
  <c r="I106" i="15"/>
  <c r="J106" i="15"/>
  <c r="K106" i="15"/>
  <c r="B107" i="15"/>
  <c r="C107" i="15"/>
  <c r="E107" i="15"/>
  <c r="F107" i="15"/>
  <c r="G107" i="15"/>
  <c r="H107" i="15"/>
  <c r="I107" i="15"/>
  <c r="J107" i="15"/>
  <c r="K107" i="15"/>
  <c r="B108" i="15"/>
  <c r="C108" i="15"/>
  <c r="E108" i="15"/>
  <c r="F108" i="15"/>
  <c r="G108" i="15"/>
  <c r="H108" i="15"/>
  <c r="I108" i="15"/>
  <c r="J108" i="15"/>
  <c r="K108" i="15"/>
  <c r="B109" i="15"/>
  <c r="C109" i="15"/>
  <c r="E109" i="15"/>
  <c r="F109" i="15"/>
  <c r="G109" i="15"/>
  <c r="H109" i="15"/>
  <c r="I109" i="15"/>
  <c r="J109" i="15"/>
  <c r="K109" i="15"/>
  <c r="B110" i="15"/>
  <c r="C110" i="15"/>
  <c r="E110" i="15"/>
  <c r="F110" i="15"/>
  <c r="G110" i="15"/>
  <c r="H110" i="15"/>
  <c r="I110" i="15"/>
  <c r="J110" i="15"/>
  <c r="K110" i="15"/>
  <c r="B111" i="15"/>
  <c r="C111" i="15"/>
  <c r="E111" i="15"/>
  <c r="F111" i="15"/>
  <c r="G111" i="15"/>
  <c r="H111" i="15"/>
  <c r="I111" i="15"/>
  <c r="J111" i="15"/>
  <c r="K111" i="15"/>
  <c r="B112" i="15"/>
  <c r="C112" i="15"/>
  <c r="E112" i="15"/>
  <c r="F112" i="15"/>
  <c r="G112" i="15"/>
  <c r="H112" i="15"/>
  <c r="I112" i="15"/>
  <c r="J112" i="15"/>
  <c r="K112" i="15"/>
  <c r="K113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D117" i="15"/>
  <c r="H117" i="15"/>
  <c r="C118" i="15"/>
  <c r="K118" i="15"/>
  <c r="B119" i="15"/>
  <c r="C119" i="15"/>
  <c r="K119" i="15"/>
  <c r="B120" i="15"/>
  <c r="C120" i="15"/>
  <c r="K120" i="15"/>
  <c r="B121" i="15"/>
  <c r="C121" i="15"/>
  <c r="K121" i="15"/>
  <c r="B122" i="15"/>
  <c r="C122" i="15"/>
  <c r="K122" i="15"/>
  <c r="B123" i="15"/>
  <c r="C123" i="15"/>
  <c r="K123" i="15"/>
  <c r="B124" i="15"/>
  <c r="C124" i="15"/>
  <c r="K124" i="15"/>
  <c r="B125" i="15"/>
  <c r="C125" i="15"/>
  <c r="K125" i="15"/>
  <c r="B126" i="15"/>
  <c r="C126" i="15"/>
  <c r="K126" i="15"/>
  <c r="B127" i="15"/>
  <c r="C127" i="15"/>
  <c r="K127" i="15"/>
  <c r="B128" i="15"/>
  <c r="C128" i="15"/>
  <c r="K128" i="15"/>
  <c r="B129" i="15"/>
  <c r="C129" i="15"/>
  <c r="K129" i="15"/>
  <c r="B130" i="15"/>
  <c r="C130" i="15"/>
  <c r="K130" i="15"/>
  <c r="B131" i="15"/>
  <c r="C131" i="15"/>
  <c r="K131" i="15"/>
  <c r="B132" i="15"/>
  <c r="C132" i="15"/>
  <c r="K132" i="15"/>
  <c r="B133" i="15"/>
  <c r="C133" i="15"/>
  <c r="K133" i="15"/>
  <c r="B134" i="15"/>
  <c r="C134" i="15"/>
  <c r="K134" i="15"/>
  <c r="B135" i="15"/>
  <c r="C135" i="15"/>
  <c r="K135" i="15"/>
  <c r="B136" i="15"/>
  <c r="C136" i="15"/>
  <c r="K136" i="15"/>
  <c r="B137" i="15"/>
  <c r="C137" i="15"/>
  <c r="K137" i="15"/>
  <c r="B138" i="15"/>
  <c r="C138" i="15"/>
  <c r="K138" i="15"/>
  <c r="B139" i="15"/>
  <c r="C139" i="15"/>
  <c r="K139" i="15"/>
  <c r="B140" i="15"/>
  <c r="C140" i="15"/>
  <c r="K140" i="15"/>
  <c r="B141" i="15"/>
  <c r="C141" i="15"/>
  <c r="K141" i="15"/>
  <c r="B142" i="15"/>
  <c r="C142" i="15"/>
  <c r="K142" i="15"/>
  <c r="B143" i="15"/>
  <c r="C143" i="15"/>
  <c r="K143" i="15"/>
  <c r="B144" i="15"/>
  <c r="C144" i="15"/>
  <c r="K144" i="15"/>
  <c r="B145" i="15"/>
  <c r="C145" i="15"/>
  <c r="K145" i="15"/>
  <c r="B146" i="15"/>
  <c r="C146" i="15"/>
  <c r="K146" i="15"/>
  <c r="B147" i="15"/>
  <c r="C147" i="15"/>
  <c r="K147" i="15"/>
  <c r="B148" i="15"/>
  <c r="C148" i="15"/>
  <c r="K148" i="15"/>
  <c r="B149" i="15"/>
  <c r="C149" i="15"/>
  <c r="K149" i="15"/>
  <c r="B150" i="15"/>
  <c r="C150" i="15"/>
  <c r="K150" i="15"/>
  <c r="B151" i="15"/>
  <c r="C151" i="15"/>
  <c r="K151" i="15"/>
  <c r="B152" i="15"/>
  <c r="C152" i="15"/>
  <c r="K152" i="15"/>
  <c r="B153" i="15"/>
  <c r="C153" i="15"/>
  <c r="K153" i="15"/>
  <c r="B154" i="15"/>
  <c r="C154" i="15"/>
  <c r="K154" i="15"/>
  <c r="B155" i="15"/>
  <c r="C155" i="15"/>
  <c r="K155" i="15"/>
  <c r="B156" i="15"/>
  <c r="C156" i="15"/>
  <c r="K156" i="15"/>
  <c r="B157" i="15"/>
  <c r="C157" i="15"/>
  <c r="K157" i="15"/>
  <c r="B158" i="15"/>
  <c r="C158" i="15"/>
  <c r="K158" i="15"/>
  <c r="B159" i="15"/>
  <c r="C159" i="15"/>
  <c r="K159" i="15"/>
  <c r="B160" i="15"/>
  <c r="C160" i="15"/>
  <c r="K160" i="15"/>
  <c r="B161" i="15"/>
  <c r="C161" i="15"/>
  <c r="K161" i="15"/>
  <c r="B162" i="15"/>
  <c r="C162" i="15"/>
  <c r="K162" i="15"/>
  <c r="B163" i="15"/>
  <c r="C163" i="15"/>
  <c r="K163" i="15"/>
  <c r="B164" i="15"/>
  <c r="C164" i="15"/>
  <c r="K164" i="15"/>
  <c r="B165" i="15"/>
  <c r="C165" i="15"/>
  <c r="K165" i="15"/>
  <c r="B166" i="15"/>
  <c r="C166" i="15"/>
  <c r="K166" i="15"/>
  <c r="B167" i="15"/>
  <c r="C167" i="15"/>
  <c r="K167" i="15"/>
  <c r="D171" i="15"/>
  <c r="H172" i="15"/>
  <c r="C173" i="15"/>
  <c r="B174" i="15"/>
  <c r="C174" i="15"/>
  <c r="B175" i="15"/>
  <c r="C175" i="15"/>
  <c r="B176" i="15"/>
  <c r="C176" i="15"/>
  <c r="B177" i="15"/>
  <c r="C177" i="15"/>
  <c r="B178" i="15"/>
  <c r="C178" i="15"/>
  <c r="B179" i="15"/>
  <c r="C179" i="15"/>
  <c r="B180" i="15"/>
  <c r="C180" i="15"/>
  <c r="B181" i="15"/>
  <c r="C181" i="15"/>
  <c r="B182" i="15"/>
  <c r="C182" i="15"/>
  <c r="B183" i="15"/>
  <c r="C183" i="15"/>
  <c r="B184" i="15"/>
  <c r="C184" i="15"/>
  <c r="B185" i="15"/>
  <c r="C185" i="15"/>
  <c r="B186" i="15"/>
  <c r="C186" i="15"/>
  <c r="E186" i="15"/>
  <c r="F186" i="15"/>
  <c r="G186" i="15"/>
  <c r="H186" i="15"/>
  <c r="I186" i="15"/>
  <c r="J186" i="15"/>
  <c r="K186" i="15"/>
  <c r="B187" i="15"/>
  <c r="C187" i="15"/>
  <c r="E187" i="15"/>
  <c r="F187" i="15"/>
  <c r="G187" i="15"/>
  <c r="H187" i="15"/>
  <c r="I187" i="15"/>
  <c r="J187" i="15"/>
  <c r="K187" i="15"/>
  <c r="B188" i="15"/>
  <c r="C188" i="15"/>
  <c r="E188" i="15"/>
  <c r="F188" i="15"/>
  <c r="G188" i="15"/>
  <c r="H188" i="15"/>
  <c r="I188" i="15"/>
  <c r="J188" i="15"/>
  <c r="K188" i="15"/>
  <c r="B189" i="15"/>
  <c r="C189" i="15"/>
  <c r="E189" i="15"/>
  <c r="F189" i="15"/>
  <c r="G189" i="15"/>
  <c r="H189" i="15"/>
  <c r="I189" i="15"/>
  <c r="J189" i="15"/>
  <c r="K189" i="15"/>
  <c r="B190" i="15"/>
  <c r="C190" i="15"/>
  <c r="E190" i="15"/>
  <c r="F190" i="15"/>
  <c r="G190" i="15"/>
  <c r="H190" i="15"/>
  <c r="I190" i="15"/>
  <c r="J190" i="15"/>
  <c r="K190" i="15"/>
  <c r="B191" i="15"/>
  <c r="C191" i="15"/>
  <c r="E191" i="15"/>
  <c r="F191" i="15"/>
  <c r="G191" i="15"/>
  <c r="H191" i="15"/>
  <c r="I191" i="15"/>
  <c r="J191" i="15"/>
  <c r="K191" i="15"/>
  <c r="B192" i="15"/>
  <c r="C192" i="15"/>
  <c r="E192" i="15"/>
  <c r="F192" i="15"/>
  <c r="G192" i="15"/>
  <c r="H192" i="15"/>
  <c r="I192" i="15"/>
  <c r="J192" i="15"/>
  <c r="K192" i="15"/>
  <c r="B193" i="15"/>
  <c r="C193" i="15"/>
  <c r="E193" i="15"/>
  <c r="F193" i="15"/>
  <c r="G193" i="15"/>
  <c r="H193" i="15"/>
  <c r="I193" i="15"/>
  <c r="J193" i="15"/>
  <c r="K193" i="15"/>
  <c r="B194" i="15"/>
  <c r="C194" i="15"/>
  <c r="E194" i="15"/>
  <c r="F194" i="15"/>
  <c r="G194" i="15"/>
  <c r="H194" i="15"/>
  <c r="I194" i="15"/>
  <c r="J194" i="15"/>
  <c r="K194" i="15"/>
  <c r="B195" i="15"/>
  <c r="C195" i="15"/>
  <c r="E195" i="15"/>
  <c r="F195" i="15"/>
  <c r="G195" i="15"/>
  <c r="H195" i="15"/>
  <c r="I195" i="15"/>
  <c r="J195" i="15"/>
  <c r="K195" i="15"/>
  <c r="B196" i="15"/>
  <c r="C196" i="15"/>
  <c r="E196" i="15"/>
  <c r="F196" i="15"/>
  <c r="G196" i="15"/>
  <c r="H196" i="15"/>
  <c r="I196" i="15"/>
  <c r="J196" i="15"/>
  <c r="K196" i="15"/>
  <c r="B197" i="15"/>
  <c r="C197" i="15"/>
  <c r="E197" i="15"/>
  <c r="F197" i="15"/>
  <c r="G197" i="15"/>
  <c r="H197" i="15"/>
  <c r="I197" i="15"/>
  <c r="J197" i="15"/>
  <c r="K197" i="15"/>
  <c r="B198" i="15"/>
  <c r="C198" i="15"/>
  <c r="E198" i="15"/>
  <c r="F198" i="15"/>
  <c r="G198" i="15"/>
  <c r="H198" i="15"/>
  <c r="I198" i="15"/>
  <c r="J198" i="15"/>
  <c r="K198" i="15"/>
  <c r="B199" i="15"/>
  <c r="C199" i="15"/>
  <c r="E199" i="15"/>
  <c r="F199" i="15"/>
  <c r="G199" i="15"/>
  <c r="H199" i="15"/>
  <c r="I199" i="15"/>
  <c r="J199" i="15"/>
  <c r="K199" i="15"/>
  <c r="B200" i="15"/>
  <c r="C200" i="15"/>
  <c r="E200" i="15"/>
  <c r="F200" i="15"/>
  <c r="G200" i="15"/>
  <c r="H200" i="15"/>
  <c r="I200" i="15"/>
  <c r="J200" i="15"/>
  <c r="K200" i="15"/>
  <c r="B201" i="15"/>
  <c r="C201" i="15"/>
  <c r="E201" i="15"/>
  <c r="F201" i="15"/>
  <c r="G201" i="15"/>
  <c r="H201" i="15"/>
  <c r="I201" i="15"/>
  <c r="J201" i="15"/>
  <c r="K201" i="15"/>
  <c r="B202" i="15"/>
  <c r="C202" i="15"/>
  <c r="E202" i="15"/>
  <c r="F202" i="15"/>
  <c r="G202" i="15"/>
  <c r="H202" i="15"/>
  <c r="I202" i="15"/>
  <c r="J202" i="15"/>
  <c r="K202" i="15"/>
  <c r="B203" i="15"/>
  <c r="C203" i="15"/>
  <c r="E203" i="15"/>
  <c r="F203" i="15"/>
  <c r="G203" i="15"/>
  <c r="H203" i="15"/>
  <c r="I203" i="15"/>
  <c r="J203" i="15"/>
  <c r="K203" i="15"/>
  <c r="B204" i="15"/>
  <c r="C204" i="15"/>
  <c r="E204" i="15"/>
  <c r="F204" i="15"/>
  <c r="G204" i="15"/>
  <c r="H204" i="15"/>
  <c r="I204" i="15"/>
  <c r="J204" i="15"/>
  <c r="K204" i="15"/>
  <c r="B205" i="15"/>
  <c r="C205" i="15"/>
  <c r="E205" i="15"/>
  <c r="F205" i="15"/>
  <c r="G205" i="15"/>
  <c r="H205" i="15"/>
  <c r="I205" i="15"/>
  <c r="J205" i="15"/>
  <c r="K205" i="15"/>
  <c r="B206" i="15"/>
  <c r="C206" i="15"/>
  <c r="E206" i="15"/>
  <c r="F206" i="15"/>
  <c r="G206" i="15"/>
  <c r="H206" i="15"/>
  <c r="I206" i="15"/>
  <c r="J206" i="15"/>
  <c r="K206" i="15"/>
  <c r="B207" i="15"/>
  <c r="C207" i="15"/>
  <c r="E207" i="15"/>
  <c r="F207" i="15"/>
  <c r="G207" i="15"/>
  <c r="H207" i="15"/>
  <c r="I207" i="15"/>
  <c r="J207" i="15"/>
  <c r="K207" i="15"/>
  <c r="B208" i="15"/>
  <c r="C208" i="15"/>
  <c r="E208" i="15"/>
  <c r="F208" i="15"/>
  <c r="G208" i="15"/>
  <c r="H208" i="15"/>
  <c r="I208" i="15"/>
  <c r="J208" i="15"/>
  <c r="K208" i="15"/>
  <c r="B209" i="15"/>
  <c r="C209" i="15"/>
  <c r="E209" i="15"/>
  <c r="F209" i="15"/>
  <c r="G209" i="15"/>
  <c r="H209" i="15"/>
  <c r="I209" i="15"/>
  <c r="J209" i="15"/>
  <c r="K209" i="15"/>
  <c r="B210" i="15"/>
  <c r="C210" i="15"/>
  <c r="E210" i="15"/>
  <c r="F210" i="15"/>
  <c r="G210" i="15"/>
  <c r="H210" i="15"/>
  <c r="I210" i="15"/>
  <c r="J210" i="15"/>
  <c r="K210" i="15"/>
  <c r="B211" i="15"/>
  <c r="C211" i="15"/>
  <c r="E211" i="15"/>
  <c r="F211" i="15"/>
  <c r="G211" i="15"/>
  <c r="H211" i="15"/>
  <c r="I211" i="15"/>
  <c r="J211" i="15"/>
  <c r="K211" i="15"/>
  <c r="B212" i="15"/>
  <c r="C212" i="15"/>
  <c r="E212" i="15"/>
  <c r="F212" i="15"/>
  <c r="G212" i="15"/>
  <c r="H212" i="15"/>
  <c r="I212" i="15"/>
  <c r="J212" i="15"/>
  <c r="K212" i="15"/>
  <c r="B213" i="15"/>
  <c r="C213" i="15"/>
  <c r="E213" i="15"/>
  <c r="F213" i="15"/>
  <c r="G213" i="15"/>
  <c r="H213" i="15"/>
  <c r="I213" i="15"/>
  <c r="J213" i="15"/>
  <c r="K213" i="15"/>
  <c r="B214" i="15"/>
  <c r="C214" i="15"/>
  <c r="E214" i="15"/>
  <c r="F214" i="15"/>
  <c r="G214" i="15"/>
  <c r="H214" i="15"/>
  <c r="I214" i="15"/>
  <c r="J214" i="15"/>
  <c r="K214" i="15"/>
  <c r="B215" i="15"/>
  <c r="C215" i="15"/>
  <c r="E215" i="15"/>
  <c r="F215" i="15"/>
  <c r="G215" i="15"/>
  <c r="H215" i="15"/>
  <c r="I215" i="15"/>
  <c r="J215" i="15"/>
  <c r="K215" i="15"/>
  <c r="B216" i="15"/>
  <c r="C216" i="15"/>
  <c r="E216" i="15"/>
  <c r="F216" i="15"/>
  <c r="G216" i="15"/>
  <c r="H216" i="15"/>
  <c r="I216" i="15"/>
  <c r="J216" i="15"/>
  <c r="K216" i="15"/>
  <c r="B217" i="15"/>
  <c r="C217" i="15"/>
  <c r="E217" i="15"/>
  <c r="F217" i="15"/>
  <c r="G217" i="15"/>
  <c r="H217" i="15"/>
  <c r="I217" i="15"/>
  <c r="J217" i="15"/>
  <c r="K217" i="15"/>
  <c r="B218" i="15"/>
  <c r="C218" i="15"/>
  <c r="E218" i="15"/>
  <c r="F218" i="15"/>
  <c r="G218" i="15"/>
  <c r="H218" i="15"/>
  <c r="I218" i="15"/>
  <c r="J218" i="15"/>
  <c r="K218" i="15"/>
  <c r="B219" i="15"/>
  <c r="C219" i="15"/>
  <c r="E219" i="15"/>
  <c r="F219" i="15"/>
  <c r="G219" i="15"/>
  <c r="H219" i="15"/>
  <c r="I219" i="15"/>
  <c r="J219" i="15"/>
  <c r="K219" i="15"/>
  <c r="B220" i="15"/>
  <c r="C220" i="15"/>
  <c r="E220" i="15"/>
  <c r="F220" i="15"/>
  <c r="G220" i="15"/>
  <c r="H220" i="15"/>
  <c r="I220" i="15"/>
  <c r="J220" i="15"/>
  <c r="K220" i="15"/>
  <c r="B221" i="15"/>
  <c r="C221" i="15"/>
  <c r="E221" i="15"/>
  <c r="F221" i="15"/>
  <c r="G221" i="15"/>
  <c r="H221" i="15"/>
  <c r="I221" i="15"/>
  <c r="J221" i="15"/>
  <c r="K221" i="15"/>
  <c r="B222" i="15"/>
  <c r="C222" i="15"/>
  <c r="E222" i="15"/>
  <c r="F222" i="15"/>
  <c r="G222" i="15"/>
  <c r="H222" i="15"/>
  <c r="I222" i="15"/>
  <c r="J222" i="15"/>
  <c r="K222" i="15"/>
  <c r="C223" i="15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/>
  <c r="G41" i="4"/>
  <c r="H41" i="4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I12" i="3"/>
  <c r="L16" i="3"/>
  <c r="L12" i="3"/>
  <c r="K16" i="3"/>
  <c r="K12" i="3"/>
  <c r="J16" i="3"/>
  <c r="J12" i="3"/>
  <c r="H22" i="13"/>
  <c r="I22" i="13"/>
  <c r="J22" i="13"/>
  <c r="K22" i="13"/>
  <c r="H9" i="4"/>
  <c r="H8" i="4"/>
  <c r="E9" i="4"/>
  <c r="C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/>
  <c r="B1" i="4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20" i="15"/>
  <c r="J185" i="15"/>
  <c r="J223" i="15"/>
  <c r="J224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20" i="15"/>
  <c r="I185" i="15"/>
  <c r="I223" i="15"/>
  <c r="I224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20" i="15"/>
  <c r="H185" i="15"/>
  <c r="H223" i="15"/>
  <c r="H224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20" i="15"/>
  <c r="G185" i="15"/>
  <c r="G223" i="15"/>
  <c r="G224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20" i="15"/>
  <c r="F185" i="15"/>
  <c r="F223" i="15"/>
  <c r="F224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75" i="15"/>
  <c r="E185" i="15"/>
  <c r="E223" i="15"/>
  <c r="E224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58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58" i="15"/>
  <c r="H6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E114" i="15"/>
  <c r="E77" i="15"/>
  <c r="E76" i="15"/>
  <c r="K74" i="15"/>
  <c r="J74" i="15"/>
  <c r="I74" i="15"/>
  <c r="H74" i="15"/>
  <c r="G74" i="15"/>
  <c r="F74" i="15"/>
  <c r="E74" i="15"/>
  <c r="K73" i="15"/>
  <c r="J73" i="15"/>
  <c r="I73" i="15"/>
  <c r="H73" i="15"/>
  <c r="G73" i="15"/>
  <c r="F73" i="15"/>
  <c r="E73" i="15"/>
  <c r="K72" i="15"/>
  <c r="J72" i="15"/>
  <c r="I72" i="15"/>
  <c r="H72" i="15"/>
  <c r="G72" i="15"/>
  <c r="F72" i="15"/>
  <c r="E72" i="15"/>
  <c r="K71" i="15"/>
  <c r="J71" i="15"/>
  <c r="I71" i="15"/>
  <c r="H71" i="15"/>
  <c r="G71" i="15"/>
  <c r="F71" i="15"/>
  <c r="E71" i="15"/>
  <c r="K70" i="15"/>
  <c r="J70" i="15"/>
  <c r="I70" i="15"/>
  <c r="H70" i="15"/>
  <c r="G70" i="15"/>
  <c r="F70" i="15"/>
  <c r="E70" i="15"/>
  <c r="K69" i="15"/>
  <c r="J69" i="15"/>
  <c r="I69" i="15"/>
  <c r="H69" i="15"/>
  <c r="G69" i="15"/>
  <c r="F69" i="15"/>
  <c r="E69" i="15"/>
  <c r="K68" i="15"/>
  <c r="J68" i="15"/>
  <c r="I68" i="15"/>
  <c r="H68" i="15"/>
  <c r="G68" i="15"/>
  <c r="F68" i="15"/>
  <c r="E68" i="15"/>
  <c r="K67" i="15"/>
  <c r="J67" i="15"/>
  <c r="I67" i="15"/>
  <c r="H67" i="15"/>
  <c r="G67" i="15"/>
  <c r="F67" i="15"/>
  <c r="E67" i="15"/>
  <c r="K66" i="15"/>
  <c r="J66" i="15"/>
  <c r="I66" i="15"/>
  <c r="H66" i="15"/>
  <c r="G66" i="15"/>
  <c r="F66" i="15"/>
  <c r="E66" i="15"/>
  <c r="K65" i="15"/>
  <c r="J65" i="15"/>
  <c r="I65" i="15"/>
  <c r="H65" i="15"/>
  <c r="G65" i="15"/>
  <c r="F65" i="15"/>
  <c r="E65" i="15"/>
  <c r="K64" i="15"/>
  <c r="J64" i="15"/>
  <c r="I64" i="15"/>
  <c r="H64" i="15"/>
  <c r="G64" i="15"/>
  <c r="F64" i="15"/>
  <c r="E64" i="15"/>
  <c r="K63" i="15"/>
  <c r="J63" i="15"/>
  <c r="I63" i="15"/>
  <c r="H63" i="15"/>
  <c r="G63" i="15"/>
  <c r="F63" i="15"/>
  <c r="E63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58" i="15"/>
  <c r="S6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58" i="15"/>
  <c r="P6" i="15"/>
  <c r="E58" i="15"/>
  <c r="E6" i="15"/>
  <c r="F168" i="15"/>
  <c r="K168" i="15"/>
  <c r="E168" i="15"/>
  <c r="E116" i="15"/>
  <c r="H59" i="15"/>
  <c r="Q7" i="15"/>
  <c r="F117" i="15"/>
  <c r="F172" i="15"/>
  <c r="F116" i="15"/>
  <c r="G168" i="15"/>
  <c r="G116" i="15"/>
  <c r="T7" i="15"/>
  <c r="I117" i="15"/>
  <c r="I172" i="15"/>
  <c r="G117" i="15"/>
  <c r="G62" i="15"/>
  <c r="R7" i="15"/>
  <c r="G19" i="4"/>
  <c r="F19" i="4"/>
  <c r="E19" i="4"/>
  <c r="D19" i="4"/>
  <c r="D21" i="4"/>
  <c r="F10" i="4"/>
  <c r="J15" i="13"/>
  <c r="E10" i="4"/>
  <c r="H30" i="3"/>
  <c r="L10" i="13"/>
  <c r="G10" i="4"/>
  <c r="K15" i="13"/>
  <c r="I30" i="3"/>
  <c r="M10" i="13"/>
  <c r="L15" i="13"/>
  <c r="I31" i="3"/>
  <c r="E26" i="4"/>
  <c r="E28" i="4"/>
  <c r="H10" i="4"/>
  <c r="M15" i="13"/>
  <c r="N15" i="13"/>
  <c r="O15" i="13"/>
  <c r="P15" i="13"/>
  <c r="H31" i="3"/>
  <c r="D26" i="4"/>
  <c r="D28" i="4"/>
  <c r="J30" i="3"/>
  <c r="J31" i="3"/>
  <c r="F26" i="4"/>
  <c r="F28" i="4"/>
  <c r="N10" i="13"/>
  <c r="O10" i="13"/>
  <c r="K30" i="3"/>
  <c r="K31" i="3"/>
  <c r="G26" i="4"/>
  <c r="G28" i="4"/>
  <c r="L30" i="3"/>
  <c r="L31" i="3"/>
  <c r="H26" i="4"/>
  <c r="H28" i="4"/>
  <c r="P10" i="13"/>
  <c r="E59" i="15"/>
  <c r="E169" i="15"/>
  <c r="E171" i="15"/>
  <c r="J58" i="15"/>
  <c r="E172" i="15"/>
  <c r="E117" i="15"/>
  <c r="Q58" i="15"/>
  <c r="Q6" i="15"/>
  <c r="T58" i="15"/>
  <c r="T6" i="15"/>
  <c r="U58" i="15"/>
  <c r="U6" i="15"/>
  <c r="E62" i="15"/>
  <c r="J172" i="15"/>
  <c r="H168" i="15"/>
  <c r="K223" i="15"/>
  <c r="K224" i="15"/>
  <c r="J168" i="15"/>
  <c r="I168" i="15"/>
  <c r="I116" i="15"/>
  <c r="I58" i="15"/>
  <c r="G58" i="15"/>
  <c r="R58" i="15"/>
  <c r="R6" i="15"/>
  <c r="F58" i="15"/>
  <c r="V58" i="15"/>
  <c r="J117" i="15"/>
  <c r="D172" i="15"/>
  <c r="U7" i="15"/>
  <c r="K171" i="15"/>
  <c r="J59" i="15"/>
  <c r="J6" i="15"/>
  <c r="L23" i="3"/>
  <c r="H11" i="4"/>
  <c r="H12" i="4"/>
  <c r="H20" i="4"/>
  <c r="H171" i="15"/>
  <c r="H116" i="15"/>
  <c r="F6" i="15"/>
  <c r="F59" i="15"/>
  <c r="F171" i="15"/>
  <c r="J116" i="15"/>
  <c r="J171" i="15"/>
  <c r="I171" i="15"/>
  <c r="I6" i="15"/>
  <c r="I59" i="15"/>
  <c r="G59" i="15"/>
  <c r="G6" i="15"/>
  <c r="G171" i="15"/>
  <c r="I23" i="3"/>
  <c r="E11" i="4"/>
  <c r="E12" i="4"/>
  <c r="E20" i="4"/>
  <c r="J23" i="3"/>
  <c r="F11" i="4"/>
  <c r="F12" i="4"/>
  <c r="G14" i="4"/>
  <c r="F14" i="4"/>
  <c r="H14" i="4"/>
  <c r="H23" i="3"/>
  <c r="D11" i="4"/>
  <c r="D12" i="4"/>
  <c r="D20" i="4"/>
  <c r="F20" i="4"/>
  <c r="H15" i="4"/>
  <c r="G15" i="4"/>
  <c r="E13" i="4"/>
  <c r="E18" i="4"/>
  <c r="E21" i="4"/>
  <c r="H13" i="4"/>
  <c r="G13" i="4"/>
  <c r="F13" i="4"/>
  <c r="F18" i="4"/>
  <c r="F21" i="4"/>
  <c r="G18" i="4"/>
  <c r="G21" i="4"/>
  <c r="K23" i="3"/>
  <c r="G11" i="4"/>
  <c r="G12" i="4"/>
  <c r="H16" i="4"/>
  <c r="H18" i="4"/>
  <c r="H21" i="4"/>
  <c r="D35" i="4"/>
  <c r="G20" i="4"/>
  <c r="D31" i="4"/>
  <c r="D34" i="4"/>
  <c r="D36" i="4"/>
  <c r="D42" i="4"/>
  <c r="D33" i="4"/>
  <c r="J8" i="10"/>
  <c r="E42" i="4"/>
  <c r="F42" i="4"/>
  <c r="K8" i="10"/>
  <c r="G42" i="4"/>
  <c r="L8" i="10"/>
  <c r="H42" i="4"/>
  <c r="M8" i="10"/>
  <c r="N8" i="10"/>
  <c r="O8" i="10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tc={57207A2E-C8BC-4391-9640-52BE3AFC502D}</author>
  </authors>
  <commentList>
    <comment ref="D7" authorId="0" shapeId="0" xr:uid="{57207A2E-C8BC-4391-9640-52BE3AFC502D}">
      <text>
        <t>[Threaded comment]
Your version of Excel allows you to read this threaded comment; however, any edits to it will get removed if the file is opened in a newer version of Excel. Learn more: https://go.microsoft.com/fwlink/?linkid=870924
Comment:
    Deflating back to nominal 2022/23 dollars from Jun 24, i.e. 2023/24</t>
      </text>
    </comment>
  </commentList>
</comments>
</file>

<file path=xl/sharedStrings.xml><?xml version="1.0" encoding="utf-8"?>
<sst xmlns="http://schemas.openxmlformats.org/spreadsheetml/2006/main" count="690" uniqueCount="164">
  <si>
    <t>Zone Substation</t>
  </si>
  <si>
    <t>Distribution Substations</t>
  </si>
  <si>
    <t>Distribution Overhead Lines</t>
  </si>
  <si>
    <t>Distribution Underground Lines</t>
  </si>
  <si>
    <t>IT &amp; Communication Systems (Networks)</t>
  </si>
  <si>
    <t>Motor Vehicles</t>
  </si>
  <si>
    <t>Other Non-System Assets (Networks)</t>
  </si>
  <si>
    <t>IT Systems (Corporate)</t>
  </si>
  <si>
    <t>Telecommunications (Corporate)</t>
  </si>
  <si>
    <t>Other Non-System Assets (Corporate)</t>
  </si>
  <si>
    <t>Land</t>
  </si>
  <si>
    <t>Buildings</t>
  </si>
  <si>
    <t>Year</t>
  </si>
  <si>
    <t>Real Vanilla WACC</t>
  </si>
  <si>
    <t>Key:</t>
  </si>
  <si>
    <t>Input</t>
  </si>
  <si>
    <t>2024-25</t>
  </si>
  <si>
    <t>Index</t>
  </si>
  <si>
    <t>Sheet Validation</t>
  </si>
  <si>
    <t>PTRM asset class</t>
  </si>
  <si>
    <t>Total</t>
  </si>
  <si>
    <t>Opening Distribution Assets</t>
  </si>
  <si>
    <t>2019-20</t>
  </si>
  <si>
    <t>Yes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</si>
  <si>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</si>
  <si>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</si>
  <si>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</si>
  <si>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</si>
  <si>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</si>
  <si>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</si>
  <si>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</si>
  <si>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</si>
  <si>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</si>
  <si>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</si>
  <si>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</si>
  <si>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</si>
  <si>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</si>
  <si>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</si>
  <si>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Internal Link</t>
  </si>
  <si>
    <t>NSP Name</t>
  </si>
  <si>
    <t>Evoenergy</t>
  </si>
  <si>
    <t>Determination stage</t>
  </si>
  <si>
    <t>Final Decision</t>
  </si>
  <si>
    <t>Determination years</t>
  </si>
  <si>
    <t>2024-29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</si>
  <si>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</si>
  <si>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</si>
  <si>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</si>
  <si>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</si>
  <si>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</si>
  <si>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</si>
  <si>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</si>
  <si>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</si>
  <si>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</si>
  <si>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</si>
  <si>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</si>
  <si>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</si>
  <si>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</si>
  <si>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</si>
  <si>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</si>
  <si>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</si>
  <si>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</si>
  <si>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</si>
  <si>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</si>
  <si>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</si>
  <si>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</si>
  <si>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</si>
  <si>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</si>
  <si>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</si>
  <si>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</si>
  <si>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</si>
  <si>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</si>
  <si>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</si>
  <si>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</si>
  <si>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</si>
  <si>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</si>
  <si>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</si>
  <si>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</si>
  <si>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</si>
  <si>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</si>
  <si>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</si>
  <si>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</si>
  <si>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</si>
  <si>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</si>
  <si>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</si>
  <si>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</si>
  <si>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</si>
  <si>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</si>
  <si>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</si>
  <si>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</si>
  <si>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</si>
  <si>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</si>
  <si>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</si>
  <si>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</si>
  <si>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</si>
  <si>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</si>
  <si>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</si>
  <si>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</si>
  <si>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</si>
  <si>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</si>
  <si>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</si>
  <si>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</si>
  <si>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</si>
  <si>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</si>
  <si>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</si>
  <si>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</si>
  <si>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</si>
  <si>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</si>
  <si>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</si>
  <si>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</si>
  <si>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</si>
  <si>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</si>
  <si>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</si>
  <si>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</si>
  <si>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</si>
  <si>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</si>
  <si>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</si>
  <si>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</si>
  <si>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</si>
  <si>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</si>
  <si>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</si>
  <si>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</si>
  <si>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</si>
  <si>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/>
  </si>
  <si>
    <t>Enter DNSP name     2024-25</t>
  </si>
  <si>
    <t>AER Capex Forecast Model</t>
  </si>
  <si>
    <t>Output| PTRM (D)</t>
  </si>
  <si>
    <t>56. Forecast gross capital expenditure – as incurred ($millions June 2024) (Distribution)</t>
  </si>
  <si>
    <t>60. Forecast immediate expensing of capital expenditure – as incurred ($millions June 2024) (Distribution)</t>
  </si>
  <si>
    <t>2022-23</t>
  </si>
  <si>
    <t>2023-24</t>
  </si>
  <si>
    <t>2025-26</t>
  </si>
  <si>
    <t>2026-27</t>
  </si>
  <si>
    <t>2027-28</t>
  </si>
  <si>
    <t>2028-29</t>
  </si>
  <si>
    <t>57. Forecast capital contributions – Type 1 – as incurred ($millions June 2024) (Distribution)</t>
  </si>
  <si>
    <t>58. Forecast asset disposals – as incurred ($millions June 2024) (Distribution)</t>
  </si>
  <si>
    <t>59. Forecast net capital expenditure – as incurred ($millions June 2024) (Distribution)</t>
  </si>
  <si>
    <t>CESS - Previous Period True-up</t>
  </si>
  <si>
    <t>Modelling team update/reviewed</t>
  </si>
  <si>
    <t>Calc | NPV of CESS adjustments</t>
  </si>
  <si>
    <t>2020–21</t>
  </si>
  <si>
    <t>2021–22</t>
  </si>
  <si>
    <t>2022–23</t>
  </si>
  <si>
    <t>2023–24</t>
  </si>
  <si>
    <t>2025–26</t>
  </si>
  <si>
    <t>2026–27</t>
  </si>
  <si>
    <t>2027–28</t>
  </si>
  <si>
    <t>2028–29</t>
  </si>
  <si>
    <t>Real vanilla WACC</t>
  </si>
  <si>
    <t>AER FD PTRM 2019-24, 2023-24 RoD Update</t>
  </si>
  <si>
    <t>Forecast real vanilla WACC</t>
  </si>
  <si>
    <t xml:space="preserve">Actual CPI </t>
  </si>
  <si>
    <t>Actual/estimated inflation from 2024–29 RFM</t>
  </si>
  <si>
    <t xml:space="preserve">Cumulative Actual CPI </t>
  </si>
  <si>
    <t>Nominal vanilla WACC (fixed real time varying)</t>
  </si>
  <si>
    <t>AER Final Decision (FY19 Forecast Capex)</t>
  </si>
  <si>
    <t>2018–19</t>
  </si>
  <si>
    <t>Adjusted for FY19 Actual Capex</t>
  </si>
  <si>
    <t>Difference in CESS increment amounts</t>
  </si>
  <si>
    <t>NPV Difference in CESS increment amounts</t>
  </si>
  <si>
    <t>NPV of CESS payment adjustments</t>
  </si>
  <si>
    <t>Calc | Total FY19 CESS Payment Adjustments</t>
  </si>
  <si>
    <t>CESS Payment Per Year ($2023–24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</si>
</sst>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-* #,##0.000_-;\-* #,##0.000_-;_-* &quot;-&quot;??_-;_-@_-"/>
    <numFmt numFmtId="195" formatCode="[Red]\●;[Red]\●;[Color10]\●"/>
    <numFmt numFmtId="196" formatCode="0_ ;[Red]\-0;\-"/>
    <numFmt numFmtId="197" formatCode="0.00_ ;[Red]\-0.00;\-;"/>
    <numFmt numFmtId="198" formatCode="_(#,##0.00_);_(#,##0.00_);_(&quot;-&quot;_)"/>
    <numFmt numFmtId="199" formatCode="0.00_ ;[Red]\-0.00;\-"/>
    <numFmt numFmtId="200" formatCode="0.00000000"/>
    <numFmt numFmtId="201" formatCode="&quot;$&quot;#,##0.00_);[Red]\(&quot;$&quot;#,##0.00\)"/>
    <numFmt numFmtId="202" formatCode="_(* #,##0.000_);_(* \(#,##0.000\);_(* &quot;-&quot;??_);_(@_)"/>
  </numFmts>
  <fonts count="11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Helvetica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95" fontId="108" fillId="0" borderId="0">
      <alignment horizontal="center" vertical="center"/>
    </xf>
    <xf numFmtId="167" fontId="79" fillId="0" borderId="0" applyFont="0" applyFill="0" applyBorder="0" applyAlignment="0" applyProtection="0"/>
  </cellStyleXfs>
  <cellXfs count="28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5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191" fontId="24" fillId="54" borderId="26" xfId="0" applyNumberFormat="1" applyFont="1" applyFill="1" applyBorder="1" applyAlignment="1">
      <alignment horizontal="center" vertical="center"/>
    </xf>
    <xf numFmtId="191" fontId="15" fillId="54" borderId="26" xfId="268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91" fontId="24" fillId="54" borderId="26" xfId="268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188" fontId="20" fillId="54" borderId="24" xfId="55" applyNumberFormat="1" applyFont="1" applyFill="1" applyBorder="1" applyAlignment="1" applyProtection="1">
      <alignment horizontal="center" vertical="center"/>
    </xf>
    <xf numFmtId="0" fontId="19" fillId="54" borderId="25" xfId="0" applyFont="1" applyFill="1" applyBorder="1" applyAlignment="1">
      <alignment horizontal="center" vertical="center"/>
    </xf>
    <xf numFmtId="0" fontId="105" fillId="0" borderId="0" xfId="290" applyFont="1"/>
    <xf numFmtId="0" fontId="79" fillId="0" borderId="0" xfId="290"/>
    <xf numFmtId="0" fontId="79" fillId="0" borderId="0" xfId="290" applyAlignment="1">
      <alignment horizontal="center" vertical="center"/>
    </xf>
    <xf numFmtId="0" fontId="79" fillId="55" borderId="0" xfId="290" applyFill="1"/>
    <xf numFmtId="169" fontId="106" fillId="55" borderId="0" xfId="290" applyNumberFormat="1" applyFont="1" applyFill="1"/>
    <xf numFmtId="0" fontId="107" fillId="55" borderId="0" xfId="290" applyFont="1" applyFill="1" applyAlignment="1">
      <alignment horizontal="center"/>
    </xf>
    <xf numFmtId="195" fontId="109" fillId="56" borderId="0" xfId="340" applyFont="1" applyFill="1">
      <alignment horizontal="center" vertical="center"/>
    </xf>
    <xf numFmtId="0" fontId="23" fillId="55" borderId="0" xfId="290" applyFont="1" applyFill="1" applyAlignment="1">
      <alignment horizontal="center"/>
    </xf>
    <xf numFmtId="195" fontId="79" fillId="58" borderId="0" xfId="290" applyNumberFormat="1" applyFill="1" applyAlignment="1">
      <alignment horizontal="center" vertical="center"/>
    </xf>
    <xf numFmtId="195" fontId="79" fillId="0" borderId="0" xfId="290" applyNumberFormat="1" applyAlignment="1">
      <alignment horizontal="center" vertical="center"/>
    </xf>
    <xf numFmtId="0" fontId="20" fillId="59" borderId="44" xfId="290" applyFont="1" applyFill="1" applyBorder="1" applyAlignment="1">
      <alignment horizontal="center" vertical="center"/>
    </xf>
    <xf numFmtId="196" fontId="15" fillId="58" borderId="45" xfId="290" applyNumberFormat="1" applyFont="1" applyFill="1" applyBorder="1" applyAlignment="1">
      <alignment horizontal="center"/>
    </xf>
    <xf numFmtId="0" fontId="17" fillId="58" borderId="45" xfId="290" applyFont="1" applyFill="1" applyBorder="1" applyAlignment="1">
      <alignment horizontal="left" vertical="center"/>
    </xf>
    <xf numFmtId="197" fontId="79" fillId="60" borderId="45" xfId="290" applyNumberFormat="1" applyFill="1" applyBorder="1" applyAlignment="1">
      <alignment horizontal="center"/>
    </xf>
    <xf numFmtId="197" fontId="79" fillId="58" borderId="45" xfId="290" applyNumberFormat="1" applyFill="1" applyBorder="1" applyAlignment="1">
      <alignment horizontal="center"/>
    </xf>
    <xf numFmtId="167" fontId="0" fillId="0" borderId="0" xfId="341" applyFont="1" applyFill="1" applyBorder="1" applyAlignment="1">
      <alignment horizontal="center" vertical="center"/>
    </xf>
    <xf numFmtId="4" fontId="79" fillId="0" borderId="0" xfId="290" applyNumberFormat="1" applyAlignment="1">
      <alignment horizontal="center" vertical="center"/>
    </xf>
    <xf numFmtId="198" fontId="79" fillId="0" borderId="0" xfId="290" applyNumberFormat="1"/>
    <xf numFmtId="199" fontId="36" fillId="60" borderId="45" xfId="290" applyNumberFormat="1" applyFont="1" applyFill="1" applyBorder="1" applyAlignment="1">
      <alignment horizontal="center"/>
    </xf>
    <xf numFmtId="199" fontId="36" fillId="0" borderId="45" xfId="290" applyNumberFormat="1" applyFont="1" applyBorder="1" applyAlignment="1">
      <alignment horizontal="center"/>
    </xf>
    <xf numFmtId="0" fontId="36" fillId="0" borderId="0" xfId="290" applyFont="1"/>
    <xf numFmtId="0" fontId="23" fillId="0" borderId="0" xfId="290" applyFont="1" applyAlignment="1">
      <alignment horizontal="center" vertical="center"/>
    </xf>
    <xf numFmtId="195" fontId="23" fillId="0" borderId="0" xfId="290" applyNumberFormat="1" applyFont="1" applyAlignment="1">
      <alignment horizontal="center" vertical="center"/>
    </xf>
    <xf numFmtId="0" fontId="18" fillId="0" borderId="0" xfId="290" applyFont="1" applyAlignment="1">
      <alignment horizontal="center" vertical="center"/>
    </xf>
    <xf numFmtId="200" fontId="23" fillId="0" borderId="0" xfId="290" applyNumberFormat="1" applyFont="1" applyAlignment="1">
      <alignment horizontal="center" vertical="center"/>
    </xf>
    <xf numFmtId="0" fontId="23" fillId="0" borderId="0" xfId="290" applyFont="1" applyAlignment="1">
      <alignment horizontal="left" vertical="center"/>
    </xf>
    <xf numFmtId="0" fontId="23" fillId="0" borderId="0" xfId="290" applyFont="1" applyAlignment="1">
      <alignment horizontal="right" vertical="center"/>
    </xf>
    <xf numFmtId="0" fontId="23" fillId="0" borderId="0" xfId="290" applyFont="1" applyAlignment="1">
      <alignment vertical="center"/>
    </xf>
    <xf numFmtId="9" fontId="23" fillId="0" borderId="0" xfId="290" applyNumberFormat="1" applyFont="1" applyAlignment="1">
      <alignment horizontal="center" vertical="center"/>
    </xf>
    <xf numFmtId="197" fontId="36" fillId="58" borderId="45" xfId="290" applyNumberFormat="1" applyFont="1" applyFill="1" applyBorder="1" applyAlignment="1">
      <alignment horizontal="center"/>
    </xf>
    <xf numFmtId="195" fontId="79" fillId="0" borderId="0" xfId="290" applyNumberFormat="1"/>
    <xf numFmtId="199" fontId="36" fillId="61" borderId="45" xfId="290" applyNumberFormat="1" applyFont="1" applyFill="1" applyBorder="1" applyAlignment="1">
      <alignment horizontal="center"/>
    </xf>
    <xf numFmtId="0" fontId="110" fillId="0" borderId="0" xfId="290" applyFont="1" applyAlignment="1">
      <alignment horizontal="center" vertical="center"/>
    </xf>
    <xf numFmtId="0" fontId="105" fillId="0" borderId="0" xfId="0" applyFont="1"/>
    <xf numFmtId="0" fontId="0" fillId="0" borderId="0" xfId="0" applyAlignment="1">
      <alignment horizontal="center" vertical="center"/>
    </xf>
    <xf numFmtId="0" fontId="0" fillId="55" borderId="0" xfId="0" applyFill="1"/>
    <xf numFmtId="169" fontId="106" fillId="55" borderId="0" xfId="0" applyNumberFormat="1" applyFont="1" applyFill="1"/>
    <xf numFmtId="0" fontId="107" fillId="55" borderId="0" xfId="0" applyFont="1" applyFill="1" applyAlignment="1">
      <alignment horizontal="center"/>
    </xf>
    <xf numFmtId="0" fontId="23" fillId="55" borderId="0" xfId="0" applyFont="1" applyFill="1" applyAlignment="1">
      <alignment horizontal="center"/>
    </xf>
    <xf numFmtId="195" fontId="0" fillId="58" borderId="0" xfId="0" applyNumberFormat="1" applyFill="1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0" fontId="20" fillId="59" borderId="44" xfId="0" applyFont="1" applyFill="1" applyBorder="1" applyAlignment="1">
      <alignment horizontal="center" vertical="center"/>
    </xf>
    <xf numFmtId="196" fontId="15" fillId="58" borderId="45" xfId="0" applyNumberFormat="1" applyFont="1" applyFill="1" applyBorder="1" applyAlignment="1">
      <alignment horizontal="center"/>
    </xf>
    <xf numFmtId="0" fontId="17" fillId="58" borderId="45" xfId="0" applyFont="1" applyFill="1" applyBorder="1" applyAlignment="1">
      <alignment horizontal="left" vertical="center"/>
    </xf>
    <xf numFmtId="197" fontId="0" fillId="58" borderId="45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198" fontId="0" fillId="0" borderId="0" xfId="0" applyNumberFormat="1"/>
    <xf numFmtId="0" fontId="36" fillId="0" borderId="0" xfId="0" applyFont="1"/>
    <xf numFmtId="0" fontId="23" fillId="0" borderId="0" xfId="0" applyFont="1" applyAlignment="1">
      <alignment horizontal="center" vertical="center"/>
    </xf>
    <xf numFmtId="195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9" fontId="23" fillId="0" borderId="0" xfId="0" applyNumberFormat="1" applyFont="1" applyAlignment="1">
      <alignment horizontal="center" vertical="center"/>
    </xf>
    <xf numFmtId="195" fontId="0" fillId="0" borderId="0" xfId="0" applyNumberFormat="1"/>
    <xf numFmtId="0" fontId="110" fillId="0" borderId="0" xfId="0" applyFont="1" applyAlignment="1">
      <alignment horizontal="center" vertical="center"/>
    </xf>
    <xf numFmtId="168" fontId="24" fillId="3" borderId="6" xfId="0" applyNumberFormat="1" applyFont="1" applyFill="1" applyBorder="1" applyAlignment="1">
      <alignment horizontal="right" vertical="center"/>
    </xf>
    <xf numFmtId="197" fontId="36" fillId="60" borderId="45" xfId="290" applyNumberFormat="1" applyFont="1" applyFill="1" applyBorder="1" applyAlignment="1">
      <alignment horizontal="center"/>
    </xf>
    <xf numFmtId="199" fontId="0" fillId="58" borderId="45" xfId="0" applyNumberFormat="1" applyFill="1" applyBorder="1" applyAlignment="1">
      <alignment horizontal="center"/>
    </xf>
    <xf numFmtId="199" fontId="36" fillId="61" borderId="45" xfId="0" applyNumberFormat="1" applyFont="1" applyFill="1" applyBorder="1" applyAlignment="1">
      <alignment horizontal="center"/>
    </xf>
    <xf numFmtId="0" fontId="100" fillId="62" borderId="0" xfId="265" applyFont="1" applyFill="1" applyAlignment="1">
      <alignment horizontal="center" vertical="center" wrapText="1"/>
    </xf>
    <xf numFmtId="0" fontId="12" fillId="4" borderId="46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/>
    </xf>
    <xf numFmtId="0" fontId="111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62" borderId="47" xfId="268" applyNumberFormat="1" applyFont="1" applyFill="1" applyBorder="1"/>
    <xf numFmtId="0" fontId="0" fillId="0" borderId="47" xfId="0" applyBorder="1"/>
    <xf numFmtId="10" fontId="0" fillId="3" borderId="0" xfId="268" applyNumberFormat="1" applyFont="1" applyFill="1"/>
    <xf numFmtId="10" fontId="0" fillId="0" borderId="47" xfId="268" applyNumberFormat="1" applyFont="1" applyFill="1" applyBorder="1"/>
    <xf numFmtId="191" fontId="0" fillId="3" borderId="0" xfId="0" applyNumberFormat="1" applyFill="1"/>
    <xf numFmtId="194" fontId="0" fillId="0" borderId="47" xfId="304" applyNumberFormat="1" applyFont="1" applyBorder="1"/>
    <xf numFmtId="10" fontId="0" fillId="0" borderId="47" xfId="268" applyNumberFormat="1" applyFont="1" applyBorder="1"/>
    <xf numFmtId="2" fontId="112" fillId="63" borderId="48" xfId="0" applyNumberFormat="1" applyFont="1" applyFill="1" applyBorder="1" applyAlignment="1">
      <alignment horizontal="center" vertical="center"/>
    </xf>
    <xf numFmtId="167" fontId="0" fillId="3" borderId="47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47" xfId="0" applyFill="1" applyBorder="1"/>
    <xf numFmtId="167" fontId="104" fillId="3" borderId="47" xfId="304" applyFont="1" applyFill="1" applyBorder="1"/>
    <xf numFmtId="167" fontId="0" fillId="3" borderId="49" xfId="304" applyFont="1" applyFill="1" applyBorder="1"/>
    <xf numFmtId="169" fontId="22" fillId="3" borderId="46" xfId="0" applyNumberFormat="1" applyFont="1" applyFill="1" applyBorder="1" applyAlignment="1">
      <alignment horizontal="left" vertical="center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7" fontId="113" fillId="3" borderId="46" xfId="304" applyFont="1" applyFill="1" applyBorder="1" applyAlignment="1" applyProtection="1">
      <alignment horizontal="left" vertical="center"/>
    </xf>
    <xf numFmtId="167" fontId="111" fillId="3" borderId="46" xfId="304" applyFont="1" applyFill="1" applyBorder="1"/>
    <xf numFmtId="201" fontId="0" fillId="3" borderId="0" xfId="0" applyNumberFormat="1" applyFill="1"/>
    <xf numFmtId="167" fontId="0" fillId="3" borderId="0" xfId="0" applyNumberFormat="1" applyFill="1"/>
    <xf numFmtId="0" fontId="15" fillId="4" borderId="46" xfId="3" applyFill="1" applyBorder="1"/>
    <xf numFmtId="0" fontId="12" fillId="4" borderId="46" xfId="3" applyFont="1" applyFill="1" applyBorder="1"/>
    <xf numFmtId="166" fontId="18" fillId="4" borderId="46" xfId="3" applyNumberFormat="1" applyFont="1" applyFill="1" applyBorder="1" applyAlignment="1">
      <alignment horizontal="center" wrapText="1"/>
    </xf>
    <xf numFmtId="0" fontId="14" fillId="4" borderId="46" xfId="3" applyFont="1" applyFill="1" applyBorder="1"/>
    <xf numFmtId="0" fontId="18" fillId="4" borderId="46" xfId="3" applyFont="1" applyFill="1" applyBorder="1" applyAlignment="1">
      <alignment vertical="center"/>
    </xf>
    <xf numFmtId="0" fontId="15" fillId="4" borderId="46" xfId="3" applyFill="1" applyBorder="1" applyAlignment="1">
      <alignment wrapText="1"/>
    </xf>
    <xf numFmtId="0" fontId="8" fillId="4" borderId="46" xfId="0" applyFont="1" applyFill="1" applyBorder="1" applyAlignment="1">
      <alignment horizontal="center" vertical="center"/>
    </xf>
    <xf numFmtId="169" fontId="22" fillId="3" borderId="0" xfId="3" applyNumberFormat="1" applyFont="1" applyFill="1" applyAlignment="1">
      <alignment horizontal="left" indent="1"/>
    </xf>
    <xf numFmtId="167" fontId="0" fillId="3" borderId="0" xfId="304" applyFont="1" applyFill="1" applyBorder="1"/>
    <xf numFmtId="0" fontId="90" fillId="4" borderId="46" xfId="0" applyFont="1" applyFill="1" applyBorder="1" applyAlignment="1">
      <alignment horizontal="center" vertical="center"/>
    </xf>
    <xf numFmtId="202" fontId="113" fillId="3" borderId="46" xfId="304" applyNumberFormat="1" applyFont="1" applyFill="1" applyBorder="1" applyAlignment="1" applyProtection="1">
      <alignment horizontal="left" vertical="center"/>
    </xf>
    <xf numFmtId="43" fontId="0" fillId="3" borderId="0" xfId="0" applyNumberFormat="1" applyFill="1"/>
    <xf numFmtId="0" fontId="106" fillId="57" borderId="0" xfId="290" applyFont="1" applyFill="1" applyAlignment="1">
      <alignment horizontal="center"/>
    </xf>
    <xf numFmtId="0" fontId="106" fillId="57" borderId="0" xfId="0" applyFont="1" applyFill="1" applyAlignment="1">
      <alignment horizontal="center"/>
    </xf>
    <xf numFmtId="0" fontId="88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RedRedGreen" xfId="340" xr:uid="{56E897CA-A639-4A7F-BFF9-C8279848BC76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5" xfId="341" xr:uid="{DBB187CC-DF32-47C7-B28E-B482D37D58C4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6" xfId="339" xr:uid="{269BEACA-098D-4622-8625-6175A2022C4C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75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6" Type="http://schemas.openxmlformats.org/officeDocument/2006/relationships/externalLink" Target="externalLinks/externalLink7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1.xml"/><Relationship Id="rId95" Type="http://schemas.openxmlformats.org/officeDocument/2006/relationships/externalLink" Target="externalLinks/externalLink86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18" Type="http://schemas.openxmlformats.org/officeDocument/2006/relationships/styles" Target="styles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08" Type="http://schemas.openxmlformats.org/officeDocument/2006/relationships/externalLink" Target="externalLinks/externalLink99.xml"/><Relationship Id="rId54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119" Type="http://schemas.openxmlformats.org/officeDocument/2006/relationships/sharedStrings" Target="sharedStrings.xml"/><Relationship Id="rId44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externalLink" Target="externalLinks/externalLink95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15" Type="http://schemas.openxmlformats.org/officeDocument/2006/relationships/externalLink" Target="externalLinks/externalLink106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GPSECT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ance%20Reports\Electricity%20Networks\2006-2007\Other%20Reports\Network%20Sales%20Spreadshe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EnergyAustralia/EnergyAust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ECA/WD4-F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2\Snapshot%20YE31Dec01\Reports\E02_C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usli/AppData/Local/Microsoft/Windows/Temporary%20Internet%20Files/Content.Outlook/EKQWP3XN/Analysis/AA15%20-%20JGN%20Opex%20Forecast%20Model%20-%20v18%20-%2010%20Jan%2014%20-%20Reg%20Analysis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%20Affairs\Electricity%20Network%20Price%20Review%202014\Modelling\PTRM\Transmission\PTRM_Transmission_may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ponsonby/AppData/Local/Microsoft/Windows/INetCache/Content.Outlook/6DILACLB/RIN%20Model%202020-21%20-%20UPDATED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Electricity%20Network%20Price%20Review%202019\Modelling\RFM%20and%20PTRM\171106%20Distribution%20RFM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October%201999%20Final%20approv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October%201999%20Final%20approv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FS/BPR%202000/BPR%20May%202000%20Final%20Approv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October%201999%20Final%20approv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\Model%20Analysis\Credit%20Rating%20Model\ActewAGL%20Credit%20Rating%20Model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PA/Model%20Analysis/Credit%20Rating%20Model/ActewAGL%20Credit%20Rating%20Model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walker\AppData\Local\Microsoft\Windows\Temporary%20Internet%20Files\Content.Outlook\REUD2E1J\JGN%20submission%20and%20draft%20decision\Appendix%2007.1%20-%20JGN%20opex%20forecast%20model%20(1)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walker/AppData/Local/Microsoft/Windows/Temporary%20Internet%20Files/Content.Outlook/REUD2E1J/JGN%20submission%20and%20draft%20decision/Appendix%2007.1%20-%20JGN%20opex%20forecast%20model%20(1).xlsb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er.gov.au/system/files/AER%20Final%20decision%20ActewAGL%20distribution%20determination%20-%20ActewAGL%202015%20-%20SCS%20PTRM%20-%20Transmission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284\t0MZHKP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ion\2019-2024%20EN%20Price%20Path%20Submission\Final%20Decision\Models\AER%20-%20Final%20decision%20-%20Evoenergy%202019-24%20-%20Opex%20model%20-%20Public%20-%20April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ion\2019-2024%20EN%20Price%20Path%20Submission\Final%20Decision\Models\AER%20-%20Final%20decision%20-%20Evoenergy%202019-24%20-%20Opex%20model%20-%20Public%20-%20April%20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%20Affairs\Gas%20Distribution%20AA%20revisions%202010\Financials\Modelling\Final%20decision%20models%20-%20after%20appeal%20decision\PTRM_Final-updated%20for%20Tribunal%20outcom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2015-2019%20EN%20Price%20Path%20Submission\Electricity%20Networks%20Reg%20Model%202014\10%20Year%20Forecast\EN%20Model%20Regulatory%2010%20Year%20Submission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2015-2019%20EN%20Price%20Path%20Submission/Electricity%20Networks%20Reg%20Model%202014/10%20Year%20Forecast/EN%20Model%20Regulatory%2010%20Year%20Submission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May%202000%20Final%20Approv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%20&amp;%20Forecasts\Budget%202014-2015%20Electricity\Costings\Final\Payroll%20Charge-Out-Rates%20for%20Combined%20Electricity%20Networks%20Payroll%202014-15%2031102014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%20&amp;%20Forecasts/Budget%202014-2015%20Electricity/Costings/Final/Payroll%20Charge-Out-Rates%20for%20Combined%20Electricity%20Networks%20Payroll%202014-15%2031102014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1380\D13%20149663%20%20FINAL%20-%20United%20Energy%20STPIS%20Compliance%20Model%202012%20including%20amended%20telephone%20answering%20data%20-%2020131025(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niel_wotherspoon_aer_gov_au/Documents/dwoth%20temporary/AER%20-%20Transgrid%202023-28%20-%20Draft%20Decision%20-%20Capex%20Model%20-%20September%202022%20-%20PUBLIC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6a0291241ba5c5/Documents/ActewAGL%20files/Network%20pricing%20model/New%20Model_AH/ElectDistPriceMode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_duncan\Desktop\EOM%20Pack%20Corporate%20Master%202009%20Feb-10%20TM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Reg%20Affairs\RIN\Electricity\Economic%20Benchmarking%20RIN\2021-22\Evoenergy%20FD%20DX%20PTRM%20-%202022-23%20RoD%20Update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IN%20-%20Regulatory%20Reset%20(5%20year)\EN%202019-24%20Reset%20RIN\1.%20Workbook%201%20&#8211;%20Regulatory%20determination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4-15%20CA%20RIN\1%20Package%20sent%20to%20AER%20(30-10-2015)%20CA%20RIN\2.%20AAD%20-%20CA%20RIN%20report%202014-15%20(Actual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2010-2015%20EN%20Price%20Path%20Submission\Water%20AMP\Final%20AMP%20Repor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2010-2015%20EN%20Price%20Path%20Submission/Water%20AMP/Final%20AMP%20Repor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-my.sharepoint.com/GFS/Monthend%20and%20quarterly%20forecasting/Monthend%202017/a.%20July/Active%20Month%20end%20workpapers/Group%20Planning/A3%20Financial%20Analy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FS\Monthend%20and%20quarterly%20forecasting\Monthend%202017\a.%20July\Active%20Month%20end%20workpapers\Group%20Planning\A3%20Financial%20Analysi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Reports\Electricity%20Networks\2014-2015\Project%20Reports\10%20Apr%2015\EN%20CAPEX%20APR15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July%201999%20Final%20approv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dgets%20&amp;%20Forecasts\Budget%202019-2020%20Electricity\Board%20Paper\Overs-Unders%20reconciliation%20FiT%20TUoS%20Model%20Budget%20Paper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2015-2019%20EN%20Price%20Path%20Submission/Reset%20RIN/20112012%20Capex%20Breakdow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Reports\Electricity%20Networks\2014-2015\Board%20Papers\04%20Oct%2014\04%20Business%20Performance%20Report%20for%20Network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Reports/Electricity%20Networks/2014-2015/Board%20Papers/04%20Oct%2014/04%20Business%20Performance%20Report%20for%20Networks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December%201999%20Final%20approv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2015-2019%20EN%20Price%20Path%20Submission\Unit%20Costing\Estimating%20Template%20FY13-14%20v2.73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2015-2019%20EN%20Price%20Path%20Submission/Unit%20Costing/Estimating%20Template%20FY13-14%20v2.73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Annual\RIN%202016-17\AAD%20-%20Annual%20RIN%20-%202016-17%20-%20Actual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6-17%20CA%20RIN\Package%20Sent%20to%20AER%2031%20Oct%202017%20for%202016-17\2.%20AAD%20-%20Category%20Analysis%20RIN%20-%202016-17%20-%20Actual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lectricity%20Network%20Price%20Review%202019\Opex\Models\20180108%20EN19-24%20opex%20model%20draft%20v0.13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Network%20Asset%20Replacement\Substations\6%20oct%2004%20Working%20Substations%20Budge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Network%20Asset%20Replacement/Substations/6%20oct%2004%20Working%20Substations%20Budg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10%20Year%20Forecasts\13-14%20to%2022-23\Presentation%20and%20tables%20-%20Distribution\RAT%20Master%20v11%20networks%20analysis%20nuked%20v3.Jemena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Distribution%20RFM%20and%20PTR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_fok/Desktop/AER%20Final%20decision%20ActewAGL%20distribution%20determination%20-%20ActewAGL%202015%20-%20SCS%20PTRM%20-%20Transmission%20-%20name%20ranges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Reports\Electricity%20Networks\2001-2002\Project%20Reports\June\Capital%20Electricity%20Networks%20Ju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Reports/Electricity%20Networks/2001-2002/Project%20Reports/June/Capital%20Electricity%20Networks%20Jun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%20Affairs\Electricity%20Network%20Price%20Review%202014\Modelling\Ten%20year%20forecast\2013\20130513_PTRM_Revenue%20forecast_until_FY24_Std%20services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Pre-draft%20-%20Reset%20RIN%20-%20workbook%204%20-%20CESS%20-%20DX%20-%20New.xlsx?02A6F001" TargetMode="External"/><Relationship Id="rId1" Type="http://schemas.openxmlformats.org/officeDocument/2006/relationships/externalLinkPath" Target="file:///\\02A6F001\Pre-draft%20-%20Reset%20RIN%20-%20workbook%204%20-%20CESS%20-%20DX%20-%20New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Executive%20Reports%202000-01\Networks%20-%20Augus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s%20&amp;%20Forecasts\Budget%202019-2020%20Electricity\Board%20Paper\Overs-Unders%20reconciliation%20FiT%20TUoS%20Model%20Budget%20Paper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UE%20DILIGENCE\AA%20Reports\ACTEWAGL%20-%20PShi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FS/BPR%202000/BPR%20August%201999%20Final%20approv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2015-2019%20EN%20Price%20Path%20Submission\Escalation\Current%20Work\Final\ActewAGL%20Mode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2015-2019%20EN%20Price%20Path%20Submission/Escalation/Current%20Work/Final/ActewAGL%20Model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\Model%20Analysis\Credit%20Rating%20Model\ActewAGL%20Credit%20Rating%20Model%20-%20WATER%20v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FPA/Model%20Analysis/Credit%20Rating%20Model/ActewAGL%20Credit%20Rating%20Model%20-%20WATER%20v3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Determination%202016-2021\OPEX%20Model\GN%20OPEX%20Model%202015%20V17%2001052015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Determination%202016-2021/OPEX%20Model/GN%20OPEX%20Model%202015%20V17%20010520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December%201999%20Final%20approve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AER%20Final%20decision%20ActewAGL%20distribution%20determination%20-%20ActewAGL%202015%20-%20SCS%20PTRM%20-%20Distribution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%20Affairs\Electricity%20Network%20Price%20Review%202009\Modelling\Standard%20Control%20(Reticulation)\1.%20Final%20Models\Tax%20Roll%20Forward%20Model\TaxAssetBase_RollForward_mar0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%20Affairs\Electricity%20Network%20Price%20Review%202014\Modelling\PTRM\Transmission\PTRM_Transmission_may201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ance%20Reports\Electricity%20Networks\2018-2019\Board%20Papers\10%20Apr%202019\Energy%20Networks%20Business%20Performance%20Report%20for%20Networks%20Apr%2019.xlsb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18-2019\Board%20Papers\10%20Apr%202019\Energy%20Networks%20Business%20Performance%20Report%20for%20Networks%20Apr%2019.xlsb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ject%20Managemen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ject%20Managemen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MCRO~1\AppData\Local\Temp\TM1B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MCRO~1/AppData/Local/Temp/TM1B9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69258\Local%20Settings\Temporary%20Internet%20Files\OLK5D\Substations%20Budget%2017%20Aug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9258/Local%20Settings/Temporary%20Internet%20Files/OLK5D/Substations%20Budget%2017%20Au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etfinance\Accounts%20Receivable\Reports\Investigations%20&amp;%20Requests\7514208%20Damage%20to%20Network%20Asset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LEIGH\Model\NetPrice09Update07081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om%20Real%20Tax%20WACC/PTRM1000ipart%20(nom%20real%20Bee's%20copy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n%20year%20forecasts\LTFIM\Input%20files\AER%20-%20Evoenergy%20distribution%202019-24%20-%20Final%20decision%20-%20Post-tax%20revenue%20model%20-%20April%20201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_brazier\Desktop\Retail%20Volumes%20and%20Customer%20Numbers%20-%202012-13%20Budget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brazier/Desktop/Retail%20Volumes%20and%20Customer%20Numbers%20-%202012-13%20Budget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4\Budget\5am\Mods\Alinta34emu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ance%20Reports\Electricity%20Networks\2002-2003\Management%20Reports\1%20July%202002%20Financial%20Management%20Report%20-%20nuked%20version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2-2003\Management%20Reports\1%20July%202002%20Financial%20Management%20Report%20-%20nuk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_ponsonby\AppData\Local\Microsoft\Windows\INetCache\Content.Outlook\AESRV0E1\AER%20-%20Standardised%20SCS%20Capex%20Model%20-%20Evoenergy%20Proposal%20Tx%20Dx%20Evoenergy.xlsb" TargetMode="External"/></Relationships>
</file>

<file path=xl/externalLinks/_rels/externalLink107.xml.rels><?xml version="1.0" encoding="UTF-8" standalone="yes"?>
<Relationships xmlns="http://schemas.openxmlformats.org/package/2006/relationships"><Relationship Id="rId2" Type="http://schemas.microsoft.com/office/2019/04/relationships/externalLinkLongPath" Target="DNSP%202024-2029%20-%20Reset%20RIN%20-%20Workbook%204%20-%20CESS%20-%20DX7nov.xlsx?02A6F001" TargetMode="External"/><Relationship Id="rId1" Type="http://schemas.openxmlformats.org/officeDocument/2006/relationships/externalLinkPath" Target="file:///\\02A6F001\DNSP%202024-2029%20-%20Reset%20RIN%20-%20Workbook%204%20-%20CESS%20-%20DX7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5">
          <cell r="A5">
            <v>1981</v>
          </cell>
        </row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-2021.5722282181714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5">
          <cell r="A5">
            <v>1981</v>
          </cell>
        </row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-2021.5722282181714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  <sheetName val="Master Data"/>
      <sheetName val="Rates"/>
      <sheetName val="Debt Portfol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  <sheetName val="AA15 - JGN Opex Forecast Mode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  <sheetName val="AA15 - JGN Opex Forecast Mode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G7" t="str">
            <v>Opening Distribution Assets</v>
          </cell>
          <cell r="J7">
            <v>64.349220335313845</v>
          </cell>
          <cell r="L7">
            <v>14.632718599600389</v>
          </cell>
          <cell r="M7">
            <v>40</v>
          </cell>
          <cell r="N7">
            <v>46.814092784600589</v>
          </cell>
          <cell r="O7">
            <v>18.553353369015564</v>
          </cell>
          <cell r="P7">
            <v>44.621655934639037</v>
          </cell>
        </row>
        <row r="8">
          <cell r="J8">
            <v>28.801672541483875</v>
          </cell>
          <cell r="L8">
            <v>37.4983175229575</v>
          </cell>
          <cell r="M8">
            <v>40</v>
          </cell>
          <cell r="N8">
            <v>27.442982793383155</v>
          </cell>
          <cell r="O8">
            <v>45.112762124338666</v>
          </cell>
          <cell r="P8">
            <v>47.5</v>
          </cell>
        </row>
        <row r="9">
          <cell r="J9">
            <v>0</v>
          </cell>
          <cell r="M9">
            <v>60</v>
          </cell>
          <cell r="N9">
            <v>0</v>
          </cell>
          <cell r="P9">
            <v>47.5</v>
          </cell>
        </row>
        <row r="10">
          <cell r="J10">
            <v>50.102465171268591</v>
          </cell>
          <cell r="L10">
            <v>38.590790375456457</v>
          </cell>
          <cell r="M10">
            <v>40</v>
          </cell>
          <cell r="N10">
            <v>52.583589608510131</v>
          </cell>
          <cell r="O10">
            <v>38.704891441929206</v>
          </cell>
          <cell r="P10">
            <v>40</v>
          </cell>
        </row>
        <row r="11">
          <cell r="J11">
            <v>4.3126241195881239</v>
          </cell>
          <cell r="L11">
            <v>9.3631894058229861</v>
          </cell>
          <cell r="M11">
            <v>10</v>
          </cell>
          <cell r="N11">
            <v>4.0870589877189829</v>
          </cell>
          <cell r="O11">
            <v>9.3891671644488568</v>
          </cell>
          <cell r="P11">
            <v>10</v>
          </cell>
        </row>
        <row r="12">
          <cell r="J12">
            <v>0.83563212241620077</v>
          </cell>
          <cell r="L12">
            <v>6.1647713295976123</v>
          </cell>
          <cell r="M12">
            <v>7</v>
          </cell>
          <cell r="N12">
            <v>0.80106099115254081</v>
          </cell>
          <cell r="O12">
            <v>7.1723205051565424</v>
          </cell>
          <cell r="P12">
            <v>8</v>
          </cell>
        </row>
        <row r="13">
          <cell r="J13">
            <v>0.26268930512960031</v>
          </cell>
          <cell r="L13">
            <v>2.7577679227946978</v>
          </cell>
          <cell r="M13">
            <v>5</v>
          </cell>
          <cell r="N13">
            <v>0.26925801998038951</v>
          </cell>
          <cell r="O13">
            <v>3.6170875416795165</v>
          </cell>
          <cell r="P13">
            <v>5.8</v>
          </cell>
        </row>
        <row r="14">
          <cell r="J14">
            <v>1.5171618995131522</v>
          </cell>
          <cell r="L14">
            <v>4.1337307731991482</v>
          </cell>
          <cell r="M14">
            <v>5</v>
          </cell>
          <cell r="N14">
            <v>1.3751241062707238</v>
          </cell>
          <cell r="O14">
            <v>3.268680337768453</v>
          </cell>
          <cell r="P14">
            <v>4.0999999999999996</v>
          </cell>
        </row>
        <row r="15">
          <cell r="J15">
            <v>2.3739017559588464E-2</v>
          </cell>
          <cell r="L15">
            <v>1.7262792497883914</v>
          </cell>
          <cell r="M15">
            <v>5</v>
          </cell>
          <cell r="N15">
            <v>3.1099743721075976E-2</v>
          </cell>
          <cell r="O15">
            <v>3.4529187996727746</v>
          </cell>
          <cell r="P15">
            <v>6.7</v>
          </cell>
        </row>
        <row r="16">
          <cell r="G16" t="str">
            <v>Other Non-System Assets (Corporate)</v>
          </cell>
          <cell r="J16">
            <v>0.6725494180660857</v>
          </cell>
          <cell r="L16">
            <v>2.1798622163442993</v>
          </cell>
          <cell r="M16">
            <v>5</v>
          </cell>
          <cell r="N16">
            <v>0.70525890814607517</v>
          </cell>
          <cell r="O16">
            <v>2.9209075870015706</v>
          </cell>
          <cell r="P16">
            <v>5.7</v>
          </cell>
        </row>
        <row r="17">
          <cell r="G17" t="str">
            <v>Land</v>
          </cell>
          <cell r="J17">
            <v>0.38788288456246417</v>
          </cell>
          <cell r="L17" t="str">
            <v>n/a</v>
          </cell>
          <cell r="M17" t="str">
            <v>n/a</v>
          </cell>
          <cell r="N17">
            <v>0.33654685393104061</v>
          </cell>
          <cell r="O17" t="str">
            <v>n/a</v>
          </cell>
          <cell r="P17" t="str">
            <v>n/a</v>
          </cell>
        </row>
        <row r="18">
          <cell r="G18" t="str">
            <v xml:space="preserve">Buildings </v>
          </cell>
          <cell r="J18">
            <v>2.8552209574053453</v>
          </cell>
          <cell r="L18">
            <v>57.078553810127374</v>
          </cell>
          <cell r="M18">
            <v>60</v>
          </cell>
          <cell r="N18">
            <v>2.5974661665916901</v>
          </cell>
          <cell r="O18">
            <v>97.112299702782863</v>
          </cell>
          <cell r="P18">
            <v>100</v>
          </cell>
        </row>
        <row r="19">
          <cell r="J19">
            <v>3.5017527771221843E-2</v>
          </cell>
          <cell r="L19">
            <v>40.549314045499955</v>
          </cell>
          <cell r="M19">
            <v>44.549314045499948</v>
          </cell>
          <cell r="N19">
            <v>3.0359974816645E-2</v>
          </cell>
          <cell r="O19">
            <v>40.549314045499941</v>
          </cell>
          <cell r="P19">
            <v>44.549314045499948</v>
          </cell>
        </row>
        <row r="189">
          <cell r="G189">
            <v>0.25</v>
          </cell>
        </row>
      </sheetData>
      <sheetData sheetId="2">
        <row r="27">
          <cell r="F27">
            <v>8.9925136000000003E-2</v>
          </cell>
        </row>
        <row r="28">
          <cell r="F28">
            <v>6.3082307729821929E-2</v>
          </cell>
        </row>
      </sheetData>
      <sheetData sheetId="3">
        <row r="4">
          <cell r="F4" t="str">
            <v>2013-14</v>
          </cell>
        </row>
      </sheetData>
      <sheetData sheetId="4">
        <row r="17">
          <cell r="G17">
            <v>6.6017463249248864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Assumptions"/>
      <sheetName val="Input | General"/>
      <sheetName val="Input | Capex"/>
      <sheetName val="Capex Allocation"/>
      <sheetName val="Values from RFM and PTRM"/>
      <sheetName val="Allocate ODA to RIN Categories"/>
      <sheetName val="Map from PTRM to RIN categories"/>
      <sheetName val="Output | RIN 3.3"/>
      <sheetName val="RAB remaining lives D"/>
      <sheetName val="RAB remaining lives T"/>
      <sheetName val="Asset life calcs"/>
      <sheetName val="ZoneS 20-21"/>
      <sheetName val="ZoneS 18-19 old"/>
      <sheetName val="ZoneS 17-18 old"/>
      <sheetName val="ZoneS 16-17 old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171106 Distribution RFM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  <cell r="D8">
            <v>76670568688</v>
          </cell>
          <cell r="E8" t="str">
            <v>ACT</v>
          </cell>
          <cell r="F8" t="str">
            <v>Electricity</v>
          </cell>
          <cell r="G8" t="str">
            <v>Distribution</v>
          </cell>
          <cell r="H8" t="str">
            <v>Revenue cap</v>
          </cell>
          <cell r="I8" t="str">
            <v>Financial</v>
          </cell>
          <cell r="J8" t="str">
            <v>June</v>
          </cell>
          <cell r="K8">
            <v>5</v>
          </cell>
          <cell r="L8">
            <v>5</v>
          </cell>
          <cell r="M8">
            <v>5</v>
          </cell>
          <cell r="N8" t="str">
            <v>2014-19 Distribution Determination</v>
          </cell>
          <cell r="P8" t="str">
            <v>40 Bunda Street</v>
          </cell>
          <cell r="R8" t="str">
            <v>CANBERRA</v>
          </cell>
          <cell r="S8" t="str">
            <v>ACT</v>
          </cell>
          <cell r="T8" t="str">
            <v>2600</v>
          </cell>
          <cell r="U8" t="str">
            <v>GPO BOX 366</v>
          </cell>
          <cell r="W8" t="str">
            <v>CANBERRA</v>
          </cell>
          <cell r="X8" t="str">
            <v>ACT</v>
          </cell>
          <cell r="Y8">
            <v>2601</v>
          </cell>
          <cell r="Z8" t="str">
            <v>Robert Walker</v>
          </cell>
          <cell r="AA8" t="str">
            <v>02 6248 3847</v>
          </cell>
          <cell r="AB8" t="str">
            <v>robert.walker@actewagle.com.au</v>
          </cell>
        </row>
        <row r="9">
          <cell r="B9" t="str">
            <v>ActewAGL Distribution (Tx Assets)</v>
          </cell>
          <cell r="C9" t="str">
            <v>ActewAGL Distribution (Tx Assets)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distribution determination</v>
          </cell>
          <cell r="P9" t="str">
            <v>40 Bunda Street</v>
          </cell>
          <cell r="R9" t="str">
            <v>CANBERRA</v>
          </cell>
          <cell r="S9" t="str">
            <v>ACT</v>
          </cell>
          <cell r="T9" t="str">
            <v>2600</v>
          </cell>
          <cell r="U9" t="str">
            <v>GPO BOX 366</v>
          </cell>
          <cell r="W9" t="str">
            <v>CANBERRA</v>
          </cell>
          <cell r="X9" t="str">
            <v>ACT</v>
          </cell>
          <cell r="Y9">
            <v>2601</v>
          </cell>
          <cell r="Z9" t="str">
            <v>Robert Walker</v>
          </cell>
          <cell r="AA9" t="str">
            <v>02 6248 3847</v>
          </cell>
          <cell r="AB9" t="str">
            <v>robert.walker@actewagle.com.au</v>
          </cell>
        </row>
        <row r="10">
          <cell r="B10" t="str">
            <v>ActewAGL Gas</v>
          </cell>
          <cell r="C10" t="str">
            <v>ActewAGL Gas</v>
          </cell>
          <cell r="D10">
            <v>76670568688</v>
          </cell>
          <cell r="E10" t="str">
            <v>ACT</v>
          </cell>
          <cell r="F10" t="str">
            <v>Gas</v>
          </cell>
          <cell r="G10" t="str">
            <v>Distribution</v>
          </cell>
          <cell r="H10" t="str">
            <v>Weighted average price cap</v>
          </cell>
          <cell r="I10" t="str">
            <v>Financial</v>
          </cell>
          <cell r="J10" t="str">
            <v>June</v>
          </cell>
          <cell r="K10">
            <v>6</v>
          </cell>
          <cell r="L10">
            <v>5</v>
          </cell>
          <cell r="M10" t="str">
            <v>x</v>
          </cell>
          <cell r="P10" t="str">
            <v>40 Bunda Street</v>
          </cell>
          <cell r="R10" t="str">
            <v>CANBERRA</v>
          </cell>
          <cell r="S10" t="str">
            <v>ACT</v>
          </cell>
          <cell r="T10" t="str">
            <v>2600</v>
          </cell>
          <cell r="U10" t="str">
            <v>GPO BOX 366</v>
          </cell>
          <cell r="W10" t="str">
            <v>CANBERRA</v>
          </cell>
          <cell r="X10" t="str">
            <v>ACT</v>
          </cell>
          <cell r="Y10">
            <v>2601</v>
          </cell>
          <cell r="Z10" t="str">
            <v>Philip Deamer</v>
          </cell>
          <cell r="AA10" t="str">
            <v>02 6248 3438</v>
          </cell>
          <cell r="AB10" t="str">
            <v>GasAAReview@actewagl.com.au</v>
          </cell>
        </row>
        <row r="11">
          <cell r="B11" t="str">
            <v>AGN (SA)</v>
          </cell>
          <cell r="C11" t="str">
            <v>AGN</v>
          </cell>
          <cell r="D11">
            <v>78551685</v>
          </cell>
          <cell r="E11" t="str">
            <v>SA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distribution determination</v>
          </cell>
          <cell r="P11" t="str">
            <v>please input</v>
          </cell>
          <cell r="R11" t="str">
            <v>please input</v>
          </cell>
          <cell r="S11" t="str">
            <v>SA</v>
          </cell>
          <cell r="U11" t="str">
            <v>please input</v>
          </cell>
          <cell r="W11" t="str">
            <v>please input</v>
          </cell>
          <cell r="Z11" t="str">
            <v>please input</v>
          </cell>
          <cell r="AA11" t="str">
            <v xml:space="preserve"> </v>
          </cell>
          <cell r="AB11" t="str">
            <v xml:space="preserve"> </v>
          </cell>
        </row>
        <row r="12">
          <cell r="B12" t="str">
            <v>Amadeus</v>
          </cell>
          <cell r="C12" t="str">
            <v>APT Pipelines (NT) Pty Ltd</v>
          </cell>
          <cell r="D12">
            <v>39009737393</v>
          </cell>
          <cell r="E12" t="str">
            <v>NT</v>
          </cell>
          <cell r="F12" t="str">
            <v>Gas</v>
          </cell>
          <cell r="G12" t="str">
            <v>Transmission</v>
          </cell>
          <cell r="H12" t="str">
            <v>Weighted average price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 t="str">
            <v>x</v>
          </cell>
          <cell r="N12" t="str">
            <v>n/a</v>
          </cell>
          <cell r="P12" t="str">
            <v>Level 19, HSBC Building</v>
          </cell>
          <cell r="Q12" t="str">
            <v>580 George Street</v>
          </cell>
          <cell r="R12" t="str">
            <v>SYDNEY</v>
          </cell>
          <cell r="S12" t="str">
            <v>NSW</v>
          </cell>
          <cell r="T12" t="str">
            <v>2000</v>
          </cell>
          <cell r="U12" t="str">
            <v>Level 19, HSBC Building</v>
          </cell>
          <cell r="V12" t="str">
            <v>580 George Street</v>
          </cell>
          <cell r="W12" t="str">
            <v>SYDNEY</v>
          </cell>
          <cell r="X12" t="str">
            <v>NSW</v>
          </cell>
          <cell r="Y12" t="str">
            <v>2000</v>
          </cell>
          <cell r="Z12" t="str">
            <v>Alexandra Curran</v>
          </cell>
          <cell r="AA12" t="str">
            <v>02 9275 0020</v>
          </cell>
          <cell r="AB12" t="str">
            <v>alexandra.curran@apa.com.au</v>
          </cell>
        </row>
        <row r="13">
          <cell r="B13" t="str">
            <v>APA GasNet</v>
          </cell>
          <cell r="C13" t="str">
            <v>APA VTS Australia Limited</v>
          </cell>
          <cell r="D13">
            <v>79096457868</v>
          </cell>
          <cell r="E13" t="str">
            <v>Vic</v>
          </cell>
          <cell r="F13" t="str">
            <v>Gas</v>
          </cell>
          <cell r="G13" t="str">
            <v>Transmission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P13" t="str">
            <v>Level 19, HSBC Building</v>
          </cell>
          <cell r="Q13" t="str">
            <v>580 George Street</v>
          </cell>
          <cell r="R13" t="str">
            <v>SYDNEY</v>
          </cell>
          <cell r="S13" t="str">
            <v>NSW</v>
          </cell>
          <cell r="T13" t="str">
            <v>2000</v>
          </cell>
          <cell r="U13" t="str">
            <v>PO Box R41</v>
          </cell>
          <cell r="W13" t="str">
            <v>ROYAL EXCHANGE</v>
          </cell>
          <cell r="X13" t="str">
            <v>NSW</v>
          </cell>
          <cell r="Y13" t="str">
            <v>1225</v>
          </cell>
          <cell r="Z13" t="str">
            <v>please input</v>
          </cell>
          <cell r="AA13" t="str">
            <v>02 9693 0000</v>
          </cell>
          <cell r="AB13" t="str">
            <v>please input</v>
          </cell>
        </row>
        <row r="14">
          <cell r="B14" t="str">
            <v>Ausgrid</v>
          </cell>
          <cell r="C14" t="str">
            <v>Ausgrid</v>
          </cell>
          <cell r="D14">
            <v>67505337385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 t="str">
            <v>2014-19 Distribution Determination</v>
          </cell>
          <cell r="P14" t="str">
            <v>570 George St</v>
          </cell>
          <cell r="R14" t="str">
            <v>SYDNEY</v>
          </cell>
          <cell r="S14" t="str">
            <v>NSW</v>
          </cell>
          <cell r="T14">
            <v>2000</v>
          </cell>
          <cell r="U14" t="str">
            <v>please input</v>
          </cell>
          <cell r="W14" t="str">
            <v>please input</v>
          </cell>
          <cell r="Z14" t="str">
            <v>John Thomson</v>
          </cell>
          <cell r="AA14" t="str">
            <v>(02) 9269 2312</v>
          </cell>
          <cell r="AB14" t="str">
            <v>john.thomson@ausgrid.com.au</v>
          </cell>
        </row>
        <row r="15">
          <cell r="B15" t="str">
            <v>Ausgrid (Tx Assets)</v>
          </cell>
          <cell r="C15" t="str">
            <v>Ausgrid (Tx Assets)</v>
          </cell>
          <cell r="D15">
            <v>67505337385</v>
          </cell>
          <cell r="E15" t="str">
            <v>NSW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P15" t="str">
            <v>please input</v>
          </cell>
          <cell r="R15" t="str">
            <v>please input</v>
          </cell>
          <cell r="S15" t="str">
            <v>NSW</v>
          </cell>
          <cell r="U15" t="str">
            <v>please input</v>
          </cell>
          <cell r="W15" t="str">
            <v>please input</v>
          </cell>
          <cell r="Z15" t="str">
            <v>please input</v>
          </cell>
          <cell r="AA15" t="str">
            <v>please input</v>
          </cell>
          <cell r="AB15" t="str">
            <v>please input</v>
          </cell>
        </row>
        <row r="16">
          <cell r="B16" t="str">
            <v>AusNet (D)</v>
          </cell>
          <cell r="C16" t="str">
            <v>AusNet Electricity Services (D)</v>
          </cell>
          <cell r="D16">
            <v>91064651118</v>
          </cell>
          <cell r="E16" t="str">
            <v>Vic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2</v>
          </cell>
          <cell r="N16" t="str">
            <v>2016-20 Distribution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T16" t="str">
            <v>3006</v>
          </cell>
          <cell r="U16" t="str">
            <v>Locked Bag 14051</v>
          </cell>
          <cell r="W16" t="str">
            <v>MELBOURNE CITY MAIL CENTRE</v>
          </cell>
          <cell r="X16" t="str">
            <v>VIC</v>
          </cell>
          <cell r="Y16">
            <v>8001</v>
          </cell>
          <cell r="Z16" t="str">
            <v>Hannah Williams</v>
          </cell>
          <cell r="AA16" t="str">
            <v>03 9683 4088</v>
          </cell>
          <cell r="AB16" t="str">
            <v>hwilliams@powercor.com.au</v>
          </cell>
        </row>
        <row r="17">
          <cell r="B17" t="str">
            <v>AusNet (Gas)</v>
          </cell>
          <cell r="C17" t="str">
            <v>AusNet Gas Services</v>
          </cell>
          <cell r="E17" t="str">
            <v>Vic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Calendar</v>
          </cell>
          <cell r="J17" t="str">
            <v>December</v>
          </cell>
          <cell r="K17">
            <v>5</v>
          </cell>
          <cell r="L17">
            <v>5</v>
          </cell>
          <cell r="M17" t="str">
            <v>X</v>
          </cell>
          <cell r="P17" t="str">
            <v>please input</v>
          </cell>
          <cell r="R17" t="str">
            <v>please input</v>
          </cell>
          <cell r="S17" t="str">
            <v>Vic</v>
          </cell>
          <cell r="U17" t="str">
            <v>please input</v>
          </cell>
          <cell r="W17" t="str">
            <v>please input</v>
          </cell>
          <cell r="Z17" t="str">
            <v>please input</v>
          </cell>
          <cell r="AA17" t="str">
            <v>please input</v>
          </cell>
          <cell r="AB17" t="str">
            <v>please input</v>
          </cell>
        </row>
        <row r="18">
          <cell r="B18" t="str">
            <v>AusNet (T)</v>
          </cell>
          <cell r="C18" t="str">
            <v>AusNet (T)</v>
          </cell>
          <cell r="D18">
            <v>48116124362</v>
          </cell>
          <cell r="E18" t="str">
            <v>Vic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March</v>
          </cell>
          <cell r="K18">
            <v>5</v>
          </cell>
          <cell r="L18">
            <v>5</v>
          </cell>
          <cell r="M18">
            <v>2</v>
          </cell>
          <cell r="N18" t="str">
            <v>transmission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T18" t="str">
            <v>3006</v>
          </cell>
          <cell r="U18" t="str">
            <v>please input</v>
          </cell>
          <cell r="W18" t="str">
            <v>please input</v>
          </cell>
          <cell r="Z18" t="str">
            <v>Tom Hallam</v>
          </cell>
          <cell r="AA18" t="str">
            <v>03 9695 6617</v>
          </cell>
          <cell r="AB18" t="str">
            <v>Thomas.hallam@SP-Ausnet.com.au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-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2</v>
          </cell>
          <cell r="N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T19" t="str">
            <v>2000</v>
          </cell>
          <cell r="U19" t="str">
            <v>PO Box 123</v>
          </cell>
          <cell r="W19" t="str">
            <v>SYDNEY</v>
          </cell>
          <cell r="X19" t="str">
            <v>NSW</v>
          </cell>
          <cell r="Y19">
            <v>2000</v>
          </cell>
          <cell r="Z19" t="str">
            <v>Bob Smith</v>
          </cell>
          <cell r="AA19" t="str">
            <v>02 1234 5678</v>
          </cell>
          <cell r="AB19" t="str">
            <v>bob@auselec.net.au</v>
          </cell>
        </row>
        <row r="20">
          <cell r="B20" t="str">
            <v>Australian Transmission Co.</v>
          </cell>
          <cell r="C20" t="str">
            <v>Australian Transmission Co.</v>
          </cell>
          <cell r="D20">
            <v>11222333444</v>
          </cell>
          <cell r="E20" t="str">
            <v>-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transmission determination</v>
          </cell>
          <cell r="P20" t="str">
            <v>123 Straight Street</v>
          </cell>
          <cell r="R20" t="str">
            <v>SYDNEY</v>
          </cell>
          <cell r="S20" t="str">
            <v>NSW</v>
          </cell>
          <cell r="T20" t="str">
            <v>2000</v>
          </cell>
          <cell r="U20" t="str">
            <v>PO Box 123</v>
          </cell>
          <cell r="W20" t="str">
            <v>SYDNEY</v>
          </cell>
          <cell r="X20" t="str">
            <v>NSW</v>
          </cell>
          <cell r="Y20">
            <v>2000</v>
          </cell>
          <cell r="Z20" t="str">
            <v>Bob Smith</v>
          </cell>
          <cell r="AA20" t="str">
            <v>02 1234 5678</v>
          </cell>
          <cell r="AB20" t="str">
            <v>bob@auselec.net.au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T21" t="str">
            <v>3000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Y21">
            <v>8001</v>
          </cell>
          <cell r="Z21" t="str">
            <v>Hannah Williams</v>
          </cell>
          <cell r="AA21" t="str">
            <v>03 9683 4088</v>
          </cell>
          <cell r="AB21" t="str">
            <v>hwilliams@powercor.com.au</v>
          </cell>
        </row>
        <row r="22">
          <cell r="B22" t="str">
            <v>Directlink</v>
          </cell>
          <cell r="C22" t="str">
            <v>Directlink</v>
          </cell>
          <cell r="D22">
            <v>16779340889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9</v>
          </cell>
          <cell r="L22">
            <v>5</v>
          </cell>
          <cell r="M22">
            <v>5</v>
          </cell>
          <cell r="N22" t="str">
            <v>transmission determination</v>
          </cell>
          <cell r="P22" t="str">
            <v>please input</v>
          </cell>
          <cell r="R22" t="str">
            <v>please input</v>
          </cell>
          <cell r="S22" t="str">
            <v>NSW</v>
          </cell>
          <cell r="U22" t="str">
            <v>please input</v>
          </cell>
          <cell r="W22" t="str">
            <v>please input</v>
          </cell>
          <cell r="Z22" t="str">
            <v>please input</v>
          </cell>
          <cell r="AA22" t="str">
            <v>please input</v>
          </cell>
          <cell r="AB22" t="str">
            <v>please input</v>
          </cell>
        </row>
        <row r="23">
          <cell r="B23" t="str">
            <v>ElectraNet</v>
          </cell>
          <cell r="C23" t="str">
            <v>ElectraNet</v>
          </cell>
          <cell r="D23">
            <v>41094482416</v>
          </cell>
          <cell r="E23" t="str">
            <v>SA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 t="str">
            <v>transmission determination</v>
          </cell>
          <cell r="P23" t="str">
            <v>52-55 East Terrace</v>
          </cell>
          <cell r="Q23" t="str">
            <v>Rymill Park</v>
          </cell>
          <cell r="R23" t="str">
            <v>ADELAIDE</v>
          </cell>
          <cell r="S23" t="str">
            <v>SA</v>
          </cell>
          <cell r="T23" t="str">
            <v>5000</v>
          </cell>
          <cell r="U23" t="str">
            <v>PO Box 7096</v>
          </cell>
          <cell r="V23" t="str">
            <v>Hutt Street Post Office</v>
          </cell>
          <cell r="W23" t="str">
            <v>ADELAIDE</v>
          </cell>
          <cell r="X23" t="str">
            <v>SA</v>
          </cell>
          <cell r="Z23" t="str">
            <v>Bill Jackson</v>
          </cell>
          <cell r="AA23" t="str">
            <v>08 8404 7969</v>
          </cell>
          <cell r="AB23" t="str">
            <v>jackson.bill@electranet.com.au</v>
          </cell>
        </row>
        <row r="24">
          <cell r="B24" t="str">
            <v>Endeavour Energy</v>
          </cell>
          <cell r="C24" t="str">
            <v>Endeavour Energy</v>
          </cell>
          <cell r="D24">
            <v>59253130878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T24" t="str">
            <v>2148</v>
          </cell>
          <cell r="U24" t="str">
            <v>PO Box 811</v>
          </cell>
          <cell r="W24" t="str">
            <v>SEVEN HILLS</v>
          </cell>
          <cell r="X24" t="str">
            <v>NSW</v>
          </cell>
          <cell r="Z24" t="str">
            <v>Jon Hocking</v>
          </cell>
          <cell r="AA24" t="str">
            <v>02 9853 4386 / 0407 348 156</v>
          </cell>
          <cell r="AB24" t="str">
            <v>Jon.Hocking@Endeavourenergy.com.au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T25" t="str">
            <v>4006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Y25" t="str">
            <v>4006</v>
          </cell>
          <cell r="Z25" t="str">
            <v>Nicola Roscoe</v>
          </cell>
          <cell r="AA25" t="str">
            <v>07 3664 5891</v>
          </cell>
          <cell r="AB25" t="str">
            <v>nicolaroscoe@energex.com.au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T26" t="str">
            <v>4810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Y26">
            <v>4006</v>
          </cell>
          <cell r="Z26" t="str">
            <v>Jenny Doyle, Group Manager Regulatory Affairs</v>
          </cell>
          <cell r="AA26" t="str">
            <v>(07) 3851 6416</v>
          </cell>
          <cell r="AB26" t="str">
            <v>jenny.doyle@ergon.com.au</v>
          </cell>
        </row>
        <row r="27">
          <cell r="B27" t="str">
            <v>AGN (Victoria)</v>
          </cell>
          <cell r="C27" t="str">
            <v>Australian Gas Networks Limited</v>
          </cell>
          <cell r="D27">
            <v>19078551685</v>
          </cell>
          <cell r="E27" t="str">
            <v>Vic</v>
          </cell>
          <cell r="F27" t="str">
            <v>Gas</v>
          </cell>
          <cell r="G27" t="str">
            <v>Distribution</v>
          </cell>
          <cell r="H27" t="str">
            <v>Weighted average price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 t="str">
            <v>x</v>
          </cell>
          <cell r="P27" t="str">
            <v>Level 10</v>
          </cell>
          <cell r="Q27" t="str">
            <v>81 Flinders Street</v>
          </cell>
          <cell r="R27" t="str">
            <v>ADELAIDE</v>
          </cell>
          <cell r="S27" t="str">
            <v>SA</v>
          </cell>
          <cell r="T27" t="str">
            <v>5000</v>
          </cell>
          <cell r="U27" t="str">
            <v>please input</v>
          </cell>
          <cell r="W27" t="str">
            <v>please input</v>
          </cell>
          <cell r="AA27" t="str">
            <v>08 8227 1500</v>
          </cell>
        </row>
        <row r="28">
          <cell r="B28" t="str">
            <v>Essential Energy</v>
          </cell>
          <cell r="C28" t="str">
            <v>Essential Energy</v>
          </cell>
          <cell r="D28">
            <v>37428185226</v>
          </cell>
          <cell r="E28" t="str">
            <v>NSW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2014-19 Distribution Determination</v>
          </cell>
          <cell r="P28" t="str">
            <v>8 Buller Street</v>
          </cell>
          <cell r="R28" t="str">
            <v>PORT MACQUARIE</v>
          </cell>
          <cell r="S28" t="str">
            <v>NSW</v>
          </cell>
          <cell r="U28" t="str">
            <v>PO Box 5730</v>
          </cell>
          <cell r="W28" t="str">
            <v>PORT MACQUARIE</v>
          </cell>
          <cell r="X28" t="str">
            <v>NSW</v>
          </cell>
          <cell r="Z28" t="str">
            <v>Catherine Waddell</v>
          </cell>
          <cell r="AA28" t="str">
            <v>02 6338 3553</v>
          </cell>
          <cell r="AB28" t="str">
            <v>catherine.waddell@essentialenergy.com.au</v>
          </cell>
        </row>
        <row r="29">
          <cell r="B29" t="str">
            <v>Jemena Electricity</v>
          </cell>
          <cell r="C29" t="str">
            <v>Jemena Electricity</v>
          </cell>
          <cell r="D29">
            <v>82064651083</v>
          </cell>
          <cell r="E29" t="str">
            <v>Vic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Calendar</v>
          </cell>
          <cell r="J29" t="str">
            <v>December</v>
          </cell>
          <cell r="K29">
            <v>5</v>
          </cell>
          <cell r="L29">
            <v>5</v>
          </cell>
          <cell r="M29">
            <v>2</v>
          </cell>
          <cell r="N29" t="str">
            <v>2016-20 Distribution Determination</v>
          </cell>
          <cell r="P29" t="str">
            <v>Level 16</v>
          </cell>
          <cell r="Q29" t="str">
            <v>567 Collins Street</v>
          </cell>
          <cell r="R29" t="str">
            <v>MELBOURNE</v>
          </cell>
          <cell r="S29" t="str">
            <v>VIC</v>
          </cell>
          <cell r="T29" t="str">
            <v>3000</v>
          </cell>
          <cell r="U29" t="str">
            <v>PO Box 16182</v>
          </cell>
          <cell r="W29" t="str">
            <v>MELBOURNE</v>
          </cell>
          <cell r="X29" t="str">
            <v>VIC</v>
          </cell>
          <cell r="Y29">
            <v>8001</v>
          </cell>
          <cell r="Z29" t="str">
            <v>Robert McMillan</v>
          </cell>
          <cell r="AA29" t="str">
            <v>03 9173 7000</v>
          </cell>
          <cell r="AB29" t="str">
            <v>robert.mcmillan@jemena.com.au</v>
          </cell>
        </row>
        <row r="30">
          <cell r="B30" t="str">
            <v>JGN</v>
          </cell>
          <cell r="C30" t="str">
            <v>Jemena Gas Networks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P30" t="str">
            <v>please input</v>
          </cell>
          <cell r="R30" t="str">
            <v>please input</v>
          </cell>
          <cell r="S30" t="str">
            <v>NSW</v>
          </cell>
          <cell r="U30" t="str">
            <v>please input</v>
          </cell>
          <cell r="W30" t="str">
            <v>please input</v>
          </cell>
          <cell r="Z30" t="str">
            <v>please input</v>
          </cell>
          <cell r="AA30" t="str">
            <v>please input</v>
          </cell>
          <cell r="AB30" t="str">
            <v>please input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  <cell r="D31">
            <v>86026986</v>
          </cell>
          <cell r="E31" t="str">
            <v>Vic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 t="str">
            <v>x</v>
          </cell>
          <cell r="P31" t="str">
            <v>please input</v>
          </cell>
          <cell r="R31" t="str">
            <v>please input</v>
          </cell>
          <cell r="S31" t="str">
            <v>Vic</v>
          </cell>
          <cell r="U31" t="str">
            <v>please input</v>
          </cell>
          <cell r="W31" t="str">
            <v>please input</v>
          </cell>
          <cell r="Z31" t="str">
            <v>please input</v>
          </cell>
          <cell r="AA31" t="str">
            <v>please input</v>
          </cell>
          <cell r="AB31" t="str">
            <v>please input</v>
          </cell>
        </row>
        <row r="32">
          <cell r="B32" t="str">
            <v>Murraylink</v>
          </cell>
          <cell r="C32" t="str">
            <v>Murraylink</v>
          </cell>
          <cell r="D32">
            <v>79181207909</v>
          </cell>
          <cell r="E32" t="str">
            <v>SA</v>
          </cell>
          <cell r="F32" t="str">
            <v>Electricity</v>
          </cell>
          <cell r="G32" t="str">
            <v>Transmission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transmission determination</v>
          </cell>
          <cell r="P32" t="str">
            <v>please input</v>
          </cell>
          <cell r="R32" t="str">
            <v xml:space="preserve"> </v>
          </cell>
          <cell r="S32" t="str">
            <v>SA</v>
          </cell>
          <cell r="U32" t="str">
            <v>please input</v>
          </cell>
          <cell r="W32" t="str">
            <v xml:space="preserve"> </v>
          </cell>
          <cell r="Z32" t="str">
            <v>please input</v>
          </cell>
          <cell r="AA32" t="str">
            <v xml:space="preserve"> </v>
          </cell>
          <cell r="AB32" t="str">
            <v xml:space="preserve"> </v>
          </cell>
        </row>
        <row r="33">
          <cell r="B33" t="str">
            <v>Powercor Australia</v>
          </cell>
          <cell r="C33" t="str">
            <v>Powercor Australia</v>
          </cell>
          <cell r="D33">
            <v>89064651109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2</v>
          </cell>
          <cell r="N33" t="str">
            <v>2016-20 Distribution Determination</v>
          </cell>
          <cell r="P33" t="str">
            <v>40 Market Street</v>
          </cell>
          <cell r="R33" t="str">
            <v>MELBOURNE</v>
          </cell>
          <cell r="S33" t="str">
            <v>Vic</v>
          </cell>
          <cell r="T33" t="str">
            <v>3000</v>
          </cell>
          <cell r="U33" t="str">
            <v>Locked bag 14090</v>
          </cell>
          <cell r="W33" t="str">
            <v>MELBOURNE</v>
          </cell>
          <cell r="X33" t="str">
            <v>VIC</v>
          </cell>
          <cell r="Y33">
            <v>8001</v>
          </cell>
          <cell r="Z33" t="str">
            <v>Hannah Williams</v>
          </cell>
          <cell r="AA33" t="str">
            <v>03 9683 4088</v>
          </cell>
          <cell r="AB33" t="str">
            <v>hwilliams@powercor.com.au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  <cell r="D34">
            <v>82078849233</v>
          </cell>
          <cell r="E34" t="str">
            <v>Qld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P34" t="str">
            <v>33 Harold St</v>
          </cell>
          <cell r="R34" t="str">
            <v>VIRGINIA</v>
          </cell>
          <cell r="S34" t="str">
            <v>Qld</v>
          </cell>
          <cell r="T34" t="str">
            <v>4014</v>
          </cell>
          <cell r="U34" t="str">
            <v>PO Box 1193</v>
          </cell>
          <cell r="W34" t="str">
            <v>VIRGINIA</v>
          </cell>
          <cell r="X34" t="str">
            <v>QLD</v>
          </cell>
          <cell r="Y34">
            <v>4014</v>
          </cell>
          <cell r="Z34" t="str">
            <v>Jennifer Harris</v>
          </cell>
          <cell r="AA34" t="str">
            <v>07 3860 2667</v>
          </cell>
          <cell r="AB34" t="str">
            <v>jharris@powerlink.com.au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  <cell r="D35" t="str">
            <v>009 737 393</v>
          </cell>
          <cell r="E35" t="str">
            <v>Qld</v>
          </cell>
          <cell r="F35" t="str">
            <v>Gas</v>
          </cell>
          <cell r="G35" t="str">
            <v>Transmission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 t="str">
            <v>x</v>
          </cell>
          <cell r="N35" t="str">
            <v>n/a</v>
          </cell>
          <cell r="P35" t="str">
            <v>please input</v>
          </cell>
          <cell r="R35" t="str">
            <v>please input</v>
          </cell>
          <cell r="S35" t="str">
            <v>Qld</v>
          </cell>
          <cell r="U35" t="str">
            <v>please input</v>
          </cell>
          <cell r="W35" t="str">
            <v>please input</v>
          </cell>
          <cell r="Z35" t="str">
            <v>please input</v>
          </cell>
          <cell r="AA35" t="str">
            <v>please input</v>
          </cell>
          <cell r="AB35" t="str">
            <v>please input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T36" t="str">
            <v>5035</v>
          </cell>
          <cell r="U36" t="str">
            <v>GPO Box 77</v>
          </cell>
          <cell r="W36" t="str">
            <v>ADELAIDE</v>
          </cell>
          <cell r="X36" t="str">
            <v>SA</v>
          </cell>
          <cell r="Z36" t="str">
            <v>Damien O'Connor</v>
          </cell>
          <cell r="AA36" t="str">
            <v>08 8404 5066</v>
          </cell>
          <cell r="AB36" t="str">
            <v>damien.oconnor@sapowernetworks.com.au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distribution determination</v>
          </cell>
          <cell r="P37" t="str">
            <v>21 Kirksway Place</v>
          </cell>
          <cell r="R37" t="str">
            <v>HOBART</v>
          </cell>
          <cell r="S37" t="str">
            <v>Tas</v>
          </cell>
          <cell r="T37" t="str">
            <v>7000</v>
          </cell>
          <cell r="U37" t="str">
            <v>GPO Box 191</v>
          </cell>
          <cell r="W37" t="str">
            <v>HOBART</v>
          </cell>
          <cell r="X37" t="str">
            <v>Tas</v>
          </cell>
          <cell r="Z37" t="str">
            <v>Leigh Mayne</v>
          </cell>
          <cell r="AA37" t="str">
            <v>03 6270 3691</v>
          </cell>
          <cell r="AB37" t="str">
            <v>rrp2012@auroraenergy.com.au</v>
          </cell>
        </row>
        <row r="38">
          <cell r="B38" t="str">
            <v>TasNetworks (T)</v>
          </cell>
          <cell r="C38" t="str">
            <v>TasNetworks (T)</v>
          </cell>
          <cell r="D38">
            <v>24167357299</v>
          </cell>
          <cell r="E38" t="str">
            <v>Tas</v>
          </cell>
          <cell r="F38" t="str">
            <v>Electricity</v>
          </cell>
          <cell r="G38" t="str">
            <v>Transmission</v>
          </cell>
          <cell r="H38" t="str">
            <v>Revenue cap</v>
          </cell>
          <cell r="I38" t="str">
            <v>Financial</v>
          </cell>
          <cell r="J38" t="str">
            <v>March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  <cell r="P38" t="str">
            <v>1-7 Maria Street</v>
          </cell>
          <cell r="R38" t="str">
            <v>LENAH VALLEY</v>
          </cell>
          <cell r="S38" t="str">
            <v>Tas</v>
          </cell>
          <cell r="T38" t="str">
            <v>7008</v>
          </cell>
          <cell r="U38" t="str">
            <v>PO Box 606</v>
          </cell>
          <cell r="W38" t="str">
            <v>MOONAH</v>
          </cell>
          <cell r="X38" t="str">
            <v>Tas</v>
          </cell>
          <cell r="Z38" t="str">
            <v>Heath Dillon</v>
          </cell>
          <cell r="AA38" t="str">
            <v>03 6274 3664</v>
          </cell>
          <cell r="AB38" t="str">
            <v>heath.dillon@transend.com.au</v>
          </cell>
        </row>
        <row r="39">
          <cell r="B39" t="str">
            <v>TransGrid</v>
          </cell>
          <cell r="C39" t="str">
            <v>TransGrid</v>
          </cell>
          <cell r="D39">
            <v>19622755774</v>
          </cell>
          <cell r="E39" t="str">
            <v>NSW</v>
          </cell>
          <cell r="F39" t="str">
            <v>Electricity</v>
          </cell>
          <cell r="G39" t="str">
            <v>Transmission</v>
          </cell>
          <cell r="H39" t="str">
            <v>Revenue cap</v>
          </cell>
          <cell r="I39" t="str">
            <v>Financial</v>
          </cell>
          <cell r="J39" t="str">
            <v>June</v>
          </cell>
          <cell r="K39">
            <v>5</v>
          </cell>
          <cell r="L39">
            <v>4</v>
          </cell>
          <cell r="M39">
            <v>5</v>
          </cell>
          <cell r="N39" t="str">
            <v>transmission determination</v>
          </cell>
          <cell r="P39" t="str">
            <v>180 Thomas Street</v>
          </cell>
          <cell r="R39" t="str">
            <v>HAYMARKET</v>
          </cell>
          <cell r="S39" t="str">
            <v>NSW</v>
          </cell>
          <cell r="T39" t="str">
            <v>2000</v>
          </cell>
          <cell r="U39" t="str">
            <v>PO Box A1000</v>
          </cell>
          <cell r="W39" t="str">
            <v>SYDNEY SOUTH</v>
          </cell>
          <cell r="X39" t="str">
            <v>NSW</v>
          </cell>
          <cell r="Z39" t="str">
            <v>Andrew Kingsmill</v>
          </cell>
          <cell r="AA39" t="str">
            <v>02 9284 3149</v>
          </cell>
          <cell r="AB39" t="str">
            <v>andrew.kingsmill@transgrid.com.au</v>
          </cell>
        </row>
        <row r="40">
          <cell r="B40" t="str">
            <v>United Energy</v>
          </cell>
          <cell r="C40" t="str">
            <v>United Energy</v>
          </cell>
          <cell r="D40">
            <v>70064651029</v>
          </cell>
          <cell r="E40" t="str">
            <v>Vic</v>
          </cell>
          <cell r="F40" t="str">
            <v>Electricity</v>
          </cell>
          <cell r="G40" t="str">
            <v>Distribution</v>
          </cell>
          <cell r="H40" t="str">
            <v>Revenue cap</v>
          </cell>
          <cell r="I40" t="str">
            <v>Calendar</v>
          </cell>
          <cell r="J40" t="str">
            <v>December</v>
          </cell>
          <cell r="K40">
            <v>5</v>
          </cell>
          <cell r="L40">
            <v>5</v>
          </cell>
          <cell r="M40">
            <v>2</v>
          </cell>
          <cell r="N40" t="str">
            <v>2016-20 Distribution Determination</v>
          </cell>
          <cell r="P40" t="str">
            <v>Level 3</v>
          </cell>
          <cell r="Q40" t="str">
            <v>6 Nexus Court</v>
          </cell>
          <cell r="R40" t="str">
            <v>MULGRAVE</v>
          </cell>
          <cell r="S40" t="str">
            <v>Vic</v>
          </cell>
          <cell r="T40" t="str">
            <v>3149</v>
          </cell>
          <cell r="U40" t="str">
            <v>PO Box 449</v>
          </cell>
          <cell r="W40" t="str">
            <v>MOUNT WAVERLEY</v>
          </cell>
          <cell r="X40" t="str">
            <v>VIC</v>
          </cell>
          <cell r="Y40">
            <v>3170</v>
          </cell>
          <cell r="Z40" t="str">
            <v>Mathew Abraham</v>
          </cell>
          <cell r="AA40" t="str">
            <v>03 8846 9758</v>
          </cell>
          <cell r="AB40" t="str">
            <v>mathew.abraham@ue.com.au</v>
          </cell>
        </row>
        <row r="41">
          <cell r="B41" t="str">
            <v>Western Power (D)</v>
          </cell>
          <cell r="C41" t="str">
            <v>Western Power (D)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Distribution</v>
          </cell>
          <cell r="H41" t="str">
            <v>Revenue cap</v>
          </cell>
          <cell r="I41" t="str">
            <v>Financial</v>
          </cell>
          <cell r="J41" t="str">
            <v>June</v>
          </cell>
          <cell r="K41">
            <v>12</v>
          </cell>
          <cell r="L41">
            <v>4</v>
          </cell>
          <cell r="M41" t="str">
            <v>x</v>
          </cell>
          <cell r="N41" t="str">
            <v>distribution determination</v>
          </cell>
          <cell r="P41" t="str">
            <v>363 Wellington Street</v>
          </cell>
          <cell r="R41" t="str">
            <v>PERTH</v>
          </cell>
          <cell r="S41" t="str">
            <v>WA</v>
          </cell>
          <cell r="T41" t="str">
            <v>6000</v>
          </cell>
          <cell r="U41" t="str">
            <v>GPO Box L921</v>
          </cell>
          <cell r="W41" t="str">
            <v>PERTH</v>
          </cell>
          <cell r="X41" t="str">
            <v>WA</v>
          </cell>
          <cell r="Y41">
            <v>6842</v>
          </cell>
          <cell r="Z41" t="str">
            <v>Judy Hunter</v>
          </cell>
          <cell r="AA41" t="str">
            <v>08 9326 6239</v>
          </cell>
          <cell r="AB41" t="str">
            <v>judy.hunter@westernpower.com.au</v>
          </cell>
        </row>
        <row r="42">
          <cell r="B42" t="str">
            <v>Western Power (T)</v>
          </cell>
          <cell r="C42" t="str">
            <v>Western Power (T)</v>
          </cell>
          <cell r="D42">
            <v>18540492861</v>
          </cell>
          <cell r="E42" t="str">
            <v>WA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12</v>
          </cell>
          <cell r="L42">
            <v>4</v>
          </cell>
          <cell r="M42" t="str">
            <v>x</v>
          </cell>
          <cell r="N42" t="str">
            <v>transmission determination</v>
          </cell>
          <cell r="P42" t="str">
            <v>363 Wellington Street</v>
          </cell>
          <cell r="R42" t="str">
            <v>PERTH</v>
          </cell>
          <cell r="S42" t="str">
            <v>WA</v>
          </cell>
          <cell r="T42" t="str">
            <v>6000</v>
          </cell>
          <cell r="U42" t="str">
            <v>GPO Box L921</v>
          </cell>
          <cell r="W42" t="str">
            <v>PERTH</v>
          </cell>
          <cell r="X42" t="str">
            <v>WA</v>
          </cell>
          <cell r="Y42">
            <v>6842</v>
          </cell>
          <cell r="Z42" t="str">
            <v>Judy Hunter</v>
          </cell>
          <cell r="AA42" t="str">
            <v>08 9326 6239</v>
          </cell>
          <cell r="AB42" t="str">
            <v>judy.hunter@westernpower.com.au</v>
          </cell>
        </row>
        <row r="48">
          <cell r="B48" t="str">
            <v>ARR</v>
          </cell>
          <cell r="C48" t="str">
            <v>ANNUAL REPORTING STATEMENT</v>
          </cell>
          <cell r="E48" t="e">
            <v>#REF!</v>
          </cell>
        </row>
        <row r="49">
          <cell r="B49" t="str">
            <v>CA</v>
          </cell>
          <cell r="C49" t="str">
            <v>CATEGORY ANALYSIS</v>
          </cell>
          <cell r="E49" t="e">
            <v>#REF!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  <cell r="E51" t="e">
            <v>#REF!</v>
          </cell>
        </row>
        <row r="52">
          <cell r="B52" t="str">
            <v>PTRM</v>
          </cell>
          <cell r="C52" t="str">
            <v>POST TAX REVENUE MODEL</v>
          </cell>
          <cell r="E52" t="str">
            <v>2023</v>
          </cell>
        </row>
        <row r="53">
          <cell r="B53" t="str">
            <v>Reset</v>
          </cell>
          <cell r="C53" t="str">
            <v>REGULATORY REPORTING STATEMENT</v>
          </cell>
          <cell r="E53" t="str">
            <v>2023</v>
          </cell>
        </row>
        <row r="54">
          <cell r="B54" t="str">
            <v>RFM</v>
          </cell>
          <cell r="C54" t="str">
            <v>ROLL FORWARD MODEL</v>
          </cell>
          <cell r="E54" t="str">
            <v>2018</v>
          </cell>
        </row>
        <row r="55">
          <cell r="B55" t="str">
            <v>WACC</v>
          </cell>
          <cell r="C55" t="str">
            <v>WEIGHTED AVERAGE COST OF CAPITAL</v>
          </cell>
          <cell r="E55" t="str">
            <v>2023</v>
          </cell>
        </row>
        <row r="66">
          <cell r="B66" t="str">
            <v>After appeal</v>
          </cell>
          <cell r="E66">
            <v>1</v>
          </cell>
          <cell r="F66" t="str">
            <v>dms_FRCP_y1</v>
          </cell>
          <cell r="G66">
            <v>1</v>
          </cell>
          <cell r="H66" t="str">
            <v>CRCP_y1</v>
          </cell>
          <cell r="I66" t="str">
            <v>2018-19</v>
          </cell>
          <cell r="K66" t="str">
            <v>2017-18</v>
          </cell>
          <cell r="M66">
            <v>1</v>
          </cell>
        </row>
        <row r="67">
          <cell r="B67" t="str">
            <v>Draft decision</v>
          </cell>
          <cell r="E67">
            <v>2</v>
          </cell>
          <cell r="F67" t="str">
            <v>dms_FRCP_y2</v>
          </cell>
          <cell r="G67">
            <v>2</v>
          </cell>
          <cell r="H67" t="str">
            <v>CRCP_y2</v>
          </cell>
          <cell r="I67" t="str">
            <v>2019-20</v>
          </cell>
          <cell r="K67" t="str">
            <v>2016-17</v>
          </cell>
          <cell r="M67">
            <v>2</v>
          </cell>
        </row>
        <row r="68">
          <cell r="B68" t="str">
            <v>Final decision</v>
          </cell>
          <cell r="E68">
            <v>3</v>
          </cell>
          <cell r="F68" t="str">
            <v>dms_FRCP_y3</v>
          </cell>
          <cell r="G68">
            <v>3</v>
          </cell>
          <cell r="H68" t="str">
            <v>CRCP_y3</v>
          </cell>
          <cell r="I68" t="str">
            <v>2020-21</v>
          </cell>
          <cell r="K68" t="str">
            <v>2015-16</v>
          </cell>
          <cell r="M68">
            <v>3</v>
          </cell>
        </row>
        <row r="69">
          <cell r="B69" t="str">
            <v>PTRM update 1</v>
          </cell>
          <cell r="E69">
            <v>4</v>
          </cell>
          <cell r="F69" t="str">
            <v>dms_FRCP_y4</v>
          </cell>
          <cell r="G69">
            <v>4</v>
          </cell>
          <cell r="H69" t="str">
            <v>CRCP_y4</v>
          </cell>
          <cell r="I69" t="str">
            <v>2021-22</v>
          </cell>
          <cell r="K69" t="str">
            <v>2014-15</v>
          </cell>
          <cell r="M69">
            <v>4</v>
          </cell>
        </row>
        <row r="70">
          <cell r="B70" t="str">
            <v>PTRM update 2</v>
          </cell>
          <cell r="E70">
            <v>5</v>
          </cell>
          <cell r="F70" t="str">
            <v>dms_FRCP_y5</v>
          </cell>
          <cell r="G70">
            <v>5</v>
          </cell>
          <cell r="H70" t="str">
            <v>CRCP_y5</v>
          </cell>
          <cell r="I70" t="str">
            <v>2022-23</v>
          </cell>
          <cell r="K70" t="str">
            <v>2013-14</v>
          </cell>
          <cell r="M70">
            <v>5</v>
          </cell>
        </row>
        <row r="71">
          <cell r="B71" t="str">
            <v>PTRM update 3</v>
          </cell>
          <cell r="E71">
            <v>6</v>
          </cell>
          <cell r="F71" t="str">
            <v>dms_FRCP_y6</v>
          </cell>
          <cell r="G71">
            <v>6</v>
          </cell>
          <cell r="H71" t="str">
            <v>CRCP_y6</v>
          </cell>
          <cell r="I71" t="str">
            <v>2023-24</v>
          </cell>
          <cell r="K71" t="str">
            <v>2012-13</v>
          </cell>
          <cell r="M71">
            <v>6</v>
          </cell>
        </row>
        <row r="72">
          <cell r="B72" t="str">
            <v>PTRM update 4</v>
          </cell>
          <cell r="E72">
            <v>7</v>
          </cell>
          <cell r="F72" t="str">
            <v>dms_FRCP_y7</v>
          </cell>
          <cell r="G72">
            <v>7</v>
          </cell>
          <cell r="H72" t="str">
            <v>CRCP_y7</v>
          </cell>
          <cell r="I72" t="str">
            <v>2024-25</v>
          </cell>
          <cell r="K72" t="str">
            <v>2011-12</v>
          </cell>
          <cell r="M72">
            <v>7</v>
          </cell>
        </row>
        <row r="73">
          <cell r="B73" t="str">
            <v>PTRM update 5</v>
          </cell>
          <cell r="E73">
            <v>8</v>
          </cell>
          <cell r="F73" t="str">
            <v>dms_FRCP_y8</v>
          </cell>
          <cell r="G73">
            <v>8</v>
          </cell>
          <cell r="H73" t="str">
            <v>CRCP_y8</v>
          </cell>
          <cell r="I73" t="str">
            <v>2025-26</v>
          </cell>
          <cell r="K73" t="str">
            <v>2010-11</v>
          </cell>
          <cell r="M73">
            <v>8</v>
          </cell>
        </row>
        <row r="74">
          <cell r="B74" t="str">
            <v>PTRM update 6</v>
          </cell>
          <cell r="E74">
            <v>9</v>
          </cell>
          <cell r="F74" t="str">
            <v>dms_FRCP_y9</v>
          </cell>
          <cell r="G74">
            <v>9</v>
          </cell>
          <cell r="H74" t="str">
            <v>CRCP_y9</v>
          </cell>
          <cell r="I74" t="str">
            <v>2026-27</v>
          </cell>
          <cell r="K74" t="str">
            <v>2009-10</v>
          </cell>
          <cell r="M74">
            <v>9</v>
          </cell>
        </row>
        <row r="75">
          <cell r="B75" t="str">
            <v>PTRM update 7</v>
          </cell>
          <cell r="E75">
            <v>10</v>
          </cell>
          <cell r="F75" t="str">
            <v>dms_FRCP_y10</v>
          </cell>
          <cell r="G75">
            <v>10</v>
          </cell>
          <cell r="H75" t="str">
            <v>CRCP_y10</v>
          </cell>
          <cell r="I75" t="str">
            <v>2027-28</v>
          </cell>
          <cell r="K75" t="str">
            <v>2008-09</v>
          </cell>
          <cell r="M75">
            <v>10</v>
          </cell>
        </row>
        <row r="76">
          <cell r="B76" t="str">
            <v>Regulatory proposal</v>
          </cell>
          <cell r="E76">
            <v>11</v>
          </cell>
          <cell r="F76" t="str">
            <v>dms_FRCP_y11</v>
          </cell>
          <cell r="G76">
            <v>11</v>
          </cell>
          <cell r="H76" t="str">
            <v>CRCP_y11</v>
          </cell>
          <cell r="I76" t="str">
            <v>2028-29</v>
          </cell>
          <cell r="K76" t="str">
            <v>2007-08</v>
          </cell>
          <cell r="M76">
            <v>11</v>
          </cell>
        </row>
        <row r="77">
          <cell r="B77" t="str">
            <v>Reporting</v>
          </cell>
          <cell r="E77">
            <v>12</v>
          </cell>
          <cell r="F77" t="str">
            <v>dms_FRCP_y12</v>
          </cell>
          <cell r="G77">
            <v>12</v>
          </cell>
          <cell r="H77" t="str">
            <v>CRCP_y12</v>
          </cell>
          <cell r="I77" t="str">
            <v>2029-30</v>
          </cell>
          <cell r="K77" t="str">
            <v>2006-07</v>
          </cell>
          <cell r="M77">
            <v>12</v>
          </cell>
        </row>
        <row r="78">
          <cell r="B78" t="str">
            <v>Revised regulatory proposal</v>
          </cell>
          <cell r="E78">
            <v>13</v>
          </cell>
          <cell r="F78" t="str">
            <v>dms_FRCP_y13</v>
          </cell>
          <cell r="G78">
            <v>13</v>
          </cell>
          <cell r="H78" t="str">
            <v>CRCP_y13</v>
          </cell>
          <cell r="I78" t="str">
            <v>2030-31</v>
          </cell>
          <cell r="K78" t="str">
            <v>2005-06</v>
          </cell>
          <cell r="M78">
            <v>13</v>
          </cell>
        </row>
        <row r="79">
          <cell r="E79">
            <v>14</v>
          </cell>
          <cell r="F79" t="str">
            <v>dms_FRCP_y14</v>
          </cell>
          <cell r="G79">
            <v>14</v>
          </cell>
          <cell r="H79" t="str">
            <v>CRCP_y14</v>
          </cell>
          <cell r="I79" t="str">
            <v>2031-32</v>
          </cell>
          <cell r="K79" t="str">
            <v>2004-05</v>
          </cell>
          <cell r="M79">
            <v>14</v>
          </cell>
        </row>
        <row r="80">
          <cell r="E80">
            <v>15</v>
          </cell>
          <cell r="F80" t="str">
            <v>dms_FRCP_y15</v>
          </cell>
          <cell r="G80">
            <v>15</v>
          </cell>
          <cell r="H80" t="str">
            <v>CRCP_y15</v>
          </cell>
          <cell r="K80" t="str">
            <v>2003-04</v>
          </cell>
          <cell r="M80">
            <v>15</v>
          </cell>
        </row>
        <row r="83">
          <cell r="B83" t="str">
            <v>Actual</v>
          </cell>
        </row>
        <row r="84">
          <cell r="B84" t="str">
            <v>Estimate</v>
          </cell>
          <cell r="F84" t="str">
            <v>2006-07</v>
          </cell>
          <cell r="G84">
            <v>2007</v>
          </cell>
          <cell r="J84" t="str">
            <v>2016-17</v>
          </cell>
          <cell r="K84" t="str">
            <v>2017</v>
          </cell>
        </row>
        <row r="85">
          <cell r="B85" t="str">
            <v>Consolidated</v>
          </cell>
          <cell r="F85" t="str">
            <v>2007-08</v>
          </cell>
          <cell r="G85" t="str">
            <v>2008</v>
          </cell>
          <cell r="J85" t="str">
            <v>2017-18</v>
          </cell>
          <cell r="K85" t="str">
            <v>2018</v>
          </cell>
        </row>
        <row r="86">
          <cell r="B86" t="str">
            <v>Recast</v>
          </cell>
          <cell r="F86" t="str">
            <v>2008-09</v>
          </cell>
          <cell r="G86" t="str">
            <v>2009</v>
          </cell>
          <cell r="J86" t="str">
            <v>2018-19</v>
          </cell>
          <cell r="K86" t="str">
            <v>2019</v>
          </cell>
        </row>
        <row r="87">
          <cell r="B87" t="str">
            <v>Public</v>
          </cell>
          <cell r="F87" t="str">
            <v>2009-10</v>
          </cell>
          <cell r="G87" t="str">
            <v>2010</v>
          </cell>
          <cell r="J87" t="str">
            <v>2019-20</v>
          </cell>
          <cell r="K87" t="str">
            <v>2020</v>
          </cell>
        </row>
        <row r="88">
          <cell r="F88" t="str">
            <v>2010-11</v>
          </cell>
          <cell r="G88" t="str">
            <v>2011</v>
          </cell>
          <cell r="J88" t="str">
            <v>2020-21</v>
          </cell>
          <cell r="K88" t="str">
            <v>2021</v>
          </cell>
        </row>
        <row r="89">
          <cell r="F89" t="str">
            <v>2011-12</v>
          </cell>
          <cell r="G89" t="str">
            <v>2012</v>
          </cell>
          <cell r="J89" t="str">
            <v>2021-22</v>
          </cell>
          <cell r="K89" t="str">
            <v>2022</v>
          </cell>
        </row>
        <row r="90">
          <cell r="F90" t="str">
            <v>2012-13</v>
          </cell>
          <cell r="G90" t="str">
            <v>2013</v>
          </cell>
          <cell r="J90" t="str">
            <v>2022-23</v>
          </cell>
          <cell r="K90" t="str">
            <v>2023</v>
          </cell>
        </row>
        <row r="91">
          <cell r="F91" t="str">
            <v>2013-14</v>
          </cell>
          <cell r="G91" t="str">
            <v>2014</v>
          </cell>
          <cell r="J91" t="str">
            <v>2023-24</v>
          </cell>
          <cell r="K91" t="str">
            <v>2024</v>
          </cell>
        </row>
        <row r="92">
          <cell r="F92" t="str">
            <v>2014-15</v>
          </cell>
          <cell r="G92" t="str">
            <v>2015</v>
          </cell>
          <cell r="J92" t="str">
            <v>2024-25</v>
          </cell>
          <cell r="K92" t="str">
            <v>2025</v>
          </cell>
        </row>
        <row r="93">
          <cell r="F93" t="str">
            <v>2015-16</v>
          </cell>
          <cell r="G93" t="str">
            <v>2016</v>
          </cell>
          <cell r="J93" t="str">
            <v>2025-26</v>
          </cell>
          <cell r="K93" t="str">
            <v>2026</v>
          </cell>
        </row>
        <row r="94">
          <cell r="F94" t="str">
            <v>2016-17</v>
          </cell>
          <cell r="G94" t="str">
            <v>2017</v>
          </cell>
          <cell r="J94" t="str">
            <v>2026-27</v>
          </cell>
          <cell r="K94" t="str">
            <v>2027</v>
          </cell>
        </row>
        <row r="95">
          <cell r="F95" t="str">
            <v>2017-18</v>
          </cell>
          <cell r="G95" t="str">
            <v>2018</v>
          </cell>
          <cell r="J95" t="str">
            <v>2027-28</v>
          </cell>
          <cell r="K95" t="str">
            <v>2028</v>
          </cell>
        </row>
        <row r="96">
          <cell r="F96" t="str">
            <v>2018-19</v>
          </cell>
          <cell r="G96">
            <v>2019</v>
          </cell>
          <cell r="J96" t="str">
            <v>2028-29</v>
          </cell>
          <cell r="K96" t="str">
            <v>2029</v>
          </cell>
        </row>
        <row r="97">
          <cell r="F97" t="str">
            <v>2019-20</v>
          </cell>
          <cell r="G97" t="str">
            <v>2020</v>
          </cell>
          <cell r="J97" t="str">
            <v>2029-30</v>
          </cell>
          <cell r="K97" t="str">
            <v>2030</v>
          </cell>
        </row>
        <row r="98">
          <cell r="F98" t="str">
            <v>2020-21</v>
          </cell>
          <cell r="G98" t="str">
            <v>2021</v>
          </cell>
          <cell r="J98" t="str">
            <v>2030-31</v>
          </cell>
          <cell r="K98" t="str">
            <v>2031</v>
          </cell>
        </row>
      </sheetData>
      <sheetData sheetId="1">
        <row r="14">
          <cell r="C14" t="str">
            <v>ActewAGL Distribution</v>
          </cell>
        </row>
        <row r="18">
          <cell r="E18" t="str">
            <v>40 Bunda Street</v>
          </cell>
        </row>
        <row r="19">
          <cell r="E19" t="str">
            <v/>
          </cell>
        </row>
        <row r="20">
          <cell r="E20" t="str">
            <v>CANBERRA</v>
          </cell>
        </row>
        <row r="21">
          <cell r="E21" t="str">
            <v>ACT</v>
          </cell>
          <cell r="G21" t="str">
            <v>2600</v>
          </cell>
        </row>
        <row r="23">
          <cell r="E23" t="str">
            <v>GPO BOX 366</v>
          </cell>
        </row>
        <row r="24">
          <cell r="E24" t="str">
            <v/>
          </cell>
        </row>
        <row r="25">
          <cell r="E25" t="str">
            <v>CANBERRA</v>
          </cell>
        </row>
        <row r="26">
          <cell r="E26" t="str">
            <v>ACT</v>
          </cell>
          <cell r="G26">
            <v>2601</v>
          </cell>
        </row>
        <row r="35">
          <cell r="C35" t="str">
            <v>2018-19</v>
          </cell>
          <cell r="G35" t="str">
            <v>2022-23</v>
          </cell>
        </row>
        <row r="38">
          <cell r="C38" t="str">
            <v>2013-14</v>
          </cell>
          <cell r="D38" t="str">
            <v>2014-15</v>
          </cell>
          <cell r="E38" t="str">
            <v>2015-16</v>
          </cell>
          <cell r="F38" t="str">
            <v>2016-17</v>
          </cell>
          <cell r="G38" t="str">
            <v>2017-18</v>
          </cell>
          <cell r="H38" t="str">
            <v>2018-19</v>
          </cell>
          <cell r="I38" t="str">
            <v>2019-20</v>
          </cell>
          <cell r="J38" t="str">
            <v>2020-21</v>
          </cell>
          <cell r="K38" t="str">
            <v>2021-22</v>
          </cell>
        </row>
        <row r="41"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RFM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dms_FRCP_y5</v>
          </cell>
        </row>
        <row r="76">
          <cell r="C76" t="str">
            <v>2022-23</v>
          </cell>
        </row>
        <row r="77">
          <cell r="C77">
            <v>5</v>
          </cell>
        </row>
        <row r="79">
          <cell r="C79" t="str">
            <v>2013-14</v>
          </cell>
        </row>
        <row r="80">
          <cell r="C80" t="str">
            <v>2017-18</v>
          </cell>
        </row>
      </sheetData>
      <sheetData sheetId="2">
        <row r="4">
          <cell r="M4">
            <v>2</v>
          </cell>
        </row>
      </sheetData>
      <sheetData sheetId="3">
        <row r="16">
          <cell r="C16" t="str">
            <v>AAD</v>
          </cell>
        </row>
      </sheetData>
      <sheetData sheetId="4">
        <row r="7">
          <cell r="G7" t="str">
            <v>Opening Distribution Assets</v>
          </cell>
        </row>
      </sheetData>
      <sheetData sheetId="5" refreshError="1"/>
      <sheetData sheetId="6">
        <row r="438">
          <cell r="H438">
            <v>432.6922428282723</v>
          </cell>
        </row>
      </sheetData>
      <sheetData sheetId="7">
        <row r="8">
          <cell r="H8">
            <v>432.6922428282723</v>
          </cell>
        </row>
      </sheetData>
      <sheetData sheetId="8">
        <row r="8">
          <cell r="H8">
            <v>324.7253834194745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10">
          <cell r="B10" t="str">
            <v>fndp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32">
          <cell r="B32">
            <v>2091</v>
          </cell>
        </row>
        <row r="34">
          <cell r="B34" t="str">
            <v>P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F1" t="str">
            <v>SEGMENT1</v>
          </cell>
          <cell r="J1"/>
          <cell r="P1">
            <v>0</v>
          </cell>
        </row>
        <row r="2">
          <cell r="B2" t="str">
            <v>ACTEW CORPORATION LTD</v>
          </cell>
          <cell r="F2" t="str">
            <v>SEGMENT2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</row>
        <row r="4">
          <cell r="D4" t="str">
            <v>Projct</v>
          </cell>
          <cell r="F4" t="str">
            <v>SEGMENT4</v>
          </cell>
          <cell r="J4"/>
        </row>
        <row r="5"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9">
          <cell r="B9" t="str">
            <v>APPS_FND</v>
          </cell>
        </row>
        <row r="10">
          <cell r="B10" t="str">
            <v>fndp</v>
          </cell>
        </row>
        <row r="12">
          <cell r="B12">
            <v>5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2">
          <cell r="B52">
            <v>1</v>
          </cell>
        </row>
      </sheetData>
      <sheetData sheetId="34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F2" t="str">
            <v>SEGMENT2</v>
          </cell>
          <cell r="P2">
            <v>0</v>
          </cell>
        </row>
        <row r="3">
          <cell r="D3" t="str">
            <v>Nacct</v>
          </cell>
          <cell r="F3" t="str">
            <v>SEGMENT3</v>
          </cell>
          <cell r="J3"/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</row>
        <row r="9">
          <cell r="B9" t="str">
            <v>APPS_FND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2">
          <cell r="B22">
            <v>12</v>
          </cell>
        </row>
        <row r="23">
          <cell r="B23">
            <v>1012</v>
          </cell>
        </row>
        <row r="27">
          <cell r="B27">
            <v>0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</sheetData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>
        <row r="1">
          <cell r="B1">
            <v>1</v>
          </cell>
        </row>
        <row r="3">
          <cell r="B3">
            <v>101</v>
          </cell>
          <cell r="J3" t="str">
            <v/>
          </cell>
          <cell r="P3">
            <v>0</v>
          </cell>
        </row>
        <row r="21">
          <cell r="B21">
            <v>1999</v>
          </cell>
        </row>
        <row r="22">
          <cell r="B22">
            <v>12</v>
          </cell>
        </row>
        <row r="34">
          <cell r="B34" t="str">
            <v>P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</sheetData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>
            <v>0</v>
          </cell>
          <cell r="J1">
            <v>0</v>
          </cell>
          <cell r="L1" t="str">
            <v>SEGMENT1</v>
          </cell>
          <cell r="N1">
            <v>0</v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>
            <v>0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>
            <v>0</v>
          </cell>
          <cell r="J3">
            <v>0</v>
          </cell>
          <cell r="L3" t="str">
            <v>SEGMENT3</v>
          </cell>
          <cell r="N3">
            <v>0</v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>
            <v>0</v>
          </cell>
          <cell r="J4">
            <v>0</v>
          </cell>
          <cell r="L4" t="str">
            <v>SEGMENT4</v>
          </cell>
          <cell r="N4">
            <v>0</v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>
            <v>0</v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>
        <row r="1">
          <cell r="B1">
            <v>1</v>
          </cell>
        </row>
        <row r="4">
          <cell r="B4" t="str">
            <v>Financial Year</v>
          </cell>
        </row>
        <row r="5">
          <cell r="B5" t="str">
            <v>Period</v>
          </cell>
        </row>
        <row r="11">
          <cell r="B11" t="str">
            <v>djisbel</v>
          </cell>
        </row>
        <row r="16">
          <cell r="B16" t="str">
            <v>AUD</v>
          </cell>
        </row>
        <row r="27">
          <cell r="B27">
            <v>0</v>
          </cell>
        </row>
        <row r="39">
          <cell r="B39" t="str">
            <v>Prod - Oracle Applications</v>
          </cell>
        </row>
        <row r="53">
          <cell r="B53">
            <v>40</v>
          </cell>
        </row>
      </sheetData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  <sheetName val="Summary Sheet"/>
    </sheetNames>
    <sheetDataSet>
      <sheetData sheetId="0"/>
      <sheetData sheetId="1"/>
      <sheetData sheetId="2"/>
      <sheetData sheetId="3">
        <row r="9"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</row>
        <row r="226">
          <cell r="I226" t="str">
            <v>B</v>
          </cell>
          <cell r="J226" t="str">
            <v>BB</v>
          </cell>
          <cell r="K226" t="str">
            <v>BBB</v>
          </cell>
          <cell r="L226" t="str">
            <v>A</v>
          </cell>
          <cell r="M226" t="str">
            <v>AA</v>
          </cell>
        </row>
        <row r="227">
          <cell r="I227">
            <v>5</v>
          </cell>
          <cell r="J227">
            <v>6</v>
          </cell>
          <cell r="K227">
            <v>7</v>
          </cell>
          <cell r="L227">
            <v>8</v>
          </cell>
          <cell r="M227">
            <v>9</v>
          </cell>
        </row>
      </sheetData>
      <sheetData sheetId="4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G10" t="str">
            <v>$dollars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>
        <row r="1">
          <cell r="S1" t="str">
            <v>OK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>
        <row r="7">
          <cell r="G7" t="str">
            <v>Opening Distribution Assets</v>
          </cell>
        </row>
        <row r="70">
          <cell r="G70">
            <v>5.0543100219495034E-2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8.9069276675015773E-4</v>
          </cell>
        </row>
      </sheetData>
      <sheetData sheetId="3">
        <row r="6">
          <cell r="G6">
            <v>2.3800000000000002E-2</v>
          </cell>
        </row>
        <row r="18">
          <cell r="G18">
            <v>6.4827100683921113E-2</v>
          </cell>
          <cell r="H18">
            <v>6.3848435378806731E-2</v>
          </cell>
          <cell r="I18">
            <v>6.3848435378806731E-2</v>
          </cell>
          <cell r="J18">
            <v>6.3848435378806731E-2</v>
          </cell>
          <cell r="K18">
            <v>6.3848435378806731E-2</v>
          </cell>
          <cell r="L18">
            <v>6.3848435378806731E-2</v>
          </cell>
          <cell r="M18">
            <v>6.3848435378806731E-2</v>
          </cell>
          <cell r="N18">
            <v>6.3848435378806731E-2</v>
          </cell>
          <cell r="O18">
            <v>6.3848435378806731E-2</v>
          </cell>
        </row>
        <row r="19">
          <cell r="G19">
            <v>4.0073354838758624E-2</v>
          </cell>
          <cell r="H19">
            <v>3.9117440299674434E-2</v>
          </cell>
          <cell r="I19">
            <v>3.9117440299674434E-2</v>
          </cell>
          <cell r="J19">
            <v>3.9117440299674434E-2</v>
          </cell>
          <cell r="K19">
            <v>3.9117440299674434E-2</v>
          </cell>
          <cell r="L19">
            <v>3.9117440299674434E-2</v>
          </cell>
          <cell r="M19">
            <v>3.9117440299674434E-2</v>
          </cell>
          <cell r="N19">
            <v>3.9117440299674434E-2</v>
          </cell>
          <cell r="O19">
            <v>3.9117440299674434E-2</v>
          </cell>
          <cell r="P19">
            <v>3.9117440299674434E-2</v>
          </cell>
        </row>
      </sheetData>
      <sheetData sheetId="4"/>
      <sheetData sheetId="5">
        <row r="7">
          <cell r="F7">
            <v>1</v>
          </cell>
        </row>
      </sheetData>
      <sheetData sheetId="6">
        <row r="7">
          <cell r="F7">
            <v>329548000</v>
          </cell>
        </row>
      </sheetData>
      <sheetData sheetId="7">
        <row r="30">
          <cell r="I30">
            <v>10.718102197141098</v>
          </cell>
        </row>
      </sheetData>
      <sheetData sheetId="8"/>
      <sheetData sheetId="9">
        <row r="54">
          <cell r="Q54">
            <v>5.0543100219495034E-2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SHEET 1"/>
      <sheetName val="WORKING SHEET 2"/>
      <sheetName val="Contents"/>
      <sheetName val="1.1 Instructions"/>
      <sheetName val="1.3 Business &amp; other details  "/>
      <sheetName val="1.2 Definitions"/>
      <sheetName val="4. Outputs to PTRM "/>
      <sheetName val="2.Expenditure Summary"/>
      <sheetName val="2.1 Capex"/>
      <sheetName val="2.1.1 Repex"/>
      <sheetName val="2.1.2 Repex Age Profile"/>
      <sheetName val="2.1.2.1 Augex"/>
      <sheetName val="2.1.2.2 Augex model"/>
      <sheetName val="2.1.3 Connections"/>
      <sheetName val="2.1.4 Metering"/>
      <sheetName val="2.1.5 Public lighting"/>
      <sheetName val="2.1.6 Fee &amp; quoted - Dx"/>
      <sheetName val="2.1.7 Non-network"/>
      <sheetName val="2.2 Opex "/>
      <sheetName val="2.2.1 Veg. management zones"/>
      <sheetName val="2.2.2 Vegetation Management"/>
      <sheetName val="2.2.3 Maintenance"/>
      <sheetName val="2.2.4 Emergency Response"/>
      <sheetName val="2.2.5 Overheads"/>
      <sheetName val="3. Network Information"/>
      <sheetName val="3.1 Customer Numbers"/>
      <sheetName val="3.2 Energy Consumption"/>
      <sheetName val="3.3 Network Demand"/>
      <sheetName val="3.3.1  Demand - System level"/>
      <sheetName val="3.3.2 Demand - Terminal station"/>
      <sheetName val="3.3.3 Demand - Zone sub station"/>
      <sheetName val="3.3.4 Demand - Feeder"/>
      <sheetName val="3.3.5 Demand - Weather data"/>
      <sheetName val="3.4 Aging Asset Schedule"/>
      <sheetName val="3.5 Asset Capacity"/>
      <sheetName val="3.6 Material Projects"/>
      <sheetName val="3.7 Contributions"/>
      <sheetName val="3.8 Services -Indicative  Price"/>
      <sheetName val="3.9 Service standards (STIPIS)"/>
      <sheetName val="3.10 Daily Performance Data"/>
      <sheetName val="5.1 Regulatory obligations"/>
      <sheetName val="5.2 Major Projects"/>
      <sheetName val="5.3 Expenditure with other pers"/>
      <sheetName val="6. Other Templates"/>
      <sheetName val="6.1  Policies and Procedures"/>
      <sheetName val="6.2 Key Assumptions"/>
      <sheetName val="6.3 Confidentiality"/>
      <sheetName val="7. Incentive Schemes"/>
      <sheetName val="7.1 EBSS"/>
      <sheetName val="7.2 CESS"/>
      <sheetName val="7.3 Cost of Capital"/>
      <sheetName val="7.4 Shared Assets"/>
      <sheetName val="3.6 Consumption"/>
      <sheetName val="3.7 Pricing"/>
      <sheetName val="8.1 Revenue"/>
      <sheetName val="8.2 Assets (RAB)"/>
      <sheetName val="8.3 Operational data"/>
      <sheetName val="8.4 Physical assets"/>
      <sheetName val="8.5 Quality of services"/>
      <sheetName val="8.6 Environmental factors"/>
      <sheetName val="9. Assumptions"/>
      <sheetName val="10. Confidentiality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Asset Class Name</v>
          </cell>
        </row>
      </sheetData>
      <sheetData sheetId="6">
        <row r="9">
          <cell r="D9" t="str">
            <v>Asset Class 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Input|Dx Tx split"/>
      <sheetName val="Calc|Opex forecast"/>
      <sheetName val="Output|Models"/>
      <sheetName val="Lookup|Tables"/>
      <sheetName val="Check|List"/>
    </sheetNames>
    <sheetDataSet>
      <sheetData sheetId="0"/>
      <sheetData sheetId="1">
        <row r="11">
          <cell r="G11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Input|Dx Tx split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tro"/>
      <sheetName val="Input"/>
      <sheetName val="WACC"/>
      <sheetName val="Assets"/>
      <sheetName val="Analysis"/>
      <sheetName val="X factor"/>
    </sheetNames>
    <sheetDataSet>
      <sheetData sheetId="0" refreshError="1">
        <row r="71">
          <cell r="D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e Allocation"/>
      <sheetName val="Community"/>
      <sheetName val="Allocation"/>
      <sheetName val="Regulatory Template"/>
      <sheetName val="Asset breakup"/>
      <sheetName val="10 year CAPEX Forecast Detail"/>
      <sheetName val="Labour Rates"/>
      <sheetName val="Escalation"/>
      <sheetName val="10 year CAPEX Base"/>
      <sheetName val="10 year CAPEX 12-13 Real"/>
      <sheetName val="Asset % Breakup"/>
      <sheetName val="CAPEX Tables Real"/>
      <sheetName val="10 year MAINT Base Numbers"/>
      <sheetName val="10 year MAINT Escal Numbers"/>
      <sheetName val="Base year"/>
      <sheetName val="Base Year Input"/>
      <sheetName val="Base Year Escalated"/>
      <sheetName val="Step Changes Input"/>
      <sheetName val="Step Changes Escalated"/>
      <sheetName val="OPEX Step Changes"/>
      <sheetName val="IT Support Investment Opex"/>
      <sheetName val="IT Support BAU Opex"/>
      <sheetName val="Output"/>
      <sheetName val="OPEX Tables Real"/>
      <sheetName val="Summary capex"/>
      <sheetName val="Summary Opex"/>
      <sheetName val="Summary Red"/>
      <sheetName val="Summary Revenue"/>
      <sheetName val="OPEX Tables Real Detail"/>
      <sheetName val="Regulated P&amp;L"/>
      <sheetName val="Opex discussion with BM's"/>
      <sheetName val="Regulated P&amp;L Back Adj"/>
      <sheetName val="Contestable P&amp;L"/>
      <sheetName val="Corporate FPSC Exc Depreciation"/>
      <sheetName val="Input Variables - EN"/>
      <sheetName val="CPI"/>
      <sheetName val="UNFT Model"/>
      <sheetName val="Payroll Costs"/>
      <sheetName val="Bonus"/>
      <sheetName val="Rates Summary"/>
      <sheetName val="FTE estimates 1 A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Position Number</v>
          </cell>
          <cell r="B1" t="str">
            <v>Position Description</v>
          </cell>
          <cell r="C1" t="str">
            <v>Employee Number</v>
          </cell>
          <cell r="D1" t="str">
            <v>Employee Name</v>
          </cell>
          <cell r="E1" t="str">
            <v>Performance Based Pay</v>
          </cell>
          <cell r="F1" t="str">
            <v>Profit Share</v>
          </cell>
          <cell r="G1" t="str">
            <v>EBA Bonus</v>
          </cell>
          <cell r="H1" t="str">
            <v>Total</v>
          </cell>
        </row>
        <row r="2">
          <cell r="A2">
            <v>20</v>
          </cell>
          <cell r="B2" t="str">
            <v>Dispatcher</v>
          </cell>
          <cell r="C2" t="str">
            <v>5085</v>
          </cell>
          <cell r="D2" t="str">
            <v>BIRCHALL, Michael B</v>
          </cell>
          <cell r="E2">
            <v>0</v>
          </cell>
          <cell r="F2">
            <v>2800.0499999999997</v>
          </cell>
          <cell r="G2">
            <v>749.98000000000025</v>
          </cell>
          <cell r="H2">
            <v>3550.0299999999997</v>
          </cell>
        </row>
        <row r="3">
          <cell r="A3">
            <v>22</v>
          </cell>
          <cell r="B3" t="str">
            <v>Standards Engineer</v>
          </cell>
          <cell r="C3" t="str">
            <v>10609</v>
          </cell>
          <cell r="D3" t="str">
            <v>DESAI, Chiragkumar</v>
          </cell>
          <cell r="E3">
            <v>0</v>
          </cell>
          <cell r="F3">
            <v>2800.0499999999997</v>
          </cell>
          <cell r="G3">
            <v>749.98000000000025</v>
          </cell>
          <cell r="H3">
            <v>3550.0299999999997</v>
          </cell>
        </row>
        <row r="4">
          <cell r="A4">
            <v>57</v>
          </cell>
          <cell r="B4" t="str">
            <v>Administration Officer</v>
          </cell>
          <cell r="C4" t="str">
            <v>544-83327</v>
          </cell>
          <cell r="D4" t="str">
            <v>EDWARDS, Anthony V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85</v>
          </cell>
          <cell r="B5" t="str">
            <v>Mananger Call Centre</v>
          </cell>
          <cell r="C5" t="str">
            <v>10704</v>
          </cell>
          <cell r="D5" t="str">
            <v>DAVIS, Alison J</v>
          </cell>
          <cell r="E5">
            <v>0</v>
          </cell>
          <cell r="F5">
            <v>2800.0499999999997</v>
          </cell>
          <cell r="G5">
            <v>749.98000000000025</v>
          </cell>
          <cell r="H5">
            <v>3550.0299999999997</v>
          </cell>
        </row>
        <row r="6">
          <cell r="A6">
            <v>97</v>
          </cell>
          <cell r="B6" t="str">
            <v>Design Officer</v>
          </cell>
          <cell r="C6" t="str">
            <v>2381</v>
          </cell>
          <cell r="D6" t="str">
            <v>STOKMAN, Rebecca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>
            <v>121</v>
          </cell>
          <cell r="B7" t="str">
            <v>Senior Protection Engineer</v>
          </cell>
          <cell r="C7" t="str">
            <v>10634</v>
          </cell>
          <cell r="D7" t="str">
            <v>ANEGONDY, Ravi</v>
          </cell>
          <cell r="E7">
            <v>15007.980000000003</v>
          </cell>
          <cell r="F7">
            <v>0</v>
          </cell>
          <cell r="G7">
            <v>0</v>
          </cell>
          <cell r="H7">
            <v>15007.980000000003</v>
          </cell>
        </row>
        <row r="8">
          <cell r="A8">
            <v>122</v>
          </cell>
          <cell r="B8" t="str">
            <v>Design Engineer</v>
          </cell>
          <cell r="C8" t="str">
            <v>9363</v>
          </cell>
          <cell r="D8" t="str">
            <v>KANGLEON, Xavier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133</v>
          </cell>
          <cell r="B9" t="str">
            <v>Design Engineer</v>
          </cell>
          <cell r="C9" t="str">
            <v>10705</v>
          </cell>
          <cell r="D9" t="str">
            <v>KUMARASINGHE, Ravindramal L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133</v>
          </cell>
          <cell r="B10" t="str">
            <v>Design Officer</v>
          </cell>
          <cell r="C10" t="str">
            <v>10705</v>
          </cell>
          <cell r="D10" t="str">
            <v>KUMARASINGHE, Ravindramal L</v>
          </cell>
          <cell r="E10">
            <v>0</v>
          </cell>
          <cell r="F10">
            <v>2800.0499999999997</v>
          </cell>
          <cell r="G10">
            <v>749.98000000000025</v>
          </cell>
          <cell r="H10">
            <v>3550.0299999999997</v>
          </cell>
        </row>
        <row r="11">
          <cell r="A11">
            <v>141</v>
          </cell>
          <cell r="B11" t="str">
            <v>Design Engineer</v>
          </cell>
          <cell r="C11" t="str">
            <v>10532</v>
          </cell>
          <cell r="D11" t="str">
            <v>MARTINEZ ARENAS, Jairo A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179</v>
          </cell>
          <cell r="B12" t="str">
            <v>Works Planner</v>
          </cell>
          <cell r="C12" t="str">
            <v>N2141-1415-01</v>
          </cell>
          <cell r="D12" t="str">
            <v>Vacant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181</v>
          </cell>
          <cell r="B13" t="str">
            <v>CAD Coordinator &amp; GIS Officer</v>
          </cell>
          <cell r="C13" t="str">
            <v>326-71116</v>
          </cell>
          <cell r="D13" t="str">
            <v>PELLE, Joseph</v>
          </cell>
          <cell r="E13">
            <v>0</v>
          </cell>
          <cell r="F13">
            <v>2800.0499999999997</v>
          </cell>
          <cell r="G13">
            <v>749.98000000000025</v>
          </cell>
          <cell r="H13">
            <v>3550.0299999999997</v>
          </cell>
        </row>
        <row r="14">
          <cell r="A14">
            <v>333</v>
          </cell>
          <cell r="B14" t="str">
            <v>Finance Officer</v>
          </cell>
          <cell r="C14" t="str">
            <v>9725</v>
          </cell>
          <cell r="D14" t="str">
            <v>PARKER, Sarah L</v>
          </cell>
          <cell r="E14">
            <v>0</v>
          </cell>
          <cell r="F14">
            <v>2800.0499999999997</v>
          </cell>
          <cell r="G14">
            <v>749.98000000000025</v>
          </cell>
          <cell r="H14">
            <v>3550.0299999999997</v>
          </cell>
        </row>
        <row r="15">
          <cell r="A15">
            <v>334</v>
          </cell>
          <cell r="B15" t="str">
            <v>Emergency Services Officer</v>
          </cell>
          <cell r="C15" t="str">
            <v>544-83650</v>
          </cell>
          <cell r="D15" t="str">
            <v>SMITH, Dennis M</v>
          </cell>
          <cell r="E15">
            <v>0</v>
          </cell>
          <cell r="F15">
            <v>2800.0499999999997</v>
          </cell>
          <cell r="G15">
            <v>749.98000000000025</v>
          </cell>
          <cell r="H15">
            <v>3550.0299999999997</v>
          </cell>
        </row>
        <row r="16">
          <cell r="A16">
            <v>429</v>
          </cell>
          <cell r="B16" t="str">
            <v>Management Accountant</v>
          </cell>
          <cell r="C16" t="str">
            <v>10584</v>
          </cell>
          <cell r="D16" t="str">
            <v>ZHANG, Yushi</v>
          </cell>
          <cell r="E16">
            <v>0</v>
          </cell>
          <cell r="F16">
            <v>2800.0499999999997</v>
          </cell>
          <cell r="G16">
            <v>749.98000000000025</v>
          </cell>
          <cell r="H16">
            <v>3550.0299999999997</v>
          </cell>
        </row>
        <row r="17">
          <cell r="A17">
            <v>474</v>
          </cell>
          <cell r="B17" t="str">
            <v>Senior Finance Officer</v>
          </cell>
          <cell r="C17" t="str">
            <v>2385</v>
          </cell>
          <cell r="D17" t="str">
            <v>PRESTON, Jocelyn M</v>
          </cell>
          <cell r="E17">
            <v>0</v>
          </cell>
          <cell r="F17">
            <v>2800.0499999999997</v>
          </cell>
          <cell r="G17">
            <v>749.98000000000025</v>
          </cell>
          <cell r="H17">
            <v>3550.0299999999997</v>
          </cell>
        </row>
        <row r="18">
          <cell r="A18">
            <v>480</v>
          </cell>
          <cell r="B18" t="str">
            <v>Protect SCADA Snr Tech Officer</v>
          </cell>
          <cell r="C18" t="str">
            <v>326-74579</v>
          </cell>
          <cell r="D18" t="str">
            <v>GUBLER, Dominic J</v>
          </cell>
          <cell r="E18">
            <v>0</v>
          </cell>
          <cell r="F18">
            <v>2800.0499999999997</v>
          </cell>
          <cell r="G18">
            <v>749.98000000000025</v>
          </cell>
          <cell r="H18">
            <v>3550.0299999999997</v>
          </cell>
        </row>
        <row r="19">
          <cell r="A19">
            <v>514</v>
          </cell>
          <cell r="B19" t="str">
            <v>GIS Officer Electricity</v>
          </cell>
          <cell r="C19" t="str">
            <v>9645</v>
          </cell>
          <cell r="D19" t="str">
            <v>WESTON, Robert</v>
          </cell>
          <cell r="E19">
            <v>0</v>
          </cell>
          <cell r="F19">
            <v>2800.0499999999997</v>
          </cell>
          <cell r="G19">
            <v>749.98000000000025</v>
          </cell>
          <cell r="H19">
            <v>3550.0299999999997</v>
          </cell>
        </row>
        <row r="20">
          <cell r="A20">
            <v>517</v>
          </cell>
          <cell r="B20" t="str">
            <v>Fitter</v>
          </cell>
          <cell r="C20" t="str">
            <v>9976</v>
          </cell>
          <cell r="D20" t="str">
            <v>FARTHING, Scott C</v>
          </cell>
          <cell r="E20">
            <v>0</v>
          </cell>
          <cell r="F20">
            <v>2800.0499999999997</v>
          </cell>
          <cell r="G20">
            <v>749.98000000000025</v>
          </cell>
          <cell r="H20">
            <v>3550.0299999999997</v>
          </cell>
        </row>
        <row r="21">
          <cell r="A21">
            <v>520</v>
          </cell>
          <cell r="B21" t="str">
            <v>Design Officer</v>
          </cell>
          <cell r="C21" t="str">
            <v>030-42097</v>
          </cell>
          <cell r="D21" t="str">
            <v>OCHMANSKI, Danuta</v>
          </cell>
          <cell r="E21">
            <v>0</v>
          </cell>
          <cell r="F21">
            <v>2800.0499999999997</v>
          </cell>
          <cell r="G21">
            <v>749.98000000000025</v>
          </cell>
          <cell r="H21">
            <v>3550.0299999999997</v>
          </cell>
        </row>
        <row r="22">
          <cell r="A22">
            <v>523</v>
          </cell>
          <cell r="B22" t="str">
            <v>Training Officer</v>
          </cell>
          <cell r="C22" t="str">
            <v>N2104-1415-01</v>
          </cell>
          <cell r="D22" t="str">
            <v>Vacant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535</v>
          </cell>
          <cell r="B23" t="str">
            <v>Snr Customer Project Officer</v>
          </cell>
          <cell r="C23" t="str">
            <v>9441</v>
          </cell>
          <cell r="D23" t="str">
            <v>AZIZI, Nadeem</v>
          </cell>
          <cell r="E23">
            <v>0</v>
          </cell>
          <cell r="F23">
            <v>2800.0499999999997</v>
          </cell>
          <cell r="G23">
            <v>749.98000000000025</v>
          </cell>
          <cell r="H23">
            <v>3550.0299999999997</v>
          </cell>
        </row>
        <row r="24">
          <cell r="A24">
            <v>563</v>
          </cell>
          <cell r="B24" t="str">
            <v>Emergency Services Officer</v>
          </cell>
          <cell r="C24" t="str">
            <v>541-98980</v>
          </cell>
          <cell r="D24" t="str">
            <v>STRAMANDINOLI, Frank</v>
          </cell>
          <cell r="E24">
            <v>0</v>
          </cell>
          <cell r="F24">
            <v>2800.0499999999997</v>
          </cell>
          <cell r="G24">
            <v>749.98000000000025</v>
          </cell>
          <cell r="H24">
            <v>3550.0299999999997</v>
          </cell>
        </row>
        <row r="25">
          <cell r="A25">
            <v>570</v>
          </cell>
          <cell r="B25" t="str">
            <v>Customer Project Officer</v>
          </cell>
          <cell r="C25" t="str">
            <v>3167</v>
          </cell>
          <cell r="D25" t="str">
            <v>SINGH, Darshan</v>
          </cell>
          <cell r="E25">
            <v>0</v>
          </cell>
          <cell r="F25">
            <v>2800.0499999999997</v>
          </cell>
          <cell r="G25">
            <v>749.98000000000025</v>
          </cell>
          <cell r="H25">
            <v>3550.0299999999997</v>
          </cell>
        </row>
        <row r="26">
          <cell r="A26">
            <v>583</v>
          </cell>
          <cell r="B26" t="str">
            <v>Assistant Finance Manager Elec</v>
          </cell>
          <cell r="C26" t="str">
            <v>2469</v>
          </cell>
          <cell r="D26" t="str">
            <v>WEST, Ian</v>
          </cell>
          <cell r="E26">
            <v>0</v>
          </cell>
          <cell r="F26">
            <v>2800.0499999999997</v>
          </cell>
          <cell r="G26">
            <v>749.98000000000025</v>
          </cell>
          <cell r="H26">
            <v>3550.0299999999997</v>
          </cell>
        </row>
        <row r="27">
          <cell r="A27">
            <v>585</v>
          </cell>
          <cell r="B27" t="str">
            <v>Project Manger - GIS/ArcFM</v>
          </cell>
          <cell r="C27" t="str">
            <v>3733</v>
          </cell>
          <cell r="D27" t="str">
            <v>WRIGHT, Dalle E</v>
          </cell>
          <cell r="E27">
            <v>11324.41</v>
          </cell>
          <cell r="F27">
            <v>0</v>
          </cell>
          <cell r="G27">
            <v>0</v>
          </cell>
          <cell r="H27">
            <v>11324.41</v>
          </cell>
        </row>
        <row r="28">
          <cell r="A28">
            <v>683</v>
          </cell>
          <cell r="B28" t="str">
            <v>Executive Assistant</v>
          </cell>
          <cell r="C28" t="str">
            <v>3717</v>
          </cell>
          <cell r="D28" t="str">
            <v>MILNE, Nicole R</v>
          </cell>
          <cell r="E28">
            <v>0</v>
          </cell>
          <cell r="F28">
            <v>2800.0499999999997</v>
          </cell>
          <cell r="G28">
            <v>749.98000000000025</v>
          </cell>
          <cell r="H28">
            <v>3550.0299999999997</v>
          </cell>
        </row>
        <row r="29">
          <cell r="A29">
            <v>693</v>
          </cell>
          <cell r="B29" t="str">
            <v>Manager Learning and Development</v>
          </cell>
          <cell r="C29" t="str">
            <v>10286</v>
          </cell>
          <cell r="D29" t="str">
            <v>BODLE, Leanne</v>
          </cell>
          <cell r="E29">
            <v>0</v>
          </cell>
          <cell r="F29">
            <v>2800.0499999999997</v>
          </cell>
          <cell r="G29">
            <v>749.98000000000025</v>
          </cell>
          <cell r="H29">
            <v>3550.0299999999997</v>
          </cell>
        </row>
        <row r="30">
          <cell r="A30">
            <v>724</v>
          </cell>
          <cell r="B30" t="str">
            <v>Perf Engineer Subs &amp; Switchgear</v>
          </cell>
          <cell r="C30" t="str">
            <v>9866</v>
          </cell>
          <cell r="D30" t="str">
            <v>PIYATILAKE, Stanley A</v>
          </cell>
          <cell r="E30">
            <v>0</v>
          </cell>
          <cell r="F30">
            <v>2800.0499999999997</v>
          </cell>
          <cell r="G30">
            <v>749.98000000000025</v>
          </cell>
          <cell r="H30">
            <v>3550.0299999999997</v>
          </cell>
        </row>
        <row r="31">
          <cell r="A31">
            <v>726</v>
          </cell>
          <cell r="B31" t="str">
            <v>Project Manager</v>
          </cell>
          <cell r="C31" t="str">
            <v>10127</v>
          </cell>
          <cell r="D31" t="str">
            <v>LONCHAMPT, Delphine K</v>
          </cell>
          <cell r="E31">
            <v>0</v>
          </cell>
          <cell r="F31">
            <v>2800.0499999999997</v>
          </cell>
          <cell r="G31">
            <v>749.98000000000025</v>
          </cell>
          <cell r="H31">
            <v>3550.0299999999997</v>
          </cell>
        </row>
        <row r="32">
          <cell r="A32">
            <v>726</v>
          </cell>
          <cell r="B32" t="str">
            <v>Project Manager Major Projects</v>
          </cell>
          <cell r="C32" t="str">
            <v>10127</v>
          </cell>
          <cell r="D32" t="str">
            <v>LONCHAMPT, Delphine 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744</v>
          </cell>
          <cell r="B33" t="str">
            <v>CSAP Officer</v>
          </cell>
          <cell r="C33" t="str">
            <v>719-50695</v>
          </cell>
          <cell r="D33" t="str">
            <v>SCANES, Allan J</v>
          </cell>
          <cell r="E33">
            <v>0</v>
          </cell>
          <cell r="F33">
            <v>2800.0499999999997</v>
          </cell>
          <cell r="G33">
            <v>749.98000000000025</v>
          </cell>
          <cell r="H33">
            <v>3550.0299999999997</v>
          </cell>
        </row>
        <row r="34">
          <cell r="A34">
            <v>745</v>
          </cell>
          <cell r="B34" t="str">
            <v>CSAP Officer</v>
          </cell>
          <cell r="C34" t="str">
            <v>544-83175</v>
          </cell>
          <cell r="D34" t="str">
            <v>WOLK, Garry</v>
          </cell>
          <cell r="E34">
            <v>0</v>
          </cell>
          <cell r="F34">
            <v>2800.0499999999997</v>
          </cell>
          <cell r="G34">
            <v>749.98000000000025</v>
          </cell>
          <cell r="H34">
            <v>3550.0299999999997</v>
          </cell>
        </row>
        <row r="35">
          <cell r="A35">
            <v>747</v>
          </cell>
          <cell r="B35" t="str">
            <v>CSAP Officer</v>
          </cell>
          <cell r="C35" t="str">
            <v>1138</v>
          </cell>
          <cell r="D35" t="str">
            <v>NEWTON, David</v>
          </cell>
          <cell r="E35">
            <v>0</v>
          </cell>
          <cell r="F35">
            <v>2800.0499999999997</v>
          </cell>
          <cell r="G35">
            <v>749.98000000000025</v>
          </cell>
          <cell r="H35">
            <v>3550.0299999999997</v>
          </cell>
        </row>
        <row r="36">
          <cell r="A36">
            <v>749</v>
          </cell>
          <cell r="B36" t="str">
            <v>Customer Service Officer</v>
          </cell>
          <cell r="C36" t="str">
            <v>N2124-1415-01</v>
          </cell>
          <cell r="D36" t="str">
            <v>Vacant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750</v>
          </cell>
          <cell r="B37" t="str">
            <v>CSAP Officer</v>
          </cell>
          <cell r="C37" t="str">
            <v>326-76988</v>
          </cell>
          <cell r="D37" t="str">
            <v>CAPPELLO, James P</v>
          </cell>
          <cell r="E37">
            <v>0</v>
          </cell>
          <cell r="F37">
            <v>2800.0499999999997</v>
          </cell>
          <cell r="G37">
            <v>749.98000000000025</v>
          </cell>
          <cell r="H37">
            <v>3550.0299999999997</v>
          </cell>
        </row>
        <row r="38">
          <cell r="A38">
            <v>751</v>
          </cell>
          <cell r="B38" t="str">
            <v>Senior CSAP Officer</v>
          </cell>
          <cell r="C38" t="str">
            <v>711-26671</v>
          </cell>
          <cell r="D38" t="str">
            <v>MAGUIRE, Paul J</v>
          </cell>
          <cell r="E38">
            <v>0</v>
          </cell>
          <cell r="F38">
            <v>2800.0499999999997</v>
          </cell>
          <cell r="G38">
            <v>749.98000000000025</v>
          </cell>
          <cell r="H38">
            <v>3550.0299999999997</v>
          </cell>
        </row>
        <row r="39">
          <cell r="A39">
            <v>759</v>
          </cell>
          <cell r="B39" t="str">
            <v>Purchasing and Contracts Admin</v>
          </cell>
          <cell r="C39" t="str">
            <v>030-42572</v>
          </cell>
          <cell r="D39" t="str">
            <v>SLIWINSKI, Lisa</v>
          </cell>
          <cell r="E39">
            <v>0</v>
          </cell>
          <cell r="F39">
            <v>2240.0100000000002</v>
          </cell>
          <cell r="G39">
            <v>599.95000000000005</v>
          </cell>
          <cell r="H39">
            <v>2839.96</v>
          </cell>
        </row>
        <row r="40">
          <cell r="A40">
            <v>884</v>
          </cell>
          <cell r="B40" t="str">
            <v>Contract Specialist</v>
          </cell>
          <cell r="C40" t="str">
            <v>10580</v>
          </cell>
          <cell r="D40" t="str">
            <v>NEWHAM, Debbie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924</v>
          </cell>
          <cell r="B41" t="str">
            <v>Vocational Educator</v>
          </cell>
          <cell r="C41" t="str">
            <v>10632</v>
          </cell>
          <cell r="D41" t="str">
            <v>HINCKSMAN, Paul J</v>
          </cell>
          <cell r="E41">
            <v>0</v>
          </cell>
          <cell r="F41">
            <v>2800.0499999999997</v>
          </cell>
          <cell r="G41">
            <v>749.98000000000025</v>
          </cell>
          <cell r="H41">
            <v>3550.0299999999997</v>
          </cell>
        </row>
        <row r="42">
          <cell r="A42">
            <v>994</v>
          </cell>
          <cell r="B42" t="str">
            <v>Customer Liaison Officer</v>
          </cell>
          <cell r="C42" t="str">
            <v>2506</v>
          </cell>
          <cell r="D42" t="str">
            <v>BUSTAMANTE, Christian A</v>
          </cell>
          <cell r="E42">
            <v>0</v>
          </cell>
          <cell r="F42">
            <v>2800.0499999999997</v>
          </cell>
          <cell r="G42">
            <v>749.98000000000025</v>
          </cell>
          <cell r="H42">
            <v>3550.0299999999997</v>
          </cell>
        </row>
        <row r="43">
          <cell r="A43">
            <v>995</v>
          </cell>
          <cell r="B43" t="str">
            <v>Customer Support Officer</v>
          </cell>
          <cell r="C43" t="str">
            <v>715-54836</v>
          </cell>
          <cell r="D43" t="str">
            <v>ZIEBELL, Kevin J</v>
          </cell>
          <cell r="E43">
            <v>0</v>
          </cell>
          <cell r="F43">
            <v>2800.0499999999997</v>
          </cell>
          <cell r="G43">
            <v>749.98000000000025</v>
          </cell>
          <cell r="H43">
            <v>3550.0299999999997</v>
          </cell>
        </row>
        <row r="44">
          <cell r="A44">
            <v>1032</v>
          </cell>
          <cell r="B44" t="str">
            <v>Principal AMS Engineer</v>
          </cell>
          <cell r="C44" t="str">
            <v>10502</v>
          </cell>
          <cell r="D44" t="str">
            <v>SCHULZER, Michael</v>
          </cell>
          <cell r="E44">
            <v>16334.84</v>
          </cell>
          <cell r="F44">
            <v>0</v>
          </cell>
          <cell r="G44">
            <v>0</v>
          </cell>
          <cell r="H44">
            <v>16334.84</v>
          </cell>
        </row>
        <row r="45">
          <cell r="A45">
            <v>1059</v>
          </cell>
          <cell r="B45" t="str">
            <v>Fitter</v>
          </cell>
          <cell r="C45" t="str">
            <v>10708</v>
          </cell>
          <cell r="D45" t="str">
            <v>HALL, Nathan J</v>
          </cell>
          <cell r="E45">
            <v>0</v>
          </cell>
          <cell r="F45">
            <v>2800.0499999999997</v>
          </cell>
          <cell r="G45">
            <v>749.98000000000025</v>
          </cell>
          <cell r="H45">
            <v>3550.0299999999997</v>
          </cell>
        </row>
        <row r="46">
          <cell r="A46">
            <v>1066</v>
          </cell>
          <cell r="B46" t="str">
            <v>Billing Officer</v>
          </cell>
          <cell r="C46" t="str">
            <v>702-88046</v>
          </cell>
          <cell r="D46" t="str">
            <v>HARVEY, Barry J</v>
          </cell>
          <cell r="E46">
            <v>0</v>
          </cell>
          <cell r="F46">
            <v>2091.9499999999998</v>
          </cell>
          <cell r="G46">
            <v>560.32000000000005</v>
          </cell>
          <cell r="H46">
            <v>2652.27</v>
          </cell>
        </row>
        <row r="47">
          <cell r="A47">
            <v>1066</v>
          </cell>
          <cell r="B47" t="str">
            <v>Metering Data Serv Team Leader</v>
          </cell>
          <cell r="C47" t="str">
            <v>702-88046</v>
          </cell>
          <cell r="D47" t="str">
            <v>HARVEY, Barry J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1153</v>
          </cell>
          <cell r="B48" t="str">
            <v>Fitter</v>
          </cell>
          <cell r="C48" t="str">
            <v>3106</v>
          </cell>
          <cell r="D48" t="str">
            <v>TANKEY, John H</v>
          </cell>
          <cell r="E48">
            <v>0</v>
          </cell>
          <cell r="F48">
            <v>2800.0499999999997</v>
          </cell>
          <cell r="G48">
            <v>749.98000000000025</v>
          </cell>
          <cell r="H48">
            <v>3550.0299999999997</v>
          </cell>
        </row>
        <row r="49">
          <cell r="A49">
            <v>1154</v>
          </cell>
          <cell r="B49" t="str">
            <v>Fitter</v>
          </cell>
          <cell r="C49" t="str">
            <v>10707</v>
          </cell>
          <cell r="D49" t="str">
            <v>HEARN, Peter M</v>
          </cell>
          <cell r="E49">
            <v>0</v>
          </cell>
          <cell r="F49">
            <v>2800.0499999999997</v>
          </cell>
          <cell r="G49">
            <v>749.98000000000025</v>
          </cell>
          <cell r="H49">
            <v>3550.0299999999997</v>
          </cell>
        </row>
        <row r="50">
          <cell r="A50">
            <v>1168</v>
          </cell>
          <cell r="B50" t="str">
            <v>Electrical Fitter</v>
          </cell>
          <cell r="C50" t="str">
            <v>N2143-1415-01</v>
          </cell>
          <cell r="D50" t="str">
            <v>Vacant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1172</v>
          </cell>
          <cell r="B51" t="str">
            <v>Apprentice Electrical Fitter</v>
          </cell>
          <cell r="C51" t="str">
            <v>10627</v>
          </cell>
          <cell r="D51" t="str">
            <v>GARVIE, Caleb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1172</v>
          </cell>
          <cell r="B52" t="str">
            <v>Fitter Apprentice</v>
          </cell>
          <cell r="C52" t="str">
            <v>10627</v>
          </cell>
          <cell r="D52" t="str">
            <v>GARVIE, Caleb</v>
          </cell>
          <cell r="E52">
            <v>0</v>
          </cell>
          <cell r="F52">
            <v>2800.0499999999997</v>
          </cell>
          <cell r="G52">
            <v>749.98000000000025</v>
          </cell>
          <cell r="H52">
            <v>3550.0299999999997</v>
          </cell>
        </row>
        <row r="53">
          <cell r="A53">
            <v>1214</v>
          </cell>
          <cell r="B53" t="str">
            <v>Customer Services Officer</v>
          </cell>
          <cell r="C53" t="str">
            <v>2529</v>
          </cell>
          <cell r="D53" t="str">
            <v>ALLEN, Tracee</v>
          </cell>
          <cell r="E53">
            <v>0</v>
          </cell>
          <cell r="F53">
            <v>2800.0499999999997</v>
          </cell>
          <cell r="G53">
            <v>749.98000000000025</v>
          </cell>
          <cell r="H53">
            <v>3550.0299999999997</v>
          </cell>
        </row>
        <row r="54">
          <cell r="A54">
            <v>1214</v>
          </cell>
          <cell r="B54" t="str">
            <v>Customer Services Officer</v>
          </cell>
          <cell r="C54" t="str">
            <v>2529</v>
          </cell>
          <cell r="D54" t="str">
            <v>ALLEN, Tracee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1217</v>
          </cell>
          <cell r="B55" t="str">
            <v>Electrical Fitter</v>
          </cell>
          <cell r="C55" t="str">
            <v>10528</v>
          </cell>
          <cell r="D55" t="str">
            <v>O'BRIEN, Peter G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1217</v>
          </cell>
          <cell r="B56" t="str">
            <v>Fitter</v>
          </cell>
          <cell r="C56" t="str">
            <v>10528</v>
          </cell>
          <cell r="D56" t="str">
            <v>O'BRIEN, Peter G</v>
          </cell>
          <cell r="E56">
            <v>0</v>
          </cell>
          <cell r="F56">
            <v>2800.0499999999997</v>
          </cell>
          <cell r="G56">
            <v>749.98000000000025</v>
          </cell>
          <cell r="H56">
            <v>3550.0299999999997</v>
          </cell>
        </row>
        <row r="57">
          <cell r="A57">
            <v>1218</v>
          </cell>
          <cell r="B57" t="str">
            <v>Fitter / LV Switcher</v>
          </cell>
          <cell r="C57" t="str">
            <v>3347</v>
          </cell>
          <cell r="D57" t="str">
            <v>EBSWORTH, Jay</v>
          </cell>
          <cell r="E57">
            <v>0</v>
          </cell>
          <cell r="F57">
            <v>2800.0499999999997</v>
          </cell>
          <cell r="G57">
            <v>749.98000000000025</v>
          </cell>
          <cell r="H57">
            <v>3550.0299999999997</v>
          </cell>
        </row>
        <row r="58">
          <cell r="A58">
            <v>1223</v>
          </cell>
          <cell r="B58" t="str">
            <v>Protection Technician</v>
          </cell>
          <cell r="C58" t="str">
            <v>9626</v>
          </cell>
          <cell r="D58" t="str">
            <v>CREEK, Matthew D</v>
          </cell>
          <cell r="E58">
            <v>0</v>
          </cell>
          <cell r="F58">
            <v>2800.0499999999997</v>
          </cell>
          <cell r="G58">
            <v>749.98000000000025</v>
          </cell>
          <cell r="H58">
            <v>3550.0299999999997</v>
          </cell>
        </row>
        <row r="59">
          <cell r="A59">
            <v>1234</v>
          </cell>
          <cell r="B59" t="str">
            <v>Lineworker</v>
          </cell>
          <cell r="C59" t="str">
            <v>9009</v>
          </cell>
          <cell r="D59" t="str">
            <v>JACOBS, Robert</v>
          </cell>
          <cell r="E59">
            <v>0</v>
          </cell>
          <cell r="F59">
            <v>2800.0499999999997</v>
          </cell>
          <cell r="G59">
            <v>749.98000000000025</v>
          </cell>
          <cell r="H59">
            <v>3550.0299999999997</v>
          </cell>
        </row>
        <row r="60">
          <cell r="A60">
            <v>1241</v>
          </cell>
          <cell r="B60" t="str">
            <v>Network Operator</v>
          </cell>
          <cell r="C60" t="str">
            <v>4056</v>
          </cell>
          <cell r="D60" t="str">
            <v>GORTON, Andrew D</v>
          </cell>
          <cell r="E60">
            <v>0</v>
          </cell>
          <cell r="F60">
            <v>2800.0499999999997</v>
          </cell>
          <cell r="G60">
            <v>749.98000000000025</v>
          </cell>
          <cell r="H60">
            <v>3550.0299999999997</v>
          </cell>
        </row>
        <row r="61">
          <cell r="A61">
            <v>1252</v>
          </cell>
          <cell r="B61" t="str">
            <v>Geospatial Specialist</v>
          </cell>
          <cell r="C61" t="str">
            <v>2375</v>
          </cell>
          <cell r="D61" t="str">
            <v>REARDON, Phillip</v>
          </cell>
          <cell r="E61">
            <v>0</v>
          </cell>
          <cell r="F61">
            <v>1877.4299999999998</v>
          </cell>
          <cell r="G61">
            <v>502.86000000000013</v>
          </cell>
          <cell r="H61">
            <v>2380.29</v>
          </cell>
        </row>
        <row r="62">
          <cell r="A62">
            <v>1282</v>
          </cell>
          <cell r="B62" t="str">
            <v>Manager Business Improvement</v>
          </cell>
          <cell r="C62" t="str">
            <v>9077</v>
          </cell>
          <cell r="D62" t="str">
            <v>VAN VEENENDAAL, Debbie A</v>
          </cell>
          <cell r="E62">
            <v>13019.71</v>
          </cell>
          <cell r="F62">
            <v>0</v>
          </cell>
          <cell r="G62">
            <v>0</v>
          </cell>
          <cell r="H62">
            <v>13019.71</v>
          </cell>
        </row>
        <row r="63">
          <cell r="A63">
            <v>1285</v>
          </cell>
          <cell r="B63" t="str">
            <v>Management Systems Coordinator</v>
          </cell>
          <cell r="C63" t="str">
            <v>2019</v>
          </cell>
          <cell r="D63" t="str">
            <v>PHILLIPS, Ashley</v>
          </cell>
          <cell r="E63">
            <v>0</v>
          </cell>
          <cell r="F63">
            <v>2800.0499999999997</v>
          </cell>
          <cell r="G63">
            <v>749.98000000000025</v>
          </cell>
          <cell r="H63">
            <v>3550.0299999999997</v>
          </cell>
        </row>
        <row r="64">
          <cell r="A64">
            <v>1291</v>
          </cell>
          <cell r="B64" t="str">
            <v>Contract Specialist</v>
          </cell>
          <cell r="C64" t="str">
            <v>719-53247</v>
          </cell>
          <cell r="D64" t="str">
            <v>ANDERSON, Leanne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1299</v>
          </cell>
          <cell r="B65" t="str">
            <v>Fleet Support Officer</v>
          </cell>
          <cell r="C65" t="str">
            <v>3069</v>
          </cell>
          <cell r="D65" t="str">
            <v>WEBB, Erin L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1299</v>
          </cell>
          <cell r="B66" t="str">
            <v>Fleet Support Officer</v>
          </cell>
          <cell r="C66" t="str">
            <v>3069</v>
          </cell>
          <cell r="D66" t="str">
            <v>WEBB, Erin L</v>
          </cell>
          <cell r="E66">
            <v>0</v>
          </cell>
          <cell r="F66">
            <v>2800.0499999999997</v>
          </cell>
          <cell r="G66">
            <v>749.98000000000025</v>
          </cell>
          <cell r="H66">
            <v>3550.0299999999997</v>
          </cell>
        </row>
        <row r="67">
          <cell r="A67">
            <v>1302</v>
          </cell>
          <cell r="B67" t="str">
            <v>Purchasing Officer</v>
          </cell>
          <cell r="C67" t="str">
            <v>6574</v>
          </cell>
          <cell r="D67" t="str">
            <v>THOMPSON, Matthew J</v>
          </cell>
          <cell r="E67">
            <v>0</v>
          </cell>
          <cell r="F67">
            <v>2800.0499999999997</v>
          </cell>
          <cell r="G67">
            <v>749.98000000000025</v>
          </cell>
          <cell r="H67">
            <v>3550.0299999999997</v>
          </cell>
        </row>
        <row r="68">
          <cell r="A68">
            <v>1304</v>
          </cell>
          <cell r="B68" t="str">
            <v>Senior Commercial Analyst</v>
          </cell>
          <cell r="C68" t="str">
            <v>715-17779</v>
          </cell>
          <cell r="D68" t="str">
            <v>WALKER, Christopher I</v>
          </cell>
          <cell r="E68">
            <v>0</v>
          </cell>
          <cell r="F68">
            <v>2800.0499999999997</v>
          </cell>
          <cell r="G68">
            <v>749.98000000000025</v>
          </cell>
          <cell r="H68">
            <v>3550.0299999999997</v>
          </cell>
        </row>
        <row r="69">
          <cell r="A69">
            <v>1310</v>
          </cell>
          <cell r="B69" t="str">
            <v>Storeperson</v>
          </cell>
          <cell r="C69" t="str">
            <v>10583</v>
          </cell>
          <cell r="D69" t="str">
            <v>SUTTON, Brian</v>
          </cell>
          <cell r="E69">
            <v>0</v>
          </cell>
          <cell r="F69">
            <v>2800.0499999999997</v>
          </cell>
          <cell r="G69">
            <v>749.98000000000025</v>
          </cell>
          <cell r="H69">
            <v>3550.0299999999997</v>
          </cell>
        </row>
        <row r="70">
          <cell r="A70">
            <v>1312</v>
          </cell>
          <cell r="B70" t="str">
            <v>Warehouse Team Leader</v>
          </cell>
          <cell r="C70" t="str">
            <v>9849</v>
          </cell>
          <cell r="D70" t="str">
            <v>NIHILL, Sean M</v>
          </cell>
          <cell r="E70">
            <v>0</v>
          </cell>
          <cell r="F70">
            <v>2800.0499999999997</v>
          </cell>
          <cell r="G70">
            <v>749.98000000000025</v>
          </cell>
          <cell r="H70">
            <v>3550.0299999999997</v>
          </cell>
        </row>
        <row r="71">
          <cell r="A71">
            <v>1313</v>
          </cell>
          <cell r="B71" t="str">
            <v>Storeperson</v>
          </cell>
          <cell r="C71" t="str">
            <v>6256</v>
          </cell>
          <cell r="D71" t="str">
            <v>O'CONNOR, David J</v>
          </cell>
          <cell r="E71">
            <v>0</v>
          </cell>
          <cell r="F71">
            <v>2800.0499999999997</v>
          </cell>
          <cell r="G71">
            <v>749.98000000000025</v>
          </cell>
          <cell r="H71">
            <v>3550.0299999999997</v>
          </cell>
        </row>
        <row r="72">
          <cell r="A72">
            <v>1317</v>
          </cell>
          <cell r="B72" t="str">
            <v>Storeperson</v>
          </cell>
          <cell r="C72" t="str">
            <v>9617</v>
          </cell>
          <cell r="D72" t="str">
            <v>CAIN, David P</v>
          </cell>
          <cell r="E72">
            <v>0</v>
          </cell>
          <cell r="F72">
            <v>2800.0499999999997</v>
          </cell>
          <cell r="G72">
            <v>749.98000000000025</v>
          </cell>
          <cell r="H72">
            <v>3550.0299999999997</v>
          </cell>
        </row>
        <row r="73">
          <cell r="A73">
            <v>1318</v>
          </cell>
          <cell r="B73" t="str">
            <v>Warehouse Administrator</v>
          </cell>
          <cell r="C73" t="str">
            <v>10578</v>
          </cell>
          <cell r="D73" t="str">
            <v>GILL, Rebecca A E</v>
          </cell>
          <cell r="E73">
            <v>0</v>
          </cell>
          <cell r="F73">
            <v>2800.0499999999997</v>
          </cell>
          <cell r="G73">
            <v>749.98000000000025</v>
          </cell>
          <cell r="H73">
            <v>3550.0299999999997</v>
          </cell>
        </row>
        <row r="74">
          <cell r="A74">
            <v>1320</v>
          </cell>
          <cell r="B74" t="str">
            <v>Business Performance Analyst</v>
          </cell>
          <cell r="C74" t="str">
            <v>9339</v>
          </cell>
          <cell r="D74" t="str">
            <v>SKOUSEN, Cheryl S</v>
          </cell>
          <cell r="E74">
            <v>5000.01</v>
          </cell>
          <cell r="F74">
            <v>0</v>
          </cell>
          <cell r="G74">
            <v>0</v>
          </cell>
          <cell r="H74">
            <v>5000.01</v>
          </cell>
        </row>
        <row r="75">
          <cell r="A75">
            <v>1320</v>
          </cell>
          <cell r="B75" t="str">
            <v>Project Performance Analyst</v>
          </cell>
          <cell r="C75" t="str">
            <v>9339</v>
          </cell>
          <cell r="D75" t="str">
            <v>SKOUSEN, Cheryl 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1321</v>
          </cell>
          <cell r="B76" t="str">
            <v>Storeperson</v>
          </cell>
          <cell r="C76" t="str">
            <v>3013</v>
          </cell>
          <cell r="D76" t="str">
            <v>ORLANDO, Mathew</v>
          </cell>
          <cell r="E76">
            <v>0</v>
          </cell>
          <cell r="F76">
            <v>2800.0499999999997</v>
          </cell>
          <cell r="G76">
            <v>749.98000000000025</v>
          </cell>
          <cell r="H76">
            <v>3550.0299999999997</v>
          </cell>
        </row>
        <row r="77">
          <cell r="A77">
            <v>1341</v>
          </cell>
          <cell r="B77" t="str">
            <v>Principal Engineer Substations</v>
          </cell>
          <cell r="C77" t="str">
            <v>10645</v>
          </cell>
          <cell r="D77" t="str">
            <v>TURKI, Surinder</v>
          </cell>
          <cell r="E77">
            <v>15025.889999999998</v>
          </cell>
          <cell r="F77">
            <v>0</v>
          </cell>
          <cell r="G77">
            <v>0</v>
          </cell>
          <cell r="H77">
            <v>15025.889999999998</v>
          </cell>
        </row>
        <row r="78">
          <cell r="A78">
            <v>1342</v>
          </cell>
          <cell r="B78" t="str">
            <v>Snr Regulatory Compliance &amp; Report Officer</v>
          </cell>
          <cell r="C78" t="str">
            <v>10606</v>
          </cell>
          <cell r="D78" t="str">
            <v>WALKER, Robert</v>
          </cell>
          <cell r="E78">
            <v>13875.000000000004</v>
          </cell>
          <cell r="F78">
            <v>0</v>
          </cell>
          <cell r="G78">
            <v>0</v>
          </cell>
          <cell r="H78">
            <v>13875.000000000004</v>
          </cell>
        </row>
        <row r="79">
          <cell r="A79">
            <v>1348</v>
          </cell>
          <cell r="B79" t="str">
            <v>Commercial Mngr Energy Network</v>
          </cell>
          <cell r="C79" t="str">
            <v>9846</v>
          </cell>
          <cell r="D79" t="str">
            <v>PRIEST, Martin</v>
          </cell>
          <cell r="E79">
            <v>10000.01</v>
          </cell>
          <cell r="F79">
            <v>0</v>
          </cell>
          <cell r="G79">
            <v>0</v>
          </cell>
          <cell r="H79">
            <v>10000.01</v>
          </cell>
        </row>
        <row r="80">
          <cell r="A80">
            <v>1369</v>
          </cell>
          <cell r="B80" t="str">
            <v>Administration Officer</v>
          </cell>
          <cell r="C80" t="str">
            <v>323-84993</v>
          </cell>
          <cell r="D80" t="str">
            <v>COULON, Noelene</v>
          </cell>
          <cell r="E80">
            <v>0</v>
          </cell>
          <cell r="F80">
            <v>2800.0499999999997</v>
          </cell>
          <cell r="G80">
            <v>749.98000000000025</v>
          </cell>
          <cell r="H80">
            <v>3550.0299999999997</v>
          </cell>
        </row>
        <row r="81">
          <cell r="A81">
            <v>1389</v>
          </cell>
          <cell r="B81" t="str">
            <v>Program Scheduler</v>
          </cell>
          <cell r="C81" t="str">
            <v>10143</v>
          </cell>
          <cell r="D81" t="str">
            <v>BRUNS, Daniel K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1394</v>
          </cell>
          <cell r="B82" t="str">
            <v>Dispatcher</v>
          </cell>
          <cell r="C82" t="str">
            <v>6424</v>
          </cell>
          <cell r="D82" t="str">
            <v>REES, Ross E</v>
          </cell>
          <cell r="E82">
            <v>0</v>
          </cell>
          <cell r="F82">
            <v>2800.0499999999997</v>
          </cell>
          <cell r="G82">
            <v>749.98000000000025</v>
          </cell>
          <cell r="H82">
            <v>3550.0299999999997</v>
          </cell>
        </row>
        <row r="83">
          <cell r="A83">
            <v>1396</v>
          </cell>
          <cell r="B83" t="str">
            <v>Works Scheduler</v>
          </cell>
          <cell r="C83" t="str">
            <v>3565</v>
          </cell>
          <cell r="D83" t="str">
            <v>EVANS, Kylie M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1398</v>
          </cell>
          <cell r="B84" t="str">
            <v>Services &amp; Installation Officer</v>
          </cell>
          <cell r="C84" t="str">
            <v>326-76056</v>
          </cell>
          <cell r="D84" t="str">
            <v>MCINTOSH, David A</v>
          </cell>
          <cell r="E84">
            <v>0</v>
          </cell>
          <cell r="F84">
            <v>2800.0499999999997</v>
          </cell>
          <cell r="G84">
            <v>749.98000000000025</v>
          </cell>
          <cell r="H84">
            <v>3550.0299999999997</v>
          </cell>
        </row>
        <row r="85">
          <cell r="A85">
            <v>1399</v>
          </cell>
          <cell r="B85" t="str">
            <v>Dispatcher</v>
          </cell>
          <cell r="C85" t="str">
            <v>5077</v>
          </cell>
          <cell r="D85" t="str">
            <v>BELL, Darren R</v>
          </cell>
          <cell r="E85">
            <v>0</v>
          </cell>
          <cell r="F85">
            <v>2800.0499999999997</v>
          </cell>
          <cell r="G85">
            <v>749.98000000000025</v>
          </cell>
          <cell r="H85">
            <v>3550.0299999999997</v>
          </cell>
        </row>
        <row r="86">
          <cell r="A86">
            <v>1400</v>
          </cell>
          <cell r="B86" t="str">
            <v>Dispatcher</v>
          </cell>
          <cell r="C86" t="str">
            <v>6876</v>
          </cell>
          <cell r="D86" t="str">
            <v>WALKER, Noel G</v>
          </cell>
          <cell r="E86">
            <v>0</v>
          </cell>
          <cell r="F86">
            <v>2800.0499999999997</v>
          </cell>
          <cell r="G86">
            <v>749.98000000000025</v>
          </cell>
          <cell r="H86">
            <v>3550.0299999999997</v>
          </cell>
        </row>
        <row r="87">
          <cell r="A87">
            <v>1401</v>
          </cell>
          <cell r="B87" t="str">
            <v>Dispatcher</v>
          </cell>
          <cell r="C87" t="str">
            <v>326-71589</v>
          </cell>
          <cell r="D87" t="str">
            <v>GRIGG, Kenneth J</v>
          </cell>
          <cell r="E87">
            <v>0</v>
          </cell>
          <cell r="F87">
            <v>2800.0499999999997</v>
          </cell>
          <cell r="G87">
            <v>749.98000000000025</v>
          </cell>
          <cell r="H87">
            <v>3550.0299999999997</v>
          </cell>
        </row>
        <row r="88">
          <cell r="A88">
            <v>1404</v>
          </cell>
          <cell r="B88" t="str">
            <v>Lineworker</v>
          </cell>
          <cell r="C88" t="str">
            <v>10686</v>
          </cell>
          <cell r="D88" t="str">
            <v>CIRIC, Stevan</v>
          </cell>
          <cell r="E88">
            <v>0</v>
          </cell>
          <cell r="F88">
            <v>2800.0499999999997</v>
          </cell>
          <cell r="G88">
            <v>749.98000000000025</v>
          </cell>
          <cell r="H88">
            <v>3550.0299999999997</v>
          </cell>
        </row>
        <row r="89">
          <cell r="A89">
            <v>1445</v>
          </cell>
          <cell r="B89" t="str">
            <v>Environment Support Officer</v>
          </cell>
          <cell r="C89" t="str">
            <v>10510</v>
          </cell>
          <cell r="D89" t="str">
            <v>DARE, Christopher J</v>
          </cell>
          <cell r="E89">
            <v>0</v>
          </cell>
          <cell r="F89">
            <v>2800.0499999999997</v>
          </cell>
          <cell r="G89">
            <v>749.98000000000025</v>
          </cell>
          <cell r="H89">
            <v>3550.0299999999997</v>
          </cell>
        </row>
        <row r="90">
          <cell r="A90">
            <v>1479</v>
          </cell>
          <cell r="B90" t="str">
            <v>ArcFM/GIS Team Leader</v>
          </cell>
          <cell r="C90" t="str">
            <v>033-50380</v>
          </cell>
          <cell r="D90" t="str">
            <v>SMITH, Gary C</v>
          </cell>
          <cell r="E90">
            <v>0</v>
          </cell>
          <cell r="F90">
            <v>2800.0499999999997</v>
          </cell>
          <cell r="G90">
            <v>749.98000000000025</v>
          </cell>
          <cell r="H90">
            <v>3550.0299999999997</v>
          </cell>
        </row>
        <row r="91">
          <cell r="A91">
            <v>1516</v>
          </cell>
          <cell r="B91" t="str">
            <v>Dispatcher</v>
          </cell>
          <cell r="C91" t="str">
            <v>719-50775</v>
          </cell>
          <cell r="D91" t="str">
            <v>NEGRI, Graeme</v>
          </cell>
          <cell r="E91">
            <v>0</v>
          </cell>
          <cell r="F91">
            <v>2800.0499999999997</v>
          </cell>
          <cell r="G91">
            <v>749.98000000000025</v>
          </cell>
          <cell r="H91">
            <v>3550.0299999999997</v>
          </cell>
        </row>
        <row r="92">
          <cell r="A92">
            <v>1518</v>
          </cell>
          <cell r="B92" t="str">
            <v>Fitter</v>
          </cell>
          <cell r="C92" t="str">
            <v>3449</v>
          </cell>
          <cell r="D92" t="str">
            <v>MORRIS, Christopher J</v>
          </cell>
          <cell r="E92">
            <v>0</v>
          </cell>
          <cell r="F92">
            <v>2800.0499999999997</v>
          </cell>
          <cell r="G92">
            <v>749.98000000000025</v>
          </cell>
          <cell r="H92">
            <v>3550.0299999999997</v>
          </cell>
        </row>
        <row r="93">
          <cell r="A93">
            <v>1831</v>
          </cell>
          <cell r="B93" t="str">
            <v>Meter Data Mgment Officer</v>
          </cell>
          <cell r="C93" t="str">
            <v>9310</v>
          </cell>
          <cell r="D93" t="str">
            <v>FALLACE, Melissa J</v>
          </cell>
          <cell r="E93">
            <v>0</v>
          </cell>
          <cell r="F93">
            <v>2800.0499999999997</v>
          </cell>
          <cell r="G93">
            <v>749.98000000000025</v>
          </cell>
          <cell r="H93">
            <v>3550.0299999999997</v>
          </cell>
        </row>
        <row r="94">
          <cell r="A94">
            <v>1924</v>
          </cell>
          <cell r="B94" t="str">
            <v>Lineworker</v>
          </cell>
          <cell r="C94" t="str">
            <v>3277</v>
          </cell>
          <cell r="D94" t="str">
            <v>BURKE, David A</v>
          </cell>
          <cell r="E94">
            <v>0</v>
          </cell>
          <cell r="F94">
            <v>2800.0499999999997</v>
          </cell>
          <cell r="G94">
            <v>749.98000000000025</v>
          </cell>
          <cell r="H94">
            <v>3550.0299999999997</v>
          </cell>
        </row>
        <row r="95">
          <cell r="A95">
            <v>1928</v>
          </cell>
          <cell r="B95" t="str">
            <v>Electrical Worker/Lineworker</v>
          </cell>
          <cell r="C95" t="str">
            <v>9425</v>
          </cell>
          <cell r="D95" t="str">
            <v>O'DWYER, Peter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1928</v>
          </cell>
          <cell r="B96" t="str">
            <v>Lineworker</v>
          </cell>
          <cell r="C96" t="str">
            <v>9425</v>
          </cell>
          <cell r="D96" t="str">
            <v>O'DWYER, Peter</v>
          </cell>
          <cell r="E96">
            <v>0</v>
          </cell>
          <cell r="F96">
            <v>2800.0499999999997</v>
          </cell>
          <cell r="G96">
            <v>749.98000000000025</v>
          </cell>
          <cell r="H96">
            <v>3550.0299999999997</v>
          </cell>
        </row>
        <row r="97">
          <cell r="A97">
            <v>1930</v>
          </cell>
          <cell r="B97" t="str">
            <v>Team Leader</v>
          </cell>
          <cell r="C97" t="str">
            <v>2438</v>
          </cell>
          <cell r="D97" t="str">
            <v>GRACE, Frederick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1931</v>
          </cell>
          <cell r="B98" t="str">
            <v>Fitter</v>
          </cell>
          <cell r="C98" t="str">
            <v>2401</v>
          </cell>
          <cell r="D98" t="str">
            <v>BAIRD, Douglas N</v>
          </cell>
          <cell r="E98">
            <v>0</v>
          </cell>
          <cell r="F98">
            <v>2800.0499999999997</v>
          </cell>
          <cell r="G98">
            <v>749.98000000000025</v>
          </cell>
          <cell r="H98">
            <v>3550.0299999999997</v>
          </cell>
        </row>
        <row r="99">
          <cell r="A99">
            <v>1932</v>
          </cell>
          <cell r="B99" t="str">
            <v>HV Switcher / Lineworker</v>
          </cell>
          <cell r="C99" t="str">
            <v>10669</v>
          </cell>
          <cell r="D99" t="str">
            <v>HORNBY, Matthew Christopher</v>
          </cell>
          <cell r="E99">
            <v>0</v>
          </cell>
          <cell r="F99">
            <v>2800.0499999999997</v>
          </cell>
          <cell r="G99">
            <v>749.98000000000025</v>
          </cell>
          <cell r="H99">
            <v>3550.0299999999997</v>
          </cell>
        </row>
        <row r="100">
          <cell r="A100">
            <v>1934</v>
          </cell>
          <cell r="B100" t="str">
            <v>Plant Operator</v>
          </cell>
          <cell r="C100" t="str">
            <v>2691</v>
          </cell>
          <cell r="D100" t="str">
            <v>RICHARDSON, David M T</v>
          </cell>
          <cell r="E100">
            <v>0</v>
          </cell>
          <cell r="F100">
            <v>2800.0499999999997</v>
          </cell>
          <cell r="G100">
            <v>749.98000000000025</v>
          </cell>
          <cell r="H100">
            <v>3550.0299999999997</v>
          </cell>
        </row>
        <row r="101">
          <cell r="A101">
            <v>1936</v>
          </cell>
          <cell r="B101" t="str">
            <v>Customer Service Officer</v>
          </cell>
          <cell r="C101" t="str">
            <v>10055</v>
          </cell>
          <cell r="D101" t="str">
            <v>GUM, Asal</v>
          </cell>
          <cell r="E101">
            <v>0</v>
          </cell>
          <cell r="F101">
            <v>2800.0499999999997</v>
          </cell>
          <cell r="G101">
            <v>749.98000000000025</v>
          </cell>
          <cell r="H101">
            <v>3550.0299999999997</v>
          </cell>
        </row>
        <row r="102">
          <cell r="A102">
            <v>1936</v>
          </cell>
          <cell r="B102" t="str">
            <v>System Support&amp;Reporting Offic</v>
          </cell>
          <cell r="C102" t="str">
            <v>10055</v>
          </cell>
          <cell r="D102" t="str">
            <v>GUM, Asal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1941</v>
          </cell>
          <cell r="B103" t="str">
            <v>Meter Data Mgment Officer</v>
          </cell>
          <cell r="C103" t="str">
            <v>3052</v>
          </cell>
          <cell r="D103" t="str">
            <v>WRIGHT, Candice L</v>
          </cell>
          <cell r="E103">
            <v>0</v>
          </cell>
          <cell r="F103">
            <v>2800.0499999999997</v>
          </cell>
          <cell r="G103">
            <v>749.98000000000025</v>
          </cell>
          <cell r="H103">
            <v>3550.0299999999997</v>
          </cell>
        </row>
        <row r="104">
          <cell r="A104">
            <v>1948</v>
          </cell>
          <cell r="B104" t="str">
            <v>Ancilliary Works Manager</v>
          </cell>
          <cell r="C104" t="str">
            <v>713-09291</v>
          </cell>
          <cell r="D104" t="str">
            <v>WRIGHT, Fiona M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2554</v>
          </cell>
          <cell r="B105" t="str">
            <v>Asset Inspector</v>
          </cell>
          <cell r="C105" t="str">
            <v>3289</v>
          </cell>
          <cell r="D105" t="str">
            <v>KERSHAW, Timothy E</v>
          </cell>
          <cell r="E105">
            <v>0</v>
          </cell>
          <cell r="F105">
            <v>2800.0499999999997</v>
          </cell>
          <cell r="G105">
            <v>749.98000000000025</v>
          </cell>
          <cell r="H105">
            <v>3550.0299999999997</v>
          </cell>
        </row>
        <row r="106">
          <cell r="A106">
            <v>2555</v>
          </cell>
          <cell r="B106" t="str">
            <v>Trade Assistant</v>
          </cell>
          <cell r="C106" t="str">
            <v>10678</v>
          </cell>
          <cell r="D106" t="str">
            <v>CUTHBERTSON, Amy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2555</v>
          </cell>
          <cell r="B107" t="str">
            <v>Trades Assistant</v>
          </cell>
          <cell r="C107" t="str">
            <v>10678</v>
          </cell>
          <cell r="D107" t="str">
            <v>CUTHBERTSON, Amy</v>
          </cell>
          <cell r="E107">
            <v>0</v>
          </cell>
          <cell r="F107">
            <v>2800.0499999999997</v>
          </cell>
          <cell r="G107">
            <v>749.98000000000025</v>
          </cell>
          <cell r="H107">
            <v>3550.0299999999997</v>
          </cell>
        </row>
        <row r="108">
          <cell r="A108">
            <v>2573</v>
          </cell>
          <cell r="B108" t="str">
            <v>Standards Tech Off/Engineer</v>
          </cell>
          <cell r="C108" t="str">
            <v>10628</v>
          </cell>
          <cell r="D108" t="str">
            <v>BUTSON, Mark</v>
          </cell>
          <cell r="E108">
            <v>0</v>
          </cell>
          <cell r="F108">
            <v>2800.0499999999997</v>
          </cell>
          <cell r="G108">
            <v>749.98000000000025</v>
          </cell>
          <cell r="H108">
            <v>3550.0299999999997</v>
          </cell>
        </row>
        <row r="109">
          <cell r="A109">
            <v>2574</v>
          </cell>
          <cell r="B109" t="str">
            <v>Mananger Network Supply</v>
          </cell>
          <cell r="C109" t="str">
            <v>1195</v>
          </cell>
          <cell r="D109" t="str">
            <v>LAMONT, Brent</v>
          </cell>
          <cell r="E109">
            <v>12788.01</v>
          </cell>
          <cell r="F109">
            <v>0</v>
          </cell>
          <cell r="G109">
            <v>0</v>
          </cell>
          <cell r="H109">
            <v>12788.01</v>
          </cell>
        </row>
        <row r="110">
          <cell r="A110">
            <v>2602</v>
          </cell>
          <cell r="B110" t="str">
            <v>Senior Finance Officer - Elect</v>
          </cell>
          <cell r="C110" t="str">
            <v>548-40611</v>
          </cell>
          <cell r="D110" t="str">
            <v>WOIWADE, Rebecca A</v>
          </cell>
          <cell r="E110">
            <v>0</v>
          </cell>
          <cell r="F110">
            <v>2800.0499999999997</v>
          </cell>
          <cell r="G110">
            <v>749.98000000000025</v>
          </cell>
          <cell r="H110">
            <v>3550.0299999999997</v>
          </cell>
        </row>
        <row r="111">
          <cell r="A111">
            <v>2603</v>
          </cell>
          <cell r="B111" t="str">
            <v>Fleet Manager</v>
          </cell>
          <cell r="C111" t="str">
            <v>2149</v>
          </cell>
          <cell r="D111" t="str">
            <v>SHEIL, John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2603</v>
          </cell>
          <cell r="B112" t="str">
            <v>Fleet Manager</v>
          </cell>
          <cell r="C112" t="str">
            <v>2149</v>
          </cell>
          <cell r="D112" t="str">
            <v>SHEIL, John</v>
          </cell>
          <cell r="E112">
            <v>0</v>
          </cell>
          <cell r="F112">
            <v>2800.0499999999997</v>
          </cell>
          <cell r="G112">
            <v>749.98000000000025</v>
          </cell>
          <cell r="H112">
            <v>3550.0299999999997</v>
          </cell>
        </row>
        <row r="113">
          <cell r="A113">
            <v>2642</v>
          </cell>
          <cell r="B113" t="str">
            <v>Plant Operator</v>
          </cell>
          <cell r="C113" t="str">
            <v>2693</v>
          </cell>
          <cell r="D113" t="str">
            <v>WIGGINS, James B</v>
          </cell>
          <cell r="E113">
            <v>0</v>
          </cell>
          <cell r="F113">
            <v>2800.0499999999997</v>
          </cell>
          <cell r="G113">
            <v>749.98000000000025</v>
          </cell>
          <cell r="H113">
            <v>3550.0299999999997</v>
          </cell>
        </row>
        <row r="114">
          <cell r="A114">
            <v>2644</v>
          </cell>
          <cell r="B114" t="str">
            <v>Electrical Worker/Labourer</v>
          </cell>
          <cell r="C114" t="str">
            <v>9653</v>
          </cell>
          <cell r="D114" t="str">
            <v>MILLER, Gerard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2648</v>
          </cell>
          <cell r="B115" t="str">
            <v>Mentor Monitor</v>
          </cell>
          <cell r="C115" t="str">
            <v>6891</v>
          </cell>
          <cell r="D115" t="str">
            <v>WINCHESTER, Robert B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2649</v>
          </cell>
          <cell r="B116" t="str">
            <v>Lineworker</v>
          </cell>
          <cell r="C116" t="str">
            <v>6051</v>
          </cell>
          <cell r="D116" t="str">
            <v>MURPHY, Shane</v>
          </cell>
          <cell r="E116">
            <v>0</v>
          </cell>
          <cell r="F116">
            <v>2800.0499999999997</v>
          </cell>
          <cell r="G116">
            <v>749.98000000000025</v>
          </cell>
          <cell r="H116">
            <v>3550.0299999999997</v>
          </cell>
        </row>
        <row r="117">
          <cell r="A117">
            <v>2649</v>
          </cell>
          <cell r="B117" t="str">
            <v>Team Coordinator Construction</v>
          </cell>
          <cell r="C117" t="str">
            <v>6051</v>
          </cell>
          <cell r="D117" t="str">
            <v>MURPHY, Shane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2650</v>
          </cell>
          <cell r="B118" t="str">
            <v>Team Coordinator Construction</v>
          </cell>
          <cell r="C118" t="str">
            <v>6417</v>
          </cell>
          <cell r="D118" t="str">
            <v>RANKIN, Paul 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2658</v>
          </cell>
          <cell r="B119" t="str">
            <v>Snr Customer Service Officer</v>
          </cell>
          <cell r="C119" t="str">
            <v>2468</v>
          </cell>
          <cell r="D119" t="str">
            <v>DRUMMOND, Peter</v>
          </cell>
          <cell r="E119">
            <v>0</v>
          </cell>
          <cell r="F119">
            <v>2800.0499999999997</v>
          </cell>
          <cell r="G119">
            <v>749.98000000000025</v>
          </cell>
          <cell r="H119">
            <v>3550.0299999999997</v>
          </cell>
        </row>
        <row r="120">
          <cell r="A120">
            <v>2675</v>
          </cell>
          <cell r="B120" t="str">
            <v>Snr Protection Engineer</v>
          </cell>
          <cell r="C120" t="str">
            <v>505-73325</v>
          </cell>
          <cell r="D120" t="str">
            <v>MORRISS, Rodney N</v>
          </cell>
          <cell r="E120">
            <v>0</v>
          </cell>
          <cell r="F120">
            <v>2800.0499999999997</v>
          </cell>
          <cell r="G120">
            <v>749.98000000000025</v>
          </cell>
          <cell r="H120">
            <v>3550.0299999999997</v>
          </cell>
        </row>
        <row r="121">
          <cell r="A121">
            <v>2695</v>
          </cell>
          <cell r="B121" t="str">
            <v>Works Estimating Officer Zone Substations</v>
          </cell>
          <cell r="C121" t="str">
            <v>6031</v>
          </cell>
          <cell r="D121" t="str">
            <v>MATTHEWS, Gary J</v>
          </cell>
          <cell r="E121">
            <v>0</v>
          </cell>
          <cell r="F121">
            <v>2800.0499999999997</v>
          </cell>
          <cell r="G121">
            <v>749.98000000000025</v>
          </cell>
          <cell r="H121">
            <v>3550.0299999999997</v>
          </cell>
        </row>
        <row r="122">
          <cell r="A122">
            <v>2695</v>
          </cell>
          <cell r="B122" t="str">
            <v>Works Planner - OH/UG</v>
          </cell>
          <cell r="C122" t="str">
            <v>6031</v>
          </cell>
          <cell r="D122" t="str">
            <v>MATTHEWS, Gary J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2712</v>
          </cell>
          <cell r="B123" t="str">
            <v>Asset Engineer Transmission</v>
          </cell>
          <cell r="C123" t="str">
            <v>9805</v>
          </cell>
          <cell r="D123" t="str">
            <v>SIVASANE, Manojkumar K</v>
          </cell>
          <cell r="E123">
            <v>0</v>
          </cell>
          <cell r="F123">
            <v>2800.0499999999997</v>
          </cell>
          <cell r="G123">
            <v>749.98000000000025</v>
          </cell>
          <cell r="H123">
            <v>3550.0299999999997</v>
          </cell>
        </row>
        <row r="124">
          <cell r="A124">
            <v>2731</v>
          </cell>
          <cell r="B124" t="str">
            <v>Asset Inspector</v>
          </cell>
          <cell r="C124" t="str">
            <v>3283</v>
          </cell>
          <cell r="D124" t="str">
            <v>PAULL, Matthew R</v>
          </cell>
          <cell r="E124">
            <v>0</v>
          </cell>
          <cell r="F124">
            <v>2800.0499999999997</v>
          </cell>
          <cell r="G124">
            <v>749.98000000000025</v>
          </cell>
          <cell r="H124">
            <v>3550.0299999999997</v>
          </cell>
        </row>
        <row r="125">
          <cell r="A125">
            <v>2732</v>
          </cell>
          <cell r="B125" t="str">
            <v>Asset Inspector</v>
          </cell>
          <cell r="C125" t="str">
            <v>N2146-1415-01</v>
          </cell>
          <cell r="D125" t="str">
            <v>Vacant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2733</v>
          </cell>
          <cell r="B126" t="str">
            <v>Vegetation Inspector</v>
          </cell>
          <cell r="C126" t="str">
            <v>1305</v>
          </cell>
          <cell r="D126" t="str">
            <v>WIGGINS, James A</v>
          </cell>
          <cell r="E126">
            <v>0</v>
          </cell>
          <cell r="F126">
            <v>2800.0499999999997</v>
          </cell>
          <cell r="G126">
            <v>749.98000000000025</v>
          </cell>
          <cell r="H126">
            <v>3550.0299999999997</v>
          </cell>
        </row>
        <row r="127">
          <cell r="A127">
            <v>2734</v>
          </cell>
          <cell r="B127" t="str">
            <v>Trades Assistant / Plant Operator</v>
          </cell>
          <cell r="C127" t="str">
            <v>1721</v>
          </cell>
          <cell r="D127" t="str">
            <v>WILLIAMS, Symon G</v>
          </cell>
          <cell r="E127">
            <v>0</v>
          </cell>
          <cell r="F127">
            <v>2800.0499999999997</v>
          </cell>
          <cell r="G127">
            <v>749.98000000000025</v>
          </cell>
          <cell r="H127">
            <v>3550.0299999999997</v>
          </cell>
        </row>
        <row r="128">
          <cell r="A128">
            <v>2777</v>
          </cell>
          <cell r="B128" t="str">
            <v>Customer Service Support Officer</v>
          </cell>
          <cell r="C128" t="str">
            <v>3621</v>
          </cell>
          <cell r="D128" t="str">
            <v>THURTELL, Denise</v>
          </cell>
          <cell r="E128">
            <v>0</v>
          </cell>
          <cell r="F128">
            <v>2800.0499999999997</v>
          </cell>
          <cell r="G128">
            <v>749.98000000000025</v>
          </cell>
          <cell r="H128">
            <v>3550.0299999999997</v>
          </cell>
        </row>
        <row r="129">
          <cell r="A129">
            <v>2777</v>
          </cell>
          <cell r="B129" t="str">
            <v>Customer Services Support Offi</v>
          </cell>
          <cell r="C129" t="str">
            <v>3621</v>
          </cell>
          <cell r="D129" t="str">
            <v>THURTELL, Denise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2836</v>
          </cell>
          <cell r="B130" t="str">
            <v>Cadet Engineer</v>
          </cell>
          <cell r="C130" t="str">
            <v>9661</v>
          </cell>
          <cell r="D130" t="str">
            <v>CLEAR, Robert J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2836</v>
          </cell>
          <cell r="B131" t="str">
            <v>Graduate Engineer</v>
          </cell>
          <cell r="C131" t="str">
            <v>9661</v>
          </cell>
          <cell r="D131" t="str">
            <v>CLEAR, Robert J</v>
          </cell>
          <cell r="E131">
            <v>0</v>
          </cell>
          <cell r="F131">
            <v>2800.0499999999997</v>
          </cell>
          <cell r="G131">
            <v>749.98000000000025</v>
          </cell>
          <cell r="H131">
            <v>3550.0299999999997</v>
          </cell>
        </row>
        <row r="132">
          <cell r="A132">
            <v>2837</v>
          </cell>
          <cell r="B132" t="str">
            <v>Asset Engineer</v>
          </cell>
          <cell r="C132" t="str">
            <v>2671</v>
          </cell>
          <cell r="D132" t="str">
            <v>TOKAJI, Zoltan A</v>
          </cell>
          <cell r="E132">
            <v>0</v>
          </cell>
          <cell r="F132">
            <v>2800.0499999999997</v>
          </cell>
          <cell r="G132">
            <v>749.98000000000025</v>
          </cell>
          <cell r="H132">
            <v>3550.0299999999997</v>
          </cell>
        </row>
        <row r="133">
          <cell r="A133">
            <v>2837</v>
          </cell>
          <cell r="B133" t="str">
            <v>Network Augmentation Engineer</v>
          </cell>
          <cell r="C133" t="str">
            <v>2671</v>
          </cell>
          <cell r="D133" t="str">
            <v>TOKAJI, Zoltan 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2841</v>
          </cell>
          <cell r="B134" t="str">
            <v>Cable Jointer</v>
          </cell>
          <cell r="C134" t="str">
            <v>9049</v>
          </cell>
          <cell r="D134" t="str">
            <v>O'LEARY, Timothy J</v>
          </cell>
          <cell r="E134">
            <v>0</v>
          </cell>
          <cell r="F134">
            <v>2800.0499999999997</v>
          </cell>
          <cell r="G134">
            <v>749.98000000000025</v>
          </cell>
          <cell r="H134">
            <v>3550.0299999999997</v>
          </cell>
        </row>
        <row r="135">
          <cell r="A135">
            <v>2841</v>
          </cell>
          <cell r="B135" t="str">
            <v>Cable Jointer</v>
          </cell>
          <cell r="C135" t="str">
            <v>9049</v>
          </cell>
          <cell r="D135" t="str">
            <v>O'LEARY, Timothy J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2843</v>
          </cell>
          <cell r="B136" t="str">
            <v>Fitter</v>
          </cell>
          <cell r="C136" t="str">
            <v>3044</v>
          </cell>
          <cell r="D136" t="str">
            <v>GIRVAN, Michael J</v>
          </cell>
          <cell r="E136">
            <v>0</v>
          </cell>
          <cell r="F136">
            <v>2800.0499999999997</v>
          </cell>
          <cell r="G136">
            <v>749.98000000000025</v>
          </cell>
          <cell r="H136">
            <v>3550.0299999999997</v>
          </cell>
        </row>
        <row r="137">
          <cell r="A137">
            <v>2844</v>
          </cell>
          <cell r="B137" t="str">
            <v>Lineworker Apprentice</v>
          </cell>
          <cell r="C137" t="str">
            <v>9318</v>
          </cell>
          <cell r="D137" t="str">
            <v>OLDFIELD, Anthony R</v>
          </cell>
          <cell r="E137">
            <v>0</v>
          </cell>
          <cell r="F137">
            <v>716.18000000000006</v>
          </cell>
          <cell r="G137">
            <v>191.82</v>
          </cell>
          <cell r="H137">
            <v>908</v>
          </cell>
        </row>
        <row r="138">
          <cell r="A138">
            <v>2845</v>
          </cell>
          <cell r="B138" t="str">
            <v>Fitter Apprentice</v>
          </cell>
          <cell r="C138" t="str">
            <v>9445</v>
          </cell>
          <cell r="D138" t="str">
            <v>HAWKER, Jade M</v>
          </cell>
          <cell r="E138">
            <v>0</v>
          </cell>
          <cell r="F138">
            <v>716.18000000000006</v>
          </cell>
          <cell r="G138">
            <v>191.82</v>
          </cell>
          <cell r="H138">
            <v>908</v>
          </cell>
        </row>
        <row r="139">
          <cell r="A139">
            <v>2846</v>
          </cell>
          <cell r="B139" t="str">
            <v>Fitter</v>
          </cell>
          <cell r="C139" t="str">
            <v>3763</v>
          </cell>
          <cell r="D139" t="str">
            <v>PATTERSON, Rory L</v>
          </cell>
          <cell r="E139">
            <v>0</v>
          </cell>
          <cell r="F139">
            <v>2800.0499999999997</v>
          </cell>
          <cell r="G139">
            <v>749.98000000000025</v>
          </cell>
          <cell r="H139">
            <v>3550.0299999999997</v>
          </cell>
        </row>
        <row r="140">
          <cell r="A140">
            <v>2849</v>
          </cell>
          <cell r="B140" t="str">
            <v>Fitter</v>
          </cell>
          <cell r="C140" t="str">
            <v>3116</v>
          </cell>
          <cell r="D140" t="str">
            <v>DELUCA, Anthony</v>
          </cell>
          <cell r="E140">
            <v>0</v>
          </cell>
          <cell r="F140">
            <v>2800.0499999999997</v>
          </cell>
          <cell r="G140">
            <v>749.98000000000025</v>
          </cell>
          <cell r="H140">
            <v>3550.0299999999997</v>
          </cell>
        </row>
        <row r="141">
          <cell r="A141">
            <v>2850</v>
          </cell>
          <cell r="B141" t="str">
            <v>Lineworker Apprentice</v>
          </cell>
          <cell r="C141" t="str">
            <v>9299</v>
          </cell>
          <cell r="D141" t="str">
            <v>MCMAHON, Matthew J</v>
          </cell>
          <cell r="E141">
            <v>0</v>
          </cell>
          <cell r="F141">
            <v>716.18000000000006</v>
          </cell>
          <cell r="G141">
            <v>191.82</v>
          </cell>
          <cell r="H141">
            <v>908</v>
          </cell>
        </row>
        <row r="142">
          <cell r="A142">
            <v>2853</v>
          </cell>
          <cell r="B142" t="str">
            <v>Asset Engineer Transmission</v>
          </cell>
          <cell r="C142" t="str">
            <v>9342</v>
          </cell>
          <cell r="D142" t="str">
            <v>GOGGIN, Ross</v>
          </cell>
          <cell r="E142">
            <v>0</v>
          </cell>
          <cell r="F142">
            <v>2800.0499999999997</v>
          </cell>
          <cell r="G142">
            <v>749.98000000000025</v>
          </cell>
          <cell r="H142">
            <v>3550.0299999999997</v>
          </cell>
        </row>
        <row r="143">
          <cell r="A143">
            <v>2853</v>
          </cell>
          <cell r="B143" t="str">
            <v>Planning &amp; Perform Engineer</v>
          </cell>
          <cell r="C143" t="str">
            <v>9342</v>
          </cell>
          <cell r="D143" t="str">
            <v>GOGGIN, Ross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3122</v>
          </cell>
          <cell r="B144" t="str">
            <v>Cable Layer</v>
          </cell>
          <cell r="C144" t="str">
            <v>10534</v>
          </cell>
          <cell r="D144" t="str">
            <v>SWAN, Daniel J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3122</v>
          </cell>
          <cell r="B145" t="str">
            <v>Trades Assistant</v>
          </cell>
          <cell r="C145" t="str">
            <v>10534</v>
          </cell>
          <cell r="D145" t="str">
            <v>SWAN, Daniel J</v>
          </cell>
          <cell r="E145">
            <v>0</v>
          </cell>
          <cell r="F145">
            <v>2800.0499999999997</v>
          </cell>
          <cell r="G145">
            <v>749.98000000000025</v>
          </cell>
          <cell r="H145">
            <v>3550.0299999999997</v>
          </cell>
        </row>
        <row r="146">
          <cell r="A146">
            <v>3123</v>
          </cell>
          <cell r="B146" t="str">
            <v>Vegetation Inspector</v>
          </cell>
          <cell r="C146" t="str">
            <v>3660</v>
          </cell>
          <cell r="D146" t="str">
            <v>YOUNG, Neven C</v>
          </cell>
          <cell r="E146">
            <v>0</v>
          </cell>
          <cell r="F146">
            <v>2800.0499999999997</v>
          </cell>
          <cell r="G146">
            <v>749.98000000000025</v>
          </cell>
          <cell r="H146">
            <v>3550.0299999999997</v>
          </cell>
        </row>
        <row r="147">
          <cell r="A147">
            <v>3124</v>
          </cell>
          <cell r="B147" t="str">
            <v>Trades Assistant</v>
          </cell>
          <cell r="C147" t="str">
            <v>9788</v>
          </cell>
          <cell r="D147" t="str">
            <v>VALTER, Matthew R</v>
          </cell>
          <cell r="E147">
            <v>0</v>
          </cell>
          <cell r="F147">
            <v>2800.0499999999997</v>
          </cell>
          <cell r="G147">
            <v>749.98000000000025</v>
          </cell>
          <cell r="H147">
            <v>3550.0299999999997</v>
          </cell>
        </row>
        <row r="148">
          <cell r="A148">
            <v>3125</v>
          </cell>
          <cell r="B148" t="str">
            <v>Trades Assistant</v>
          </cell>
          <cell r="C148" t="str">
            <v>10685</v>
          </cell>
          <cell r="D148" t="str">
            <v>POSTAI, John</v>
          </cell>
          <cell r="E148">
            <v>0</v>
          </cell>
          <cell r="F148">
            <v>2800.0499999999997</v>
          </cell>
          <cell r="G148">
            <v>749.98000000000025</v>
          </cell>
          <cell r="H148">
            <v>3550.0299999999997</v>
          </cell>
        </row>
        <row r="149">
          <cell r="A149">
            <v>3125</v>
          </cell>
          <cell r="B149" t="str">
            <v>Trades Assistant</v>
          </cell>
          <cell r="C149" t="str">
            <v>10685</v>
          </cell>
          <cell r="D149" t="str">
            <v>POSTAI, John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3126</v>
          </cell>
          <cell r="B150" t="str">
            <v>Plant Operator</v>
          </cell>
          <cell r="C150" t="str">
            <v>3045</v>
          </cell>
          <cell r="D150" t="str">
            <v>UHLE, Darin C</v>
          </cell>
          <cell r="E150">
            <v>0</v>
          </cell>
          <cell r="F150">
            <v>2800.0499999999997</v>
          </cell>
          <cell r="G150">
            <v>749.98000000000025</v>
          </cell>
          <cell r="H150">
            <v>3550.0299999999997</v>
          </cell>
        </row>
        <row r="151">
          <cell r="A151">
            <v>3161</v>
          </cell>
          <cell r="B151" t="str">
            <v>GIS Officer Electricity</v>
          </cell>
          <cell r="C151" t="str">
            <v>3583</v>
          </cell>
          <cell r="D151" t="str">
            <v>RASKER, Anjo</v>
          </cell>
          <cell r="E151">
            <v>0</v>
          </cell>
          <cell r="F151">
            <v>2800.0499999999997</v>
          </cell>
          <cell r="G151">
            <v>749.98000000000025</v>
          </cell>
          <cell r="H151">
            <v>3550.0299999999997</v>
          </cell>
        </row>
        <row r="152">
          <cell r="A152">
            <v>3185</v>
          </cell>
          <cell r="B152" t="str">
            <v>Works Management Admin Officer</v>
          </cell>
          <cell r="C152" t="str">
            <v>326-77761</v>
          </cell>
          <cell r="D152" t="str">
            <v>COWLING, David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3191</v>
          </cell>
          <cell r="B153" t="str">
            <v>Network Performance Engineer</v>
          </cell>
          <cell r="C153" t="str">
            <v>326-77219</v>
          </cell>
          <cell r="D153" t="str">
            <v>ARGUE, Fraser W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3191</v>
          </cell>
          <cell r="B154" t="str">
            <v>Network Performance Engineer</v>
          </cell>
          <cell r="C154" t="str">
            <v>10593</v>
          </cell>
          <cell r="D154" t="str">
            <v>LEE, Nicholas S K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3191</v>
          </cell>
          <cell r="B155" t="str">
            <v>Perf Engineer Overhead</v>
          </cell>
          <cell r="C155" t="str">
            <v>326-77219</v>
          </cell>
          <cell r="D155" t="str">
            <v>ARGUE, Fraser W</v>
          </cell>
          <cell r="E155">
            <v>0</v>
          </cell>
          <cell r="F155">
            <v>1008.0100000000002</v>
          </cell>
          <cell r="G155">
            <v>270.02</v>
          </cell>
          <cell r="H155">
            <v>1278.0300000000002</v>
          </cell>
        </row>
        <row r="156">
          <cell r="A156">
            <v>3191</v>
          </cell>
          <cell r="B156" t="str">
            <v>Perf Engineer T&amp;D Overhead/Underground</v>
          </cell>
          <cell r="C156" t="str">
            <v>10593</v>
          </cell>
          <cell r="D156" t="str">
            <v>LEE, Nicholas S K</v>
          </cell>
          <cell r="E156">
            <v>0</v>
          </cell>
          <cell r="F156">
            <v>2800.0499999999997</v>
          </cell>
          <cell r="G156">
            <v>749.98000000000025</v>
          </cell>
          <cell r="H156">
            <v>3550.0299999999997</v>
          </cell>
        </row>
        <row r="157">
          <cell r="A157">
            <v>3228</v>
          </cell>
          <cell r="B157" t="str">
            <v>Services &amp; Installations Officer</v>
          </cell>
          <cell r="C157" t="str">
            <v>326-70914</v>
          </cell>
          <cell r="D157" t="str">
            <v>INGRAM, Graeme E</v>
          </cell>
          <cell r="E157">
            <v>0</v>
          </cell>
          <cell r="F157">
            <v>1256.92</v>
          </cell>
          <cell r="G157">
            <v>336.69</v>
          </cell>
          <cell r="H157">
            <v>1593.6100000000001</v>
          </cell>
        </row>
        <row r="158">
          <cell r="A158">
            <v>3242</v>
          </cell>
          <cell r="B158" t="str">
            <v>Manager Project Management</v>
          </cell>
          <cell r="C158" t="str">
            <v>10690</v>
          </cell>
          <cell r="D158" t="str">
            <v>O'ROURKE, Matthew P</v>
          </cell>
          <cell r="E158">
            <v>20200.3</v>
          </cell>
          <cell r="F158">
            <v>0</v>
          </cell>
          <cell r="G158">
            <v>0</v>
          </cell>
          <cell r="H158">
            <v>20200.3</v>
          </cell>
        </row>
        <row r="159">
          <cell r="A159">
            <v>3242</v>
          </cell>
          <cell r="B159" t="str">
            <v>Senior Projects Manager</v>
          </cell>
          <cell r="C159" t="str">
            <v>10690</v>
          </cell>
          <cell r="D159" t="str">
            <v>O'ROURKE, Matthew P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3243</v>
          </cell>
          <cell r="B160" t="str">
            <v>Cadet Engineer</v>
          </cell>
          <cell r="C160" t="str">
            <v>10120</v>
          </cell>
          <cell r="D160" t="str">
            <v>CLEMENTS, Daniel 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3243</v>
          </cell>
          <cell r="B161" t="str">
            <v>Graduate Engineer</v>
          </cell>
          <cell r="C161" t="str">
            <v>10120</v>
          </cell>
          <cell r="D161" t="str">
            <v>CLEMENTS, Daniel E</v>
          </cell>
          <cell r="E161">
            <v>0</v>
          </cell>
          <cell r="F161">
            <v>2800.0499999999997</v>
          </cell>
          <cell r="G161">
            <v>749.98000000000025</v>
          </cell>
          <cell r="H161">
            <v>3550.0299999999997</v>
          </cell>
        </row>
        <row r="162">
          <cell r="A162">
            <v>3253</v>
          </cell>
          <cell r="B162" t="str">
            <v>Fitter Apprentice</v>
          </cell>
          <cell r="C162" t="str">
            <v>3679</v>
          </cell>
          <cell r="D162" t="str">
            <v>GREEN, Samantha L</v>
          </cell>
          <cell r="E162">
            <v>0</v>
          </cell>
          <cell r="F162">
            <v>716.18000000000006</v>
          </cell>
          <cell r="G162">
            <v>191.82</v>
          </cell>
          <cell r="H162">
            <v>908</v>
          </cell>
        </row>
        <row r="163">
          <cell r="A163">
            <v>3254</v>
          </cell>
          <cell r="B163" t="str">
            <v>Cable Jointer Apprentice</v>
          </cell>
          <cell r="C163" t="str">
            <v>9697</v>
          </cell>
          <cell r="D163" t="str">
            <v>REWI-WETINI, James E</v>
          </cell>
          <cell r="E163">
            <v>0</v>
          </cell>
          <cell r="F163">
            <v>716.18000000000006</v>
          </cell>
          <cell r="G163">
            <v>191.82</v>
          </cell>
          <cell r="H163">
            <v>908</v>
          </cell>
        </row>
        <row r="164">
          <cell r="A164">
            <v>3255</v>
          </cell>
          <cell r="B164" t="str">
            <v>Cable Jointer Apprentice</v>
          </cell>
          <cell r="C164" t="str">
            <v>9859</v>
          </cell>
          <cell r="D164" t="str">
            <v>COSTELLO, Brett D</v>
          </cell>
          <cell r="E164">
            <v>0</v>
          </cell>
          <cell r="F164">
            <v>716.18000000000006</v>
          </cell>
          <cell r="G164">
            <v>191.82</v>
          </cell>
          <cell r="H164">
            <v>908</v>
          </cell>
        </row>
        <row r="165">
          <cell r="A165">
            <v>3257</v>
          </cell>
          <cell r="B165" t="str">
            <v>Cable Jointer Apprentice</v>
          </cell>
          <cell r="C165" t="str">
            <v>9857</v>
          </cell>
          <cell r="D165" t="str">
            <v>O'NEILL, Thomas M</v>
          </cell>
          <cell r="E165">
            <v>0</v>
          </cell>
          <cell r="F165">
            <v>716.18000000000006</v>
          </cell>
          <cell r="G165">
            <v>191.82</v>
          </cell>
          <cell r="H165">
            <v>908</v>
          </cell>
        </row>
        <row r="166">
          <cell r="A166">
            <v>3258</v>
          </cell>
          <cell r="B166" t="str">
            <v>Cable Jointer Apprentice</v>
          </cell>
          <cell r="C166" t="str">
            <v>9858</v>
          </cell>
          <cell r="D166" t="str">
            <v>EVANS, Brendan C</v>
          </cell>
          <cell r="E166">
            <v>0</v>
          </cell>
          <cell r="F166">
            <v>716.18000000000006</v>
          </cell>
          <cell r="G166">
            <v>191.82</v>
          </cell>
          <cell r="H166">
            <v>908</v>
          </cell>
        </row>
        <row r="167">
          <cell r="A167">
            <v>3260</v>
          </cell>
          <cell r="B167" t="str">
            <v>Lineworker Apprentice</v>
          </cell>
          <cell r="C167" t="str">
            <v>9855</v>
          </cell>
          <cell r="D167" t="str">
            <v>EVANS, Shaun S</v>
          </cell>
          <cell r="E167">
            <v>0</v>
          </cell>
          <cell r="F167">
            <v>716.18000000000006</v>
          </cell>
          <cell r="G167">
            <v>191.82</v>
          </cell>
          <cell r="H167">
            <v>908</v>
          </cell>
        </row>
        <row r="168">
          <cell r="A168">
            <v>3261</v>
          </cell>
          <cell r="B168" t="str">
            <v>Lineworker Apprentice</v>
          </cell>
          <cell r="C168" t="str">
            <v>9917</v>
          </cell>
          <cell r="D168" t="str">
            <v>RYAN, Brendan</v>
          </cell>
          <cell r="E168">
            <v>0</v>
          </cell>
          <cell r="F168">
            <v>2800.0499999999997</v>
          </cell>
          <cell r="G168">
            <v>749.98000000000025</v>
          </cell>
          <cell r="H168">
            <v>3550.0299999999997</v>
          </cell>
        </row>
        <row r="169">
          <cell r="A169">
            <v>3262</v>
          </cell>
          <cell r="B169" t="str">
            <v>Lineworker</v>
          </cell>
          <cell r="C169" t="str">
            <v>9376</v>
          </cell>
          <cell r="D169" t="str">
            <v>ROBERTS, Benjamin J</v>
          </cell>
          <cell r="E169">
            <v>0</v>
          </cell>
          <cell r="F169">
            <v>2800.0499999999997</v>
          </cell>
          <cell r="G169">
            <v>749.98000000000025</v>
          </cell>
          <cell r="H169">
            <v>3550.0299999999997</v>
          </cell>
        </row>
        <row r="170">
          <cell r="A170">
            <v>3262</v>
          </cell>
          <cell r="B170" t="str">
            <v>Lineworker</v>
          </cell>
          <cell r="C170" t="str">
            <v>9376</v>
          </cell>
          <cell r="D170" t="str">
            <v>ROBERTS, Benjamin J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3263</v>
          </cell>
          <cell r="B171" t="str">
            <v>Lineworker Apprentice</v>
          </cell>
          <cell r="C171" t="str">
            <v>10082</v>
          </cell>
          <cell r="D171" t="str">
            <v>WILLIAMS, Benjamin M</v>
          </cell>
          <cell r="E171">
            <v>0</v>
          </cell>
          <cell r="F171">
            <v>2800.0499999999997</v>
          </cell>
          <cell r="G171">
            <v>749.98000000000025</v>
          </cell>
          <cell r="H171">
            <v>3550.0299999999997</v>
          </cell>
        </row>
        <row r="172">
          <cell r="A172">
            <v>3264</v>
          </cell>
          <cell r="B172" t="str">
            <v>Electrical Lineworker Apprenti</v>
          </cell>
          <cell r="C172" t="str">
            <v>9919</v>
          </cell>
          <cell r="D172" t="str">
            <v>WICKS, James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3264</v>
          </cell>
          <cell r="B173" t="str">
            <v>Lineworker Apprentice</v>
          </cell>
          <cell r="C173" t="str">
            <v>9919</v>
          </cell>
          <cell r="D173" t="str">
            <v>WICKS, James</v>
          </cell>
          <cell r="E173">
            <v>0</v>
          </cell>
          <cell r="F173">
            <v>2800.0499999999997</v>
          </cell>
          <cell r="G173">
            <v>749.98000000000025</v>
          </cell>
          <cell r="H173">
            <v>3550.0299999999997</v>
          </cell>
        </row>
        <row r="174">
          <cell r="A174">
            <v>3276</v>
          </cell>
          <cell r="B174" t="str">
            <v>Technical Team Leader</v>
          </cell>
          <cell r="C174" t="str">
            <v>7003</v>
          </cell>
          <cell r="D174" t="str">
            <v>HOGG, Michael A</v>
          </cell>
          <cell r="E174">
            <v>0</v>
          </cell>
          <cell r="F174">
            <v>2800.0499999999997</v>
          </cell>
          <cell r="G174">
            <v>749.98000000000025</v>
          </cell>
          <cell r="H174">
            <v>3550.0299999999997</v>
          </cell>
        </row>
        <row r="175">
          <cell r="A175">
            <v>3283</v>
          </cell>
          <cell r="B175" t="str">
            <v>CSAP Officer</v>
          </cell>
          <cell r="C175" t="str">
            <v>9649</v>
          </cell>
          <cell r="D175" t="str">
            <v>RICHARDSON, Michael J</v>
          </cell>
          <cell r="E175">
            <v>0</v>
          </cell>
          <cell r="F175">
            <v>2800.0499999999997</v>
          </cell>
          <cell r="G175">
            <v>749.98000000000025</v>
          </cell>
          <cell r="H175">
            <v>3550.0299999999997</v>
          </cell>
        </row>
        <row r="176">
          <cell r="A176">
            <v>3285</v>
          </cell>
          <cell r="B176" t="str">
            <v>Senior Design Officer</v>
          </cell>
          <cell r="C176" t="str">
            <v>5254</v>
          </cell>
          <cell r="D176" t="str">
            <v>CLARKE, David F</v>
          </cell>
          <cell r="E176">
            <v>0</v>
          </cell>
          <cell r="F176">
            <v>2800.0499999999997</v>
          </cell>
          <cell r="G176">
            <v>749.98000000000025</v>
          </cell>
          <cell r="H176">
            <v>3550.0299999999997</v>
          </cell>
        </row>
        <row r="177">
          <cell r="A177">
            <v>3301</v>
          </cell>
          <cell r="B177" t="str">
            <v>Trade Assistant</v>
          </cell>
          <cell r="C177" t="str">
            <v>10108</v>
          </cell>
          <cell r="D177" t="str">
            <v>BURRIDGE, Christopher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3301</v>
          </cell>
          <cell r="B178" t="str">
            <v>Trades Assistant</v>
          </cell>
          <cell r="C178" t="str">
            <v>10108</v>
          </cell>
          <cell r="D178" t="str">
            <v>BURRIDGE, Christopher</v>
          </cell>
          <cell r="E178">
            <v>0</v>
          </cell>
          <cell r="F178">
            <v>2800.0499999999997</v>
          </cell>
          <cell r="G178">
            <v>749.98000000000025</v>
          </cell>
          <cell r="H178">
            <v>3550.0299999999997</v>
          </cell>
        </row>
        <row r="179">
          <cell r="A179">
            <v>3302</v>
          </cell>
          <cell r="B179" t="str">
            <v>Electrical Worker/Labourer</v>
          </cell>
          <cell r="C179" t="str">
            <v>9511</v>
          </cell>
          <cell r="D179" t="str">
            <v>GRAHAM, John D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3302</v>
          </cell>
          <cell r="B180" t="str">
            <v>Trades Assistant</v>
          </cell>
          <cell r="C180" t="str">
            <v>9511</v>
          </cell>
          <cell r="D180" t="str">
            <v>GRAHAM, John D</v>
          </cell>
          <cell r="E180">
            <v>0</v>
          </cell>
          <cell r="F180">
            <v>2800.0499999999997</v>
          </cell>
          <cell r="G180">
            <v>749.98000000000025</v>
          </cell>
          <cell r="H180">
            <v>3550.0299999999997</v>
          </cell>
        </row>
        <row r="181">
          <cell r="A181">
            <v>3303</v>
          </cell>
          <cell r="B181" t="str">
            <v>Trades Assistant</v>
          </cell>
          <cell r="C181" t="str">
            <v>10122</v>
          </cell>
          <cell r="D181" t="str">
            <v>PEGG, Michael</v>
          </cell>
          <cell r="E181">
            <v>0</v>
          </cell>
          <cell r="F181">
            <v>2800.0499999999997</v>
          </cell>
          <cell r="G181">
            <v>749.98000000000025</v>
          </cell>
          <cell r="H181">
            <v>3550.0299999999997</v>
          </cell>
        </row>
        <row r="182">
          <cell r="A182">
            <v>3304</v>
          </cell>
          <cell r="B182" t="str">
            <v>Trade Assistant</v>
          </cell>
          <cell r="C182" t="str">
            <v>10677</v>
          </cell>
          <cell r="D182" t="str">
            <v>CLARKE, Patrick M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3304</v>
          </cell>
          <cell r="B183" t="str">
            <v>Trades Assistant</v>
          </cell>
          <cell r="C183" t="str">
            <v>10677</v>
          </cell>
          <cell r="D183" t="str">
            <v>CLARKE, Patrick M</v>
          </cell>
          <cell r="E183">
            <v>0</v>
          </cell>
          <cell r="F183">
            <v>2800.0499999999997</v>
          </cell>
          <cell r="G183">
            <v>749.98000000000025</v>
          </cell>
          <cell r="H183">
            <v>3550.0299999999997</v>
          </cell>
        </row>
        <row r="184">
          <cell r="A184">
            <v>3316</v>
          </cell>
          <cell r="B184" t="str">
            <v>Business Reporting Officer</v>
          </cell>
          <cell r="C184" t="str">
            <v>9886</v>
          </cell>
          <cell r="D184" t="str">
            <v>SAUNDERS, Deborah A</v>
          </cell>
          <cell r="E184">
            <v>0</v>
          </cell>
          <cell r="F184">
            <v>2800.0499999999997</v>
          </cell>
          <cell r="G184">
            <v>749.98000000000025</v>
          </cell>
          <cell r="H184">
            <v>3550.0299999999997</v>
          </cell>
        </row>
        <row r="185">
          <cell r="A185">
            <v>3316</v>
          </cell>
          <cell r="B185" t="str">
            <v>Works Management Admin Officer</v>
          </cell>
          <cell r="C185" t="str">
            <v>9886</v>
          </cell>
          <cell r="D185" t="str">
            <v>SAUNDERS, Deborah A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3328</v>
          </cell>
          <cell r="B186" t="str">
            <v>Plant Operator</v>
          </cell>
          <cell r="C186" t="str">
            <v>3370</v>
          </cell>
          <cell r="D186" t="str">
            <v>DAL SANTO, Adam</v>
          </cell>
          <cell r="E186">
            <v>0</v>
          </cell>
          <cell r="F186">
            <v>2800.0499999999997</v>
          </cell>
          <cell r="G186">
            <v>749.98000000000025</v>
          </cell>
          <cell r="H186">
            <v>3550.0299999999997</v>
          </cell>
        </row>
        <row r="187">
          <cell r="A187">
            <v>3353</v>
          </cell>
          <cell r="B187" t="str">
            <v>Demand Analyst</v>
          </cell>
          <cell r="C187" t="str">
            <v>10556</v>
          </cell>
          <cell r="D187" t="str">
            <v>FREEMAN, Brett E</v>
          </cell>
          <cell r="E187">
            <v>0</v>
          </cell>
          <cell r="F187">
            <v>2800.0499999999997</v>
          </cell>
          <cell r="G187">
            <v>749.98000000000025</v>
          </cell>
          <cell r="H187">
            <v>3550.0299999999997</v>
          </cell>
        </row>
        <row r="188">
          <cell r="A188">
            <v>3363</v>
          </cell>
          <cell r="B188" t="str">
            <v>Works Estimating Officer Distribution</v>
          </cell>
          <cell r="C188" t="str">
            <v>6262</v>
          </cell>
          <cell r="D188" t="str">
            <v>O'BRIEN, James</v>
          </cell>
          <cell r="E188">
            <v>0</v>
          </cell>
          <cell r="F188">
            <v>2800.0499999999997</v>
          </cell>
          <cell r="G188">
            <v>749.98000000000025</v>
          </cell>
          <cell r="H188">
            <v>3550.0299999999997</v>
          </cell>
        </row>
        <row r="189">
          <cell r="A189">
            <v>3363</v>
          </cell>
          <cell r="B189" t="str">
            <v>Works Planner</v>
          </cell>
          <cell r="C189" t="str">
            <v>6262</v>
          </cell>
          <cell r="D189" t="str">
            <v>O'BRIEN, James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3377</v>
          </cell>
          <cell r="B190" t="str">
            <v>Protection Technician</v>
          </cell>
          <cell r="C190" t="str">
            <v>2648</v>
          </cell>
          <cell r="D190" t="str">
            <v>BROWN, Samuel</v>
          </cell>
          <cell r="E190">
            <v>0</v>
          </cell>
          <cell r="F190">
            <v>2800.0499999999997</v>
          </cell>
          <cell r="G190">
            <v>749.98000000000025</v>
          </cell>
          <cell r="H190">
            <v>3550.0299999999997</v>
          </cell>
        </row>
        <row r="191">
          <cell r="A191">
            <v>3413</v>
          </cell>
          <cell r="B191" t="str">
            <v>Trainee Administration Officer</v>
          </cell>
          <cell r="C191" t="str">
            <v>10561</v>
          </cell>
          <cell r="D191" t="str">
            <v>RICHARDSON, Curtis J</v>
          </cell>
          <cell r="E191">
            <v>0</v>
          </cell>
          <cell r="F191">
            <v>2800.0499999999997</v>
          </cell>
          <cell r="G191">
            <v>749.98000000000025</v>
          </cell>
          <cell r="H191">
            <v>3550.0299999999997</v>
          </cell>
        </row>
        <row r="192">
          <cell r="A192">
            <v>3428</v>
          </cell>
          <cell r="B192" t="str">
            <v>GIS Officer Gas</v>
          </cell>
          <cell r="C192" t="str">
            <v>10508</v>
          </cell>
          <cell r="D192" t="str">
            <v>SKOUSEN, Jack R</v>
          </cell>
          <cell r="E192">
            <v>0</v>
          </cell>
          <cell r="F192">
            <v>2800.0499999999997</v>
          </cell>
          <cell r="G192">
            <v>749.98000000000025</v>
          </cell>
          <cell r="H192">
            <v>3550.0299999999997</v>
          </cell>
        </row>
        <row r="193">
          <cell r="A193">
            <v>3442</v>
          </cell>
          <cell r="B193" t="str">
            <v>Senior Project Manager</v>
          </cell>
          <cell r="C193" t="str">
            <v>9885</v>
          </cell>
          <cell r="D193" t="str">
            <v>DE SILVA, Chandra N</v>
          </cell>
          <cell r="E193">
            <v>16520.080000000002</v>
          </cell>
          <cell r="F193">
            <v>0</v>
          </cell>
          <cell r="G193">
            <v>0</v>
          </cell>
          <cell r="H193">
            <v>16520.080000000002</v>
          </cell>
        </row>
        <row r="194">
          <cell r="A194">
            <v>3442</v>
          </cell>
          <cell r="B194" t="str">
            <v>Substation Project Manager</v>
          </cell>
          <cell r="C194" t="str">
            <v>9885</v>
          </cell>
          <cell r="D194" t="str">
            <v>DE SILVA, Chandra N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3477</v>
          </cell>
          <cell r="B195" t="str">
            <v>Asset Inspector</v>
          </cell>
          <cell r="C195" t="str">
            <v>9676</v>
          </cell>
          <cell r="D195" t="str">
            <v>CRANE, Michael B</v>
          </cell>
          <cell r="E195">
            <v>0</v>
          </cell>
          <cell r="F195">
            <v>2800.0499999999997</v>
          </cell>
          <cell r="G195">
            <v>749.98000000000025</v>
          </cell>
          <cell r="H195">
            <v>3550.0299999999997</v>
          </cell>
        </row>
        <row r="196">
          <cell r="A196">
            <v>3478</v>
          </cell>
          <cell r="B196" t="str">
            <v>Vegetation Inspector</v>
          </cell>
          <cell r="C196" t="str">
            <v>N2146-1415-02</v>
          </cell>
          <cell r="D196" t="str">
            <v>Vacant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3483</v>
          </cell>
          <cell r="B197" t="str">
            <v>Office Manager - Service Delivery</v>
          </cell>
          <cell r="C197" t="str">
            <v>9500</v>
          </cell>
          <cell r="D197" t="str">
            <v>ROUSELL, Vicki J</v>
          </cell>
          <cell r="E197">
            <v>0</v>
          </cell>
          <cell r="F197">
            <v>2800.0499999999997</v>
          </cell>
          <cell r="G197">
            <v>749.98000000000025</v>
          </cell>
          <cell r="H197">
            <v>3550.0299999999997</v>
          </cell>
        </row>
        <row r="198">
          <cell r="A198">
            <v>3487</v>
          </cell>
          <cell r="B198" t="str">
            <v>Trades Assistant</v>
          </cell>
          <cell r="C198" t="str">
            <v>3608</v>
          </cell>
          <cell r="D198" t="str">
            <v>CONSTABLE, John R</v>
          </cell>
          <cell r="E198">
            <v>0</v>
          </cell>
          <cell r="F198">
            <v>2800.0499999999997</v>
          </cell>
          <cell r="G198">
            <v>749.98000000000025</v>
          </cell>
          <cell r="H198">
            <v>3550.0299999999997</v>
          </cell>
        </row>
        <row r="199">
          <cell r="A199">
            <v>3488</v>
          </cell>
          <cell r="B199" t="str">
            <v>Trades Assistant</v>
          </cell>
          <cell r="C199" t="str">
            <v>9810</v>
          </cell>
          <cell r="D199" t="str">
            <v>CANTIGA, Jurlan</v>
          </cell>
          <cell r="E199">
            <v>0</v>
          </cell>
          <cell r="F199">
            <v>2800.0499999999997</v>
          </cell>
          <cell r="G199">
            <v>749.98000000000025</v>
          </cell>
          <cell r="H199">
            <v>3550.0299999999997</v>
          </cell>
        </row>
        <row r="200">
          <cell r="A200">
            <v>3511</v>
          </cell>
          <cell r="B200" t="str">
            <v>Trades Assistant</v>
          </cell>
          <cell r="C200" t="str">
            <v>2593</v>
          </cell>
          <cell r="D200" t="str">
            <v>ZAPPIA, Joseph P</v>
          </cell>
          <cell r="E200">
            <v>0</v>
          </cell>
          <cell r="F200">
            <v>2800.0499999999997</v>
          </cell>
          <cell r="G200">
            <v>749.98000000000025</v>
          </cell>
          <cell r="H200">
            <v>3550.0299999999997</v>
          </cell>
        </row>
        <row r="201">
          <cell r="A201">
            <v>3530</v>
          </cell>
          <cell r="B201" t="str">
            <v>Operational System Replacement</v>
          </cell>
          <cell r="C201" t="str">
            <v>3649</v>
          </cell>
          <cell r="D201" t="str">
            <v>SMITH, Bradley I R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3531</v>
          </cell>
          <cell r="B202" t="str">
            <v>Plant Operator</v>
          </cell>
          <cell r="C202" t="str">
            <v>9571</v>
          </cell>
          <cell r="D202" t="str">
            <v>MIDDLETON, Mark A</v>
          </cell>
          <cell r="E202">
            <v>0</v>
          </cell>
          <cell r="F202">
            <v>2800.0499999999997</v>
          </cell>
          <cell r="G202">
            <v>749.98000000000025</v>
          </cell>
          <cell r="H202">
            <v>3550.0299999999997</v>
          </cell>
        </row>
        <row r="203">
          <cell r="A203">
            <v>3534</v>
          </cell>
          <cell r="B203" t="str">
            <v>Design Officer</v>
          </cell>
          <cell r="C203" t="str">
            <v>10537</v>
          </cell>
          <cell r="D203" t="str">
            <v>VEDANTI, Kedar A</v>
          </cell>
          <cell r="E203">
            <v>0</v>
          </cell>
          <cell r="F203">
            <v>2800.0499999999997</v>
          </cell>
          <cell r="G203">
            <v>749.98000000000025</v>
          </cell>
          <cell r="H203">
            <v>3550.0299999999997</v>
          </cell>
        </row>
        <row r="204">
          <cell r="A204">
            <v>3542</v>
          </cell>
          <cell r="B204" t="str">
            <v>Cadet Engineer</v>
          </cell>
          <cell r="C204" t="str">
            <v>2658</v>
          </cell>
          <cell r="D204" t="str">
            <v>CREEK, Thomas A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3542</v>
          </cell>
          <cell r="B205" t="str">
            <v>Graduate Engineer</v>
          </cell>
          <cell r="C205" t="str">
            <v>2658</v>
          </cell>
          <cell r="D205" t="str">
            <v>CREEK, Thomas A</v>
          </cell>
          <cell r="E205">
            <v>0</v>
          </cell>
          <cell r="F205">
            <v>2800.0499999999997</v>
          </cell>
          <cell r="G205">
            <v>749.98000000000025</v>
          </cell>
          <cell r="H205">
            <v>3550.0299999999997</v>
          </cell>
        </row>
        <row r="206">
          <cell r="A206">
            <v>3549</v>
          </cell>
          <cell r="B206" t="str">
            <v>Storeperson</v>
          </cell>
          <cell r="C206" t="str">
            <v>3681</v>
          </cell>
          <cell r="D206" t="str">
            <v>RUA, Boaz T</v>
          </cell>
          <cell r="E206">
            <v>0</v>
          </cell>
          <cell r="F206">
            <v>2800.0499999999997</v>
          </cell>
          <cell r="G206">
            <v>749.98000000000025</v>
          </cell>
          <cell r="H206">
            <v>3550.0299999999997</v>
          </cell>
        </row>
        <row r="207">
          <cell r="A207">
            <v>3557</v>
          </cell>
          <cell r="B207" t="str">
            <v>Cadet Engineer</v>
          </cell>
          <cell r="C207" t="str">
            <v>9876</v>
          </cell>
          <cell r="D207" t="str">
            <v>HEWITT, Amy M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3557</v>
          </cell>
          <cell r="B208" t="str">
            <v>Graduate Engineer</v>
          </cell>
          <cell r="C208" t="str">
            <v>9876</v>
          </cell>
          <cell r="D208" t="str">
            <v>HEWITT, Amy M</v>
          </cell>
          <cell r="E208">
            <v>0</v>
          </cell>
          <cell r="F208">
            <v>2800.0499999999997</v>
          </cell>
          <cell r="G208">
            <v>749.98000000000025</v>
          </cell>
          <cell r="H208">
            <v>3550.0299999999997</v>
          </cell>
        </row>
        <row r="209">
          <cell r="A209">
            <v>3594</v>
          </cell>
          <cell r="B209" t="str">
            <v>Fitter Apprentice</v>
          </cell>
          <cell r="C209" t="str">
            <v>9863</v>
          </cell>
          <cell r="D209" t="str">
            <v>EVANS, Rhiarn L</v>
          </cell>
          <cell r="E209">
            <v>0</v>
          </cell>
          <cell r="F209">
            <v>2800.0499999999997</v>
          </cell>
          <cell r="G209">
            <v>749.98000000000025</v>
          </cell>
          <cell r="H209">
            <v>3550.0299999999997</v>
          </cell>
        </row>
        <row r="210">
          <cell r="A210">
            <v>3595</v>
          </cell>
          <cell r="B210" t="str">
            <v>Team Leader, Zone Substations</v>
          </cell>
          <cell r="C210" t="str">
            <v>N2143-1415-02</v>
          </cell>
          <cell r="D210" t="str">
            <v>Vacant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3596</v>
          </cell>
          <cell r="B211" t="str">
            <v>Fitter Apprentice</v>
          </cell>
          <cell r="C211" t="str">
            <v>9984</v>
          </cell>
          <cell r="D211" t="str">
            <v>COPPING, Paul B</v>
          </cell>
          <cell r="E211">
            <v>0</v>
          </cell>
          <cell r="F211">
            <v>2800.0499999999997</v>
          </cell>
          <cell r="G211">
            <v>749.98000000000025</v>
          </cell>
          <cell r="H211">
            <v>3550.0299999999997</v>
          </cell>
        </row>
        <row r="212">
          <cell r="A212">
            <v>3602</v>
          </cell>
          <cell r="B212" t="str">
            <v>Fitter Apprentice</v>
          </cell>
          <cell r="C212" t="str">
            <v>9695</v>
          </cell>
          <cell r="D212" t="str">
            <v>BARBARY, Daniel A J</v>
          </cell>
          <cell r="E212">
            <v>0</v>
          </cell>
          <cell r="F212">
            <v>716.18000000000006</v>
          </cell>
          <cell r="G212">
            <v>191.82</v>
          </cell>
          <cell r="H212">
            <v>908</v>
          </cell>
        </row>
        <row r="213">
          <cell r="A213">
            <v>3604</v>
          </cell>
          <cell r="B213" t="str">
            <v>Fitter Apprentice</v>
          </cell>
          <cell r="C213" t="str">
            <v>3353</v>
          </cell>
          <cell r="D213" t="str">
            <v>MORSCHEL, Jayson C</v>
          </cell>
          <cell r="E213">
            <v>0</v>
          </cell>
          <cell r="F213">
            <v>2800.0499999999997</v>
          </cell>
          <cell r="G213">
            <v>749.98000000000025</v>
          </cell>
          <cell r="H213">
            <v>3550.0299999999997</v>
          </cell>
        </row>
        <row r="214">
          <cell r="A214">
            <v>3605</v>
          </cell>
          <cell r="B214" t="str">
            <v>Cable Jointer</v>
          </cell>
          <cell r="C214" t="str">
            <v>3753</v>
          </cell>
          <cell r="D214" t="str">
            <v>BURKE, Adam J</v>
          </cell>
          <cell r="E214">
            <v>0</v>
          </cell>
          <cell r="F214">
            <v>2800.0499999999997</v>
          </cell>
          <cell r="G214">
            <v>749.98000000000025</v>
          </cell>
          <cell r="H214">
            <v>3550.0299999999997</v>
          </cell>
        </row>
        <row r="215">
          <cell r="A215">
            <v>3615</v>
          </cell>
          <cell r="B215" t="str">
            <v>Network Capital Manager</v>
          </cell>
          <cell r="C215" t="str">
            <v>5689</v>
          </cell>
          <cell r="D215" t="str">
            <v>HOPKINS, Brian C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3636</v>
          </cell>
          <cell r="B216" t="str">
            <v>Emergency Services Officer</v>
          </cell>
          <cell r="C216" t="str">
            <v>10130</v>
          </cell>
          <cell r="D216" t="str">
            <v>NIMAGA, S.Oumar</v>
          </cell>
          <cell r="E216">
            <v>0</v>
          </cell>
          <cell r="F216">
            <v>1183</v>
          </cell>
          <cell r="G216">
            <v>316.84000000000003</v>
          </cell>
          <cell r="H216">
            <v>1499.8400000000001</v>
          </cell>
        </row>
        <row r="217">
          <cell r="A217">
            <v>3637</v>
          </cell>
          <cell r="B217" t="str">
            <v>Emergency Services Officer</v>
          </cell>
          <cell r="C217" t="str">
            <v>10134</v>
          </cell>
          <cell r="D217" t="str">
            <v>CROMBIE, Richard B</v>
          </cell>
          <cell r="E217">
            <v>0</v>
          </cell>
          <cell r="F217">
            <v>1183</v>
          </cell>
          <cell r="G217">
            <v>316.84000000000003</v>
          </cell>
          <cell r="H217">
            <v>1499.8400000000001</v>
          </cell>
        </row>
        <row r="218">
          <cell r="A218">
            <v>3729</v>
          </cell>
          <cell r="B218" t="str">
            <v>Manager Delivery Coordination</v>
          </cell>
          <cell r="C218" t="str">
            <v>10698</v>
          </cell>
          <cell r="D218" t="str">
            <v>MCMURRAY, Rowan A</v>
          </cell>
          <cell r="E218">
            <v>14000.039999999999</v>
          </cell>
          <cell r="F218">
            <v>0</v>
          </cell>
          <cell r="G218">
            <v>0</v>
          </cell>
          <cell r="H218">
            <v>14000.039999999999</v>
          </cell>
        </row>
        <row r="219">
          <cell r="A219">
            <v>3729</v>
          </cell>
          <cell r="B219" t="str">
            <v>Metering &amp; Services Manager</v>
          </cell>
          <cell r="C219" t="str">
            <v>10698</v>
          </cell>
          <cell r="D219" t="str">
            <v>MCMURRAY, Rowan 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3749</v>
          </cell>
          <cell r="B220" t="str">
            <v>SCADA Engineer</v>
          </cell>
          <cell r="C220" t="str">
            <v>10142</v>
          </cell>
          <cell r="D220" t="str">
            <v>LIU, Fei</v>
          </cell>
          <cell r="E220">
            <v>15626.979999999998</v>
          </cell>
          <cell r="F220">
            <v>0</v>
          </cell>
          <cell r="G220">
            <v>0</v>
          </cell>
          <cell r="H220">
            <v>15626.979999999998</v>
          </cell>
        </row>
        <row r="221">
          <cell r="A221">
            <v>3751</v>
          </cell>
          <cell r="B221" t="str">
            <v>Design Officer</v>
          </cell>
          <cell r="C221" t="str">
            <v>326-75328</v>
          </cell>
          <cell r="D221" t="str">
            <v>REWAL, Subhash C</v>
          </cell>
          <cell r="E221">
            <v>0</v>
          </cell>
          <cell r="F221">
            <v>2800.0499999999997</v>
          </cell>
          <cell r="G221">
            <v>749.98000000000025</v>
          </cell>
          <cell r="H221">
            <v>3550.0299999999997</v>
          </cell>
        </row>
        <row r="222">
          <cell r="A222">
            <v>3769</v>
          </cell>
          <cell r="B222" t="str">
            <v>Cable Layer</v>
          </cell>
          <cell r="C222" t="str">
            <v>9988</v>
          </cell>
          <cell r="D222" t="str">
            <v>RILEY, Clinton J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3769</v>
          </cell>
          <cell r="B223" t="str">
            <v>Trades Assistant</v>
          </cell>
          <cell r="C223" t="str">
            <v>9988</v>
          </cell>
          <cell r="D223" t="str">
            <v>RILEY, Clinton J</v>
          </cell>
          <cell r="E223">
            <v>0</v>
          </cell>
          <cell r="F223">
            <v>2800.0499999999997</v>
          </cell>
          <cell r="G223">
            <v>749.98000000000025</v>
          </cell>
          <cell r="H223">
            <v>3550.0299999999997</v>
          </cell>
        </row>
        <row r="224">
          <cell r="A224">
            <v>3770</v>
          </cell>
          <cell r="B224" t="str">
            <v>Vegetation Inspector</v>
          </cell>
          <cell r="C224" t="str">
            <v>9378</v>
          </cell>
          <cell r="D224" t="str">
            <v>KRISTIANSEN, Benjamin T</v>
          </cell>
          <cell r="E224">
            <v>0</v>
          </cell>
          <cell r="F224">
            <v>2800.0499999999997</v>
          </cell>
          <cell r="G224">
            <v>749.98000000000025</v>
          </cell>
          <cell r="H224">
            <v>3550.0299999999997</v>
          </cell>
        </row>
        <row r="225">
          <cell r="A225">
            <v>3771</v>
          </cell>
          <cell r="B225" t="str">
            <v>Trade Assistant</v>
          </cell>
          <cell r="C225" t="str">
            <v>10683</v>
          </cell>
          <cell r="D225" t="str">
            <v>O'GRADY, Christopher T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3771</v>
          </cell>
          <cell r="B226" t="str">
            <v>Trades Assistant</v>
          </cell>
          <cell r="C226" t="str">
            <v>10683</v>
          </cell>
          <cell r="D226" t="str">
            <v>O'GRADY, Christopher T</v>
          </cell>
          <cell r="E226">
            <v>0</v>
          </cell>
          <cell r="F226">
            <v>2800.0499999999997</v>
          </cell>
          <cell r="G226">
            <v>749.98000000000025</v>
          </cell>
          <cell r="H226">
            <v>3550.0299999999997</v>
          </cell>
        </row>
        <row r="227">
          <cell r="A227">
            <v>3781</v>
          </cell>
          <cell r="B227" t="str">
            <v>Senior Design Officer</v>
          </cell>
          <cell r="C227" t="str">
            <v>326-78617</v>
          </cell>
          <cell r="D227" t="str">
            <v>PEISLEY, Warren K</v>
          </cell>
          <cell r="E227">
            <v>0</v>
          </cell>
          <cell r="F227">
            <v>2800.0499999999997</v>
          </cell>
          <cell r="G227">
            <v>749.98000000000025</v>
          </cell>
          <cell r="H227">
            <v>3550.0299999999997</v>
          </cell>
        </row>
        <row r="228">
          <cell r="A228">
            <v>3933</v>
          </cell>
          <cell r="B228" t="str">
            <v>Fitter</v>
          </cell>
          <cell r="C228" t="str">
            <v>9854</v>
          </cell>
          <cell r="D228" t="str">
            <v>MUTIMER, Scott B</v>
          </cell>
          <cell r="E228">
            <v>0</v>
          </cell>
          <cell r="F228">
            <v>2800.0499999999997</v>
          </cell>
          <cell r="G228">
            <v>749.98000000000025</v>
          </cell>
          <cell r="H228">
            <v>3550.0299999999997</v>
          </cell>
        </row>
        <row r="229">
          <cell r="A229">
            <v>3934</v>
          </cell>
          <cell r="B229" t="str">
            <v>Electrical Fitter</v>
          </cell>
          <cell r="C229" t="str">
            <v>3760</v>
          </cell>
          <cell r="D229" t="str">
            <v>NICHOLSON, Peter J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3934</v>
          </cell>
          <cell r="B230" t="str">
            <v>Fitter</v>
          </cell>
          <cell r="C230" t="str">
            <v>3760</v>
          </cell>
          <cell r="D230" t="str">
            <v>NICHOLSON, Peter J</v>
          </cell>
          <cell r="E230">
            <v>0</v>
          </cell>
          <cell r="F230">
            <v>2800.0499999999997</v>
          </cell>
          <cell r="G230">
            <v>749.98000000000025</v>
          </cell>
          <cell r="H230">
            <v>3550.0299999999997</v>
          </cell>
        </row>
        <row r="231">
          <cell r="A231">
            <v>3935</v>
          </cell>
          <cell r="B231" t="str">
            <v>Protection Technician</v>
          </cell>
          <cell r="C231" t="str">
            <v>2124</v>
          </cell>
          <cell r="D231" t="str">
            <v>NEWTON, Benjamin</v>
          </cell>
          <cell r="E231">
            <v>0</v>
          </cell>
          <cell r="F231">
            <v>2800.0499999999997</v>
          </cell>
          <cell r="G231">
            <v>749.98000000000025</v>
          </cell>
          <cell r="H231">
            <v>3550.0299999999997</v>
          </cell>
        </row>
        <row r="232">
          <cell r="A232">
            <v>3969</v>
          </cell>
          <cell r="B232" t="str">
            <v>Works &amp; Asset Mngmnt Team Leader</v>
          </cell>
          <cell r="C232" t="str">
            <v>9666</v>
          </cell>
          <cell r="D232" t="str">
            <v>BAJWA, Harpal</v>
          </cell>
          <cell r="E232">
            <v>0</v>
          </cell>
          <cell r="F232">
            <v>2800.0499999999997</v>
          </cell>
          <cell r="G232">
            <v>749.98000000000025</v>
          </cell>
          <cell r="H232">
            <v>3550.0299999999997</v>
          </cell>
        </row>
        <row r="233">
          <cell r="A233">
            <v>3984</v>
          </cell>
          <cell r="B233" t="str">
            <v>Senior Project Manager</v>
          </cell>
          <cell r="C233" t="str">
            <v>326-73939</v>
          </cell>
          <cell r="D233" t="str">
            <v>HUNNEMANN, Frank H</v>
          </cell>
          <cell r="E233">
            <v>5000.01</v>
          </cell>
          <cell r="F233">
            <v>0</v>
          </cell>
          <cell r="G233">
            <v>0</v>
          </cell>
          <cell r="H233">
            <v>5000.01</v>
          </cell>
        </row>
        <row r="234">
          <cell r="A234">
            <v>3987</v>
          </cell>
          <cell r="B234" t="str">
            <v>Asset Inspector</v>
          </cell>
          <cell r="C234" t="str">
            <v>9982</v>
          </cell>
          <cell r="D234" t="str">
            <v>CRANE, David B</v>
          </cell>
          <cell r="E234">
            <v>0</v>
          </cell>
          <cell r="F234">
            <v>2800.0499999999997</v>
          </cell>
          <cell r="G234">
            <v>749.98000000000025</v>
          </cell>
          <cell r="H234">
            <v>3550.0299999999997</v>
          </cell>
        </row>
        <row r="235">
          <cell r="A235">
            <v>3988</v>
          </cell>
          <cell r="B235" t="str">
            <v>Trades Assistant</v>
          </cell>
          <cell r="C235" t="str">
            <v>10542</v>
          </cell>
          <cell r="D235" t="str">
            <v>KESBY, Mark L</v>
          </cell>
          <cell r="E235">
            <v>0</v>
          </cell>
          <cell r="F235">
            <v>2800.0499999999997</v>
          </cell>
          <cell r="G235">
            <v>749.98000000000025</v>
          </cell>
          <cell r="H235">
            <v>3550.0299999999997</v>
          </cell>
        </row>
        <row r="236">
          <cell r="A236">
            <v>3989</v>
          </cell>
          <cell r="B236" t="str">
            <v>Electrical Worker/Cable Layer</v>
          </cell>
          <cell r="C236" t="str">
            <v>N2144-1415-02</v>
          </cell>
          <cell r="D236" t="str">
            <v>Vacant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3992</v>
          </cell>
          <cell r="B237" t="str">
            <v>Senior Project Manager</v>
          </cell>
          <cell r="C237" t="str">
            <v>N2106-1415-01</v>
          </cell>
          <cell r="D237" t="str">
            <v>Vacant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4234</v>
          </cell>
          <cell r="B238" t="str">
            <v>Learning and Development Coordinator</v>
          </cell>
          <cell r="C238" t="str">
            <v>9221</v>
          </cell>
          <cell r="D238" t="str">
            <v>WIGGINS, Tara-Anne</v>
          </cell>
          <cell r="E238">
            <v>0</v>
          </cell>
          <cell r="F238">
            <v>2800.0499999999997</v>
          </cell>
          <cell r="G238">
            <v>749.98000000000025</v>
          </cell>
          <cell r="H238">
            <v>3550.0299999999997</v>
          </cell>
        </row>
        <row r="239">
          <cell r="A239">
            <v>4234</v>
          </cell>
          <cell r="B239" t="str">
            <v>Learning and Development Coordinator</v>
          </cell>
          <cell r="C239" t="str">
            <v>9883</v>
          </cell>
          <cell r="D239" t="str">
            <v>ROGERS, Isabel</v>
          </cell>
          <cell r="E239">
            <v>0</v>
          </cell>
          <cell r="F239">
            <v>2800.0499999999997</v>
          </cell>
          <cell r="G239">
            <v>749.98000000000025</v>
          </cell>
          <cell r="H239">
            <v>3550.0299999999997</v>
          </cell>
        </row>
        <row r="240">
          <cell r="A240">
            <v>4238</v>
          </cell>
          <cell r="B240" t="str">
            <v>Emergency Services Officer</v>
          </cell>
          <cell r="C240" t="str">
            <v>2031</v>
          </cell>
          <cell r="D240" t="str">
            <v>WILKE, Lillian</v>
          </cell>
          <cell r="E240">
            <v>0</v>
          </cell>
          <cell r="F240">
            <v>2800.0499999999997</v>
          </cell>
          <cell r="G240">
            <v>749.98000000000025</v>
          </cell>
          <cell r="H240">
            <v>3550.0299999999997</v>
          </cell>
        </row>
        <row r="241">
          <cell r="A241">
            <v>4239</v>
          </cell>
          <cell r="B241" t="str">
            <v>Vegetation and Customer Notification Administrator</v>
          </cell>
          <cell r="C241" t="str">
            <v>550-61425</v>
          </cell>
          <cell r="D241" t="str">
            <v>NANCARROW, Gail J</v>
          </cell>
          <cell r="E241">
            <v>0</v>
          </cell>
          <cell r="F241">
            <v>2800.0499999999997</v>
          </cell>
          <cell r="G241">
            <v>749.98000000000025</v>
          </cell>
          <cell r="H241">
            <v>3550.0299999999997</v>
          </cell>
        </row>
        <row r="242">
          <cell r="A242">
            <v>5004</v>
          </cell>
          <cell r="B242" t="str">
            <v>Fitter/Lineworker</v>
          </cell>
          <cell r="C242" t="str">
            <v>N2144-1415-03</v>
          </cell>
          <cell r="D242" t="str">
            <v>Vacant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5009</v>
          </cell>
          <cell r="B243" t="str">
            <v>Fitter</v>
          </cell>
          <cell r="C243" t="str">
            <v>2659</v>
          </cell>
          <cell r="D243" t="str">
            <v>WHITE, Tobias</v>
          </cell>
          <cell r="E243">
            <v>0</v>
          </cell>
          <cell r="F243">
            <v>2800.0499999999997</v>
          </cell>
          <cell r="G243">
            <v>749.98000000000025</v>
          </cell>
          <cell r="H243">
            <v>3550.0299999999997</v>
          </cell>
        </row>
        <row r="244">
          <cell r="A244">
            <v>5009</v>
          </cell>
          <cell r="B244" t="str">
            <v>Fitter</v>
          </cell>
          <cell r="C244" t="str">
            <v>9008</v>
          </cell>
          <cell r="D244" t="str">
            <v>PRIMMER, James J</v>
          </cell>
          <cell r="E244">
            <v>0</v>
          </cell>
          <cell r="F244">
            <v>2800.0499999999997</v>
          </cell>
          <cell r="G244">
            <v>749.98000000000025</v>
          </cell>
          <cell r="H244">
            <v>3550.0299999999997</v>
          </cell>
        </row>
        <row r="245">
          <cell r="A245">
            <v>5012</v>
          </cell>
          <cell r="B245" t="str">
            <v>Vegetation Inspector</v>
          </cell>
          <cell r="C245" t="str">
            <v>5002</v>
          </cell>
          <cell r="D245" t="str">
            <v>AGRESTA, Charles</v>
          </cell>
          <cell r="E245">
            <v>0</v>
          </cell>
          <cell r="F245">
            <v>2800.0499999999997</v>
          </cell>
          <cell r="G245">
            <v>749.98000000000025</v>
          </cell>
          <cell r="H245">
            <v>3550.0299999999997</v>
          </cell>
        </row>
        <row r="246">
          <cell r="A246">
            <v>5014</v>
          </cell>
          <cell r="B246" t="str">
            <v>Program Coordinator</v>
          </cell>
          <cell r="C246" t="str">
            <v>2118</v>
          </cell>
          <cell r="D246" t="str">
            <v>WYNN, Michael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5014</v>
          </cell>
          <cell r="B247" t="str">
            <v>Works Estimating Officer Zone Substations</v>
          </cell>
          <cell r="C247" t="str">
            <v>2118</v>
          </cell>
          <cell r="D247" t="str">
            <v>WYNN, Michael</v>
          </cell>
          <cell r="E247">
            <v>0</v>
          </cell>
          <cell r="F247">
            <v>2800.0499999999997</v>
          </cell>
          <cell r="G247">
            <v>749.98000000000025</v>
          </cell>
          <cell r="H247">
            <v>3550.0299999999997</v>
          </cell>
        </row>
        <row r="248">
          <cell r="A248">
            <v>5020</v>
          </cell>
          <cell r="B248" t="str">
            <v>Vegetation Inspector</v>
          </cell>
          <cell r="C248" t="str">
            <v>9853</v>
          </cell>
          <cell r="D248" t="str">
            <v>RYDER, Jessica A</v>
          </cell>
          <cell r="E248">
            <v>0</v>
          </cell>
          <cell r="F248">
            <v>2800.0499999999997</v>
          </cell>
          <cell r="G248">
            <v>749.98000000000025</v>
          </cell>
          <cell r="H248">
            <v>3550.0299999999997</v>
          </cell>
        </row>
        <row r="249">
          <cell r="A249">
            <v>5021</v>
          </cell>
          <cell r="B249" t="str">
            <v>Network Operator</v>
          </cell>
          <cell r="C249" t="str">
            <v>1234</v>
          </cell>
          <cell r="D249" t="str">
            <v>BALLARD, David</v>
          </cell>
          <cell r="E249">
            <v>0</v>
          </cell>
          <cell r="F249">
            <v>2800.0499999999997</v>
          </cell>
          <cell r="G249">
            <v>749.98000000000025</v>
          </cell>
          <cell r="H249">
            <v>3550.0299999999997</v>
          </cell>
        </row>
        <row r="250">
          <cell r="A250">
            <v>5023</v>
          </cell>
          <cell r="B250" t="str">
            <v>Network Operator</v>
          </cell>
          <cell r="C250" t="str">
            <v>5638</v>
          </cell>
          <cell r="D250" t="str">
            <v>HENNOCK, Adrian S</v>
          </cell>
          <cell r="E250">
            <v>0</v>
          </cell>
          <cell r="F250">
            <v>2800.0499999999997</v>
          </cell>
          <cell r="G250">
            <v>749.98000000000025</v>
          </cell>
          <cell r="H250">
            <v>3550.0299999999997</v>
          </cell>
        </row>
        <row r="251">
          <cell r="A251">
            <v>5026</v>
          </cell>
          <cell r="B251" t="str">
            <v>Asset Inspector</v>
          </cell>
          <cell r="C251" t="str">
            <v>9678</v>
          </cell>
          <cell r="D251" t="str">
            <v>PARKER, Robert</v>
          </cell>
          <cell r="E251">
            <v>0</v>
          </cell>
          <cell r="F251">
            <v>2800.0499999999997</v>
          </cell>
          <cell r="G251">
            <v>749.98000000000025</v>
          </cell>
          <cell r="H251">
            <v>3550.0299999999997</v>
          </cell>
        </row>
        <row r="252">
          <cell r="A252">
            <v>5027</v>
          </cell>
          <cell r="B252" t="str">
            <v>Team Coordinator Construction</v>
          </cell>
          <cell r="C252" t="str">
            <v>2653</v>
          </cell>
          <cell r="D252" t="str">
            <v>HOGAN, Sebastian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5028</v>
          </cell>
          <cell r="B253" t="str">
            <v>Electrical Worker Level 4</v>
          </cell>
          <cell r="C253" t="str">
            <v>5089</v>
          </cell>
          <cell r="D253" t="str">
            <v>BLEWITT, Richard M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5028</v>
          </cell>
          <cell r="B254" t="str">
            <v>Trades Assistant</v>
          </cell>
          <cell r="C254" t="str">
            <v>5089</v>
          </cell>
          <cell r="D254" t="str">
            <v>BLEWITT, Richard M</v>
          </cell>
          <cell r="E254">
            <v>0</v>
          </cell>
          <cell r="F254">
            <v>2800.0499999999997</v>
          </cell>
          <cell r="G254">
            <v>749.98000000000025</v>
          </cell>
          <cell r="H254">
            <v>3550.0299999999997</v>
          </cell>
        </row>
        <row r="255">
          <cell r="A255">
            <v>5036</v>
          </cell>
          <cell r="B255" t="str">
            <v>Electrical Worker Level 8</v>
          </cell>
          <cell r="C255" t="str">
            <v>5101</v>
          </cell>
          <cell r="D255" t="str">
            <v>BRICE, Peter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5036</v>
          </cell>
          <cell r="B256" t="str">
            <v>Lineworker</v>
          </cell>
          <cell r="C256" t="str">
            <v>5101</v>
          </cell>
          <cell r="D256" t="str">
            <v>BRICE, Peter</v>
          </cell>
          <cell r="E256">
            <v>0</v>
          </cell>
          <cell r="F256">
            <v>2800.0499999999997</v>
          </cell>
          <cell r="G256">
            <v>749.98000000000025</v>
          </cell>
          <cell r="H256">
            <v>3550.0299999999997</v>
          </cell>
        </row>
        <row r="257">
          <cell r="A257">
            <v>5038</v>
          </cell>
          <cell r="B257" t="str">
            <v>Full System Switcher</v>
          </cell>
          <cell r="C257" t="str">
            <v>5105</v>
          </cell>
          <cell r="D257" t="str">
            <v>BRENNAN, Andrew D</v>
          </cell>
          <cell r="E257">
            <v>0</v>
          </cell>
          <cell r="F257">
            <v>2800.0499999999997</v>
          </cell>
          <cell r="G257">
            <v>749.98000000000025</v>
          </cell>
          <cell r="H257">
            <v>3550.0299999999997</v>
          </cell>
        </row>
        <row r="258">
          <cell r="A258">
            <v>5048</v>
          </cell>
          <cell r="B258" t="str">
            <v>Plant and Transport Operator</v>
          </cell>
          <cell r="C258" t="str">
            <v>5241</v>
          </cell>
          <cell r="D258" t="str">
            <v>CICCHINI, Adam M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5048</v>
          </cell>
          <cell r="B259" t="str">
            <v>Plant Operator</v>
          </cell>
          <cell r="C259" t="str">
            <v>5241</v>
          </cell>
          <cell r="D259" t="str">
            <v>CICCHINI, Adam M</v>
          </cell>
          <cell r="E259">
            <v>0</v>
          </cell>
          <cell r="F259">
            <v>2800.0499999999997</v>
          </cell>
          <cell r="G259">
            <v>749.98000000000025</v>
          </cell>
          <cell r="H259">
            <v>3550.0299999999997</v>
          </cell>
        </row>
        <row r="260">
          <cell r="A260">
            <v>5050</v>
          </cell>
          <cell r="B260" t="str">
            <v>Fitter</v>
          </cell>
          <cell r="C260" t="str">
            <v>9985</v>
          </cell>
          <cell r="D260" t="str">
            <v>TINDALE, Michael J</v>
          </cell>
          <cell r="E260">
            <v>0</v>
          </cell>
          <cell r="F260">
            <v>2800.0499999999997</v>
          </cell>
          <cell r="G260">
            <v>749.98000000000025</v>
          </cell>
          <cell r="H260">
            <v>3550.0299999999997</v>
          </cell>
        </row>
        <row r="261">
          <cell r="A261">
            <v>5052</v>
          </cell>
          <cell r="B261" t="str">
            <v>Plant Operator</v>
          </cell>
          <cell r="C261" t="str">
            <v>5247</v>
          </cell>
          <cell r="D261" t="str">
            <v>CARMODY, Roger P</v>
          </cell>
          <cell r="E261">
            <v>0</v>
          </cell>
          <cell r="F261">
            <v>2800.0499999999997</v>
          </cell>
          <cell r="G261">
            <v>749.98000000000025</v>
          </cell>
          <cell r="H261">
            <v>3550.0299999999997</v>
          </cell>
        </row>
        <row r="262">
          <cell r="A262">
            <v>5061</v>
          </cell>
          <cell r="B262" t="str">
            <v>Lineworker</v>
          </cell>
          <cell r="C262" t="str">
            <v>5261</v>
          </cell>
          <cell r="D262" t="str">
            <v>COLLINS, Robert G</v>
          </cell>
          <cell r="E262">
            <v>0</v>
          </cell>
          <cell r="F262">
            <v>2800.0499999999997</v>
          </cell>
          <cell r="G262">
            <v>749.98000000000025</v>
          </cell>
          <cell r="H262">
            <v>3550.0299999999997</v>
          </cell>
        </row>
        <row r="263">
          <cell r="A263">
            <v>5062</v>
          </cell>
          <cell r="B263" t="str">
            <v>Fitter</v>
          </cell>
          <cell r="C263" t="str">
            <v>9878</v>
          </cell>
          <cell r="D263" t="str">
            <v>GUEST, Matthew</v>
          </cell>
          <cell r="E263">
            <v>0</v>
          </cell>
          <cell r="F263">
            <v>2800.0499999999997</v>
          </cell>
          <cell r="G263">
            <v>749.98000000000025</v>
          </cell>
          <cell r="H263">
            <v>3550.0299999999997</v>
          </cell>
        </row>
        <row r="264">
          <cell r="A264">
            <v>5069</v>
          </cell>
          <cell r="B264" t="str">
            <v>Plant and Transport Operator</v>
          </cell>
          <cell r="C264" t="str">
            <v>5276</v>
          </cell>
          <cell r="D264" t="str">
            <v>CIAMPA, Pasquale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5069</v>
          </cell>
          <cell r="B265" t="str">
            <v>Trades Assistant</v>
          </cell>
          <cell r="C265" t="str">
            <v>5276</v>
          </cell>
          <cell r="D265" t="str">
            <v>CIAMPA, Pasquale</v>
          </cell>
          <cell r="E265">
            <v>0</v>
          </cell>
          <cell r="F265">
            <v>2800.0499999999997</v>
          </cell>
          <cell r="G265">
            <v>749.98000000000025</v>
          </cell>
          <cell r="H265">
            <v>3550.0299999999997</v>
          </cell>
        </row>
        <row r="266">
          <cell r="A266">
            <v>5075</v>
          </cell>
          <cell r="B266" t="str">
            <v>Plant Operator</v>
          </cell>
          <cell r="C266" t="str">
            <v>3284</v>
          </cell>
          <cell r="D266" t="str">
            <v>WYNN, Peter T</v>
          </cell>
          <cell r="E266">
            <v>0</v>
          </cell>
          <cell r="F266">
            <v>2800.0499999999997</v>
          </cell>
          <cell r="G266">
            <v>749.98000000000025</v>
          </cell>
          <cell r="H266">
            <v>3550.0299999999997</v>
          </cell>
        </row>
        <row r="267">
          <cell r="A267">
            <v>5083</v>
          </cell>
          <cell r="B267" t="str">
            <v>Asset Inspector</v>
          </cell>
          <cell r="C267" t="str">
            <v>3643</v>
          </cell>
          <cell r="D267" t="str">
            <v>GRAME, Gregory I</v>
          </cell>
          <cell r="E267">
            <v>0</v>
          </cell>
          <cell r="F267">
            <v>2800.0499999999997</v>
          </cell>
          <cell r="G267">
            <v>749.98000000000025</v>
          </cell>
          <cell r="H267">
            <v>3550.0299999999997</v>
          </cell>
        </row>
        <row r="268">
          <cell r="A268">
            <v>5086</v>
          </cell>
          <cell r="B268" t="str">
            <v>Trades Assistant</v>
          </cell>
          <cell r="C268" t="str">
            <v>5405</v>
          </cell>
          <cell r="D268" t="str">
            <v>DOYLE, Timothy B</v>
          </cell>
          <cell r="E268">
            <v>0</v>
          </cell>
          <cell r="F268">
            <v>2800.0499999999997</v>
          </cell>
          <cell r="G268">
            <v>749.98000000000025</v>
          </cell>
          <cell r="H268">
            <v>3550.0299999999997</v>
          </cell>
        </row>
        <row r="269">
          <cell r="A269">
            <v>5086</v>
          </cell>
          <cell r="B269" t="str">
            <v>Trades Assistant</v>
          </cell>
          <cell r="C269" t="str">
            <v>5405</v>
          </cell>
          <cell r="D269" t="str">
            <v>DOYLE, Timothy B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5087</v>
          </cell>
          <cell r="B270" t="str">
            <v>Protection Technician</v>
          </cell>
          <cell r="C270" t="str">
            <v>5099</v>
          </cell>
          <cell r="D270" t="str">
            <v>BREWER, Peter J</v>
          </cell>
          <cell r="E270">
            <v>0</v>
          </cell>
          <cell r="F270">
            <v>2800.0499999999997</v>
          </cell>
          <cell r="G270">
            <v>749.98000000000025</v>
          </cell>
          <cell r="H270">
            <v>3550.0299999999997</v>
          </cell>
        </row>
        <row r="271">
          <cell r="A271">
            <v>5089</v>
          </cell>
          <cell r="B271" t="str">
            <v>Team Leader Construction</v>
          </cell>
          <cell r="C271" t="str">
            <v>5412</v>
          </cell>
          <cell r="D271" t="str">
            <v>DIMAANO, Benjamin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>
            <v>5090</v>
          </cell>
          <cell r="B272" t="str">
            <v>Fitter</v>
          </cell>
          <cell r="C272" t="str">
            <v>3756</v>
          </cell>
          <cell r="D272" t="str">
            <v>HARDY, David G</v>
          </cell>
          <cell r="E272">
            <v>0</v>
          </cell>
          <cell r="F272">
            <v>2800.0499999999997</v>
          </cell>
          <cell r="G272">
            <v>749.98000000000025</v>
          </cell>
          <cell r="H272">
            <v>3550.0299999999997</v>
          </cell>
        </row>
        <row r="273">
          <cell r="A273">
            <v>5091</v>
          </cell>
          <cell r="B273" t="str">
            <v>Network Operator</v>
          </cell>
          <cell r="C273" t="str">
            <v>3445</v>
          </cell>
          <cell r="D273" t="str">
            <v>ZIERHOLZ, Hannes</v>
          </cell>
          <cell r="E273">
            <v>0</v>
          </cell>
          <cell r="F273">
            <v>2800.0499999999997</v>
          </cell>
          <cell r="G273">
            <v>749.98000000000025</v>
          </cell>
          <cell r="H273">
            <v>3550.0299999999997</v>
          </cell>
        </row>
        <row r="274">
          <cell r="A274">
            <v>5106</v>
          </cell>
          <cell r="B274" t="str">
            <v>Team Leader</v>
          </cell>
          <cell r="C274" t="str">
            <v>5402</v>
          </cell>
          <cell r="D274" t="str">
            <v>DIMAANO, Pedro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5108</v>
          </cell>
          <cell r="B275" t="str">
            <v>Cable Jointer</v>
          </cell>
          <cell r="C275" t="str">
            <v>5540</v>
          </cell>
          <cell r="D275" t="str">
            <v>GIBBS, Peter</v>
          </cell>
          <cell r="E275">
            <v>0</v>
          </cell>
          <cell r="F275">
            <v>2800.0499999999997</v>
          </cell>
          <cell r="G275">
            <v>749.98000000000025</v>
          </cell>
          <cell r="H275">
            <v>3550.0299999999997</v>
          </cell>
        </row>
        <row r="276">
          <cell r="A276">
            <v>5108</v>
          </cell>
          <cell r="B276" t="str">
            <v>Electrical Lineworker</v>
          </cell>
          <cell r="C276" t="str">
            <v>5540</v>
          </cell>
          <cell r="D276" t="str">
            <v>GIBBS, Peter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>
            <v>5113</v>
          </cell>
          <cell r="B277" t="str">
            <v>Fitter</v>
          </cell>
          <cell r="C277" t="str">
            <v>10709</v>
          </cell>
          <cell r="D277" t="str">
            <v>VILARDI, Dominic</v>
          </cell>
          <cell r="E277">
            <v>0</v>
          </cell>
          <cell r="F277">
            <v>2800.0499999999997</v>
          </cell>
          <cell r="G277">
            <v>749.98000000000025</v>
          </cell>
          <cell r="H277">
            <v>3550.0299999999997</v>
          </cell>
        </row>
        <row r="278">
          <cell r="A278">
            <v>5118</v>
          </cell>
          <cell r="B278" t="str">
            <v>Cable Layer</v>
          </cell>
          <cell r="C278" t="str">
            <v>5558</v>
          </cell>
          <cell r="D278" t="str">
            <v>GARREFFA, Guiseppe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5118</v>
          </cell>
          <cell r="B279" t="str">
            <v>Trades Assistant</v>
          </cell>
          <cell r="C279" t="str">
            <v>5558</v>
          </cell>
          <cell r="D279" t="str">
            <v>GARREFFA, Guiseppe</v>
          </cell>
          <cell r="E279">
            <v>0</v>
          </cell>
          <cell r="F279">
            <v>2800.0499999999997</v>
          </cell>
          <cell r="G279">
            <v>749.98000000000025</v>
          </cell>
          <cell r="H279">
            <v>3550.0299999999997</v>
          </cell>
        </row>
        <row r="280">
          <cell r="A280">
            <v>5123</v>
          </cell>
          <cell r="B280" t="str">
            <v>Vocational Educator</v>
          </cell>
          <cell r="C280" t="str">
            <v>9565</v>
          </cell>
          <cell r="D280" t="str">
            <v>HANNAFORD, Graham R</v>
          </cell>
          <cell r="E280">
            <v>0</v>
          </cell>
          <cell r="F280">
            <v>2800.0499999999997</v>
          </cell>
          <cell r="G280">
            <v>749.98000000000025</v>
          </cell>
          <cell r="H280">
            <v>3550.0299999999997</v>
          </cell>
        </row>
        <row r="281">
          <cell r="A281">
            <v>5124</v>
          </cell>
          <cell r="B281" t="str">
            <v>Electrical Fitter</v>
          </cell>
          <cell r="C281" t="str">
            <v>1018</v>
          </cell>
          <cell r="D281" t="str">
            <v>BROWN, Matthew P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>
            <v>5124</v>
          </cell>
          <cell r="B282" t="str">
            <v>Fitter / Switcher</v>
          </cell>
          <cell r="C282" t="str">
            <v>1018</v>
          </cell>
          <cell r="D282" t="str">
            <v>BROWN, Matthew P</v>
          </cell>
          <cell r="E282">
            <v>0</v>
          </cell>
          <cell r="F282">
            <v>2800.0499999999997</v>
          </cell>
          <cell r="G282">
            <v>749.98000000000025</v>
          </cell>
          <cell r="H282">
            <v>3550.0299999999997</v>
          </cell>
        </row>
        <row r="283">
          <cell r="A283">
            <v>5131</v>
          </cell>
          <cell r="B283" t="str">
            <v>Trades Assistant</v>
          </cell>
          <cell r="C283" t="str">
            <v>10107</v>
          </cell>
          <cell r="D283" t="str">
            <v>ROUSELL, Jason P</v>
          </cell>
          <cell r="E283">
            <v>0</v>
          </cell>
          <cell r="F283">
            <v>2800.0499999999997</v>
          </cell>
          <cell r="G283">
            <v>749.98000000000025</v>
          </cell>
          <cell r="H283">
            <v>3550.0299999999997</v>
          </cell>
        </row>
        <row r="284">
          <cell r="A284">
            <v>5131</v>
          </cell>
          <cell r="B284" t="str">
            <v>Trades Assistant</v>
          </cell>
          <cell r="C284" t="str">
            <v>10107</v>
          </cell>
          <cell r="D284" t="str">
            <v>ROUSELL, Jason P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>
            <v>5134</v>
          </cell>
          <cell r="B285" t="str">
            <v>Lineworker</v>
          </cell>
          <cell r="C285" t="str">
            <v>5632</v>
          </cell>
          <cell r="D285" t="str">
            <v>HASLER, Ian A</v>
          </cell>
          <cell r="E285">
            <v>0</v>
          </cell>
          <cell r="F285">
            <v>2800.0499999999997</v>
          </cell>
          <cell r="G285">
            <v>749.98000000000025</v>
          </cell>
          <cell r="H285">
            <v>3550.0299999999997</v>
          </cell>
        </row>
        <row r="286">
          <cell r="A286">
            <v>5140</v>
          </cell>
          <cell r="B286" t="str">
            <v>Vegetation Inspector</v>
          </cell>
          <cell r="C286" t="str">
            <v>3048</v>
          </cell>
          <cell r="D286" t="str">
            <v>EADIE, James K G</v>
          </cell>
          <cell r="E286">
            <v>0</v>
          </cell>
          <cell r="F286">
            <v>2800.0499999999997</v>
          </cell>
          <cell r="G286">
            <v>749.98000000000025</v>
          </cell>
          <cell r="H286">
            <v>3550.0299999999997</v>
          </cell>
        </row>
        <row r="287">
          <cell r="A287">
            <v>5143</v>
          </cell>
          <cell r="B287" t="str">
            <v>Full System Switcher</v>
          </cell>
          <cell r="C287" t="str">
            <v>5650</v>
          </cell>
          <cell r="D287" t="str">
            <v>HENNESSY, Brendan</v>
          </cell>
          <cell r="E287">
            <v>0</v>
          </cell>
          <cell r="F287">
            <v>2800.0499999999997</v>
          </cell>
          <cell r="G287">
            <v>749.98000000000025</v>
          </cell>
          <cell r="H287">
            <v>3550.0299999999997</v>
          </cell>
        </row>
        <row r="288">
          <cell r="A288">
            <v>5148</v>
          </cell>
          <cell r="B288" t="str">
            <v>Fitter (Shift)</v>
          </cell>
          <cell r="C288" t="str">
            <v>5655</v>
          </cell>
          <cell r="D288" t="str">
            <v>HOUGHTON, Mark E</v>
          </cell>
          <cell r="E288">
            <v>0</v>
          </cell>
          <cell r="F288">
            <v>2800.0499999999997</v>
          </cell>
          <cell r="G288">
            <v>749.98000000000025</v>
          </cell>
          <cell r="H288">
            <v>3550.0299999999997</v>
          </cell>
        </row>
        <row r="289">
          <cell r="A289">
            <v>5155</v>
          </cell>
          <cell r="B289" t="str">
            <v>Fitter</v>
          </cell>
          <cell r="C289" t="str">
            <v>3755</v>
          </cell>
          <cell r="D289" t="str">
            <v>WEEKS, Andrew H</v>
          </cell>
          <cell r="E289">
            <v>0</v>
          </cell>
          <cell r="F289">
            <v>2800.0499999999997</v>
          </cell>
          <cell r="G289">
            <v>749.98000000000025</v>
          </cell>
          <cell r="H289">
            <v>3550.0299999999997</v>
          </cell>
        </row>
        <row r="290">
          <cell r="A290">
            <v>5155</v>
          </cell>
          <cell r="B290" t="str">
            <v>System Electrician Zones</v>
          </cell>
          <cell r="C290" t="str">
            <v>3755</v>
          </cell>
          <cell r="D290" t="str">
            <v>WEEKS, Andrew H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5159</v>
          </cell>
          <cell r="B291" t="str">
            <v>Fitter</v>
          </cell>
          <cell r="C291" t="str">
            <v>5778</v>
          </cell>
          <cell r="D291" t="str">
            <v>JAMIESON, Andrew J</v>
          </cell>
          <cell r="E291">
            <v>0</v>
          </cell>
          <cell r="F291">
            <v>2800.0499999999997</v>
          </cell>
          <cell r="G291">
            <v>749.98000000000025</v>
          </cell>
          <cell r="H291">
            <v>3550.0299999999997</v>
          </cell>
        </row>
        <row r="292">
          <cell r="A292">
            <v>5163</v>
          </cell>
          <cell r="B292" t="str">
            <v>Lineworker / Cable Jointer</v>
          </cell>
          <cell r="C292" t="str">
            <v>5820</v>
          </cell>
          <cell r="D292" t="str">
            <v>KEARNEY, Byron P</v>
          </cell>
          <cell r="E292">
            <v>0</v>
          </cell>
          <cell r="F292">
            <v>2800.0499999999997</v>
          </cell>
          <cell r="G292">
            <v>749.98000000000025</v>
          </cell>
          <cell r="H292">
            <v>3550.0299999999997</v>
          </cell>
        </row>
        <row r="293">
          <cell r="A293">
            <v>5167</v>
          </cell>
          <cell r="B293" t="str">
            <v>Electrical Worker - Level 6</v>
          </cell>
          <cell r="C293" t="str">
            <v>5831</v>
          </cell>
          <cell r="D293" t="str">
            <v>KIMBER, Bruce M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>
            <v>5167</v>
          </cell>
          <cell r="B294" t="str">
            <v>Lineworker</v>
          </cell>
          <cell r="C294" t="str">
            <v>5831</v>
          </cell>
          <cell r="D294" t="str">
            <v>KIMBER, Bruce M</v>
          </cell>
          <cell r="E294">
            <v>0</v>
          </cell>
          <cell r="F294">
            <v>2800.0499999999997</v>
          </cell>
          <cell r="G294">
            <v>749.98000000000025</v>
          </cell>
          <cell r="H294">
            <v>3550.0299999999997</v>
          </cell>
        </row>
        <row r="295">
          <cell r="A295">
            <v>5170</v>
          </cell>
          <cell r="B295" t="str">
            <v>Fitter</v>
          </cell>
          <cell r="C295" t="str">
            <v>2663</v>
          </cell>
          <cell r="D295" t="str">
            <v>DELUCA, Antonio C</v>
          </cell>
          <cell r="E295">
            <v>0</v>
          </cell>
          <cell r="F295">
            <v>2800.0499999999997</v>
          </cell>
          <cell r="G295">
            <v>749.98000000000025</v>
          </cell>
          <cell r="H295">
            <v>3550.0299999999997</v>
          </cell>
        </row>
        <row r="296">
          <cell r="A296">
            <v>5171</v>
          </cell>
          <cell r="B296" t="str">
            <v>Lineworker</v>
          </cell>
          <cell r="C296" t="str">
            <v>9377</v>
          </cell>
          <cell r="D296" t="str">
            <v>WILLIAMS, Joel C</v>
          </cell>
          <cell r="E296">
            <v>0</v>
          </cell>
          <cell r="F296">
            <v>2800.0499999999997</v>
          </cell>
          <cell r="G296">
            <v>749.98000000000025</v>
          </cell>
          <cell r="H296">
            <v>3550.0299999999997</v>
          </cell>
        </row>
        <row r="297">
          <cell r="A297">
            <v>5171</v>
          </cell>
          <cell r="B297" t="str">
            <v>Lineworker</v>
          </cell>
          <cell r="C297" t="str">
            <v>9377</v>
          </cell>
          <cell r="D297" t="str">
            <v>WILLIAMS, Joel C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>
            <v>5172</v>
          </cell>
          <cell r="B298" t="str">
            <v>Fitter</v>
          </cell>
          <cell r="C298" t="str">
            <v>5842</v>
          </cell>
          <cell r="D298" t="str">
            <v>KRIKOWA, Helmut</v>
          </cell>
          <cell r="E298">
            <v>0</v>
          </cell>
          <cell r="F298">
            <v>2800.0499999999997</v>
          </cell>
          <cell r="G298">
            <v>749.98000000000025</v>
          </cell>
          <cell r="H298">
            <v>3550.0299999999997</v>
          </cell>
        </row>
        <row r="299">
          <cell r="A299">
            <v>5174</v>
          </cell>
          <cell r="B299" t="str">
            <v>Cable Jointer</v>
          </cell>
          <cell r="C299" t="str">
            <v>5846</v>
          </cell>
          <cell r="D299" t="str">
            <v>KULCZYCKI, Tony</v>
          </cell>
          <cell r="E299">
            <v>0</v>
          </cell>
          <cell r="F299">
            <v>2800.0499999999997</v>
          </cell>
          <cell r="G299">
            <v>749.98000000000025</v>
          </cell>
          <cell r="H299">
            <v>3550.0299999999997</v>
          </cell>
        </row>
        <row r="300">
          <cell r="A300">
            <v>5175</v>
          </cell>
          <cell r="B300" t="str">
            <v>Fitter</v>
          </cell>
          <cell r="C300" t="str">
            <v>3451</v>
          </cell>
          <cell r="D300" t="str">
            <v>ROBEY, Benjamin J</v>
          </cell>
          <cell r="E300">
            <v>0</v>
          </cell>
          <cell r="F300">
            <v>2800.0499999999997</v>
          </cell>
          <cell r="G300">
            <v>749.98000000000025</v>
          </cell>
          <cell r="H300">
            <v>3550.0299999999997</v>
          </cell>
        </row>
        <row r="301">
          <cell r="A301">
            <v>5187</v>
          </cell>
          <cell r="B301" t="str">
            <v>Team Coordinator Streetlights</v>
          </cell>
          <cell r="C301" t="str">
            <v>N2143-1415-03</v>
          </cell>
          <cell r="D301" t="str">
            <v>Vacant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>
            <v>5188</v>
          </cell>
          <cell r="B302" t="str">
            <v>Protection Technician</v>
          </cell>
          <cell r="C302" t="str">
            <v>548-39899</v>
          </cell>
          <cell r="D302" t="str">
            <v>HUNTER, Robert J</v>
          </cell>
          <cell r="E302">
            <v>0</v>
          </cell>
          <cell r="F302">
            <v>2800.0499999999997</v>
          </cell>
          <cell r="G302">
            <v>749.98000000000025</v>
          </cell>
          <cell r="H302">
            <v>3550.0299999999997</v>
          </cell>
        </row>
        <row r="303">
          <cell r="A303">
            <v>5204</v>
          </cell>
          <cell r="B303" t="str">
            <v>Protection Technician</v>
          </cell>
          <cell r="C303" t="str">
            <v>2444</v>
          </cell>
          <cell r="D303" t="str">
            <v>LEES, Michael</v>
          </cell>
          <cell r="E303">
            <v>0</v>
          </cell>
          <cell r="F303">
            <v>2800.0499999999997</v>
          </cell>
          <cell r="G303">
            <v>749.98000000000025</v>
          </cell>
          <cell r="H303">
            <v>3550.0299999999997</v>
          </cell>
        </row>
        <row r="304">
          <cell r="A304">
            <v>5206</v>
          </cell>
          <cell r="B304" t="str">
            <v>Lineworker</v>
          </cell>
          <cell r="C304" t="str">
            <v>6016</v>
          </cell>
          <cell r="D304" t="str">
            <v>MCGOWAN, Desmond C</v>
          </cell>
          <cell r="E304">
            <v>0</v>
          </cell>
          <cell r="F304">
            <v>2800.0499999999997</v>
          </cell>
          <cell r="G304">
            <v>749.98000000000025</v>
          </cell>
          <cell r="H304">
            <v>3550.0299999999997</v>
          </cell>
        </row>
        <row r="305">
          <cell r="A305">
            <v>5212</v>
          </cell>
          <cell r="B305" t="str">
            <v>Team Leader Civil Works</v>
          </cell>
          <cell r="C305" t="str">
            <v>6023</v>
          </cell>
          <cell r="D305" t="str">
            <v>MCMAHON, Edward J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5215</v>
          </cell>
          <cell r="B306" t="str">
            <v>Trades Assistant</v>
          </cell>
          <cell r="C306" t="str">
            <v>6028</v>
          </cell>
          <cell r="D306" t="str">
            <v>MARZANO, Domenico</v>
          </cell>
          <cell r="E306">
            <v>0</v>
          </cell>
          <cell r="F306">
            <v>2800.0499999999997</v>
          </cell>
          <cell r="G306">
            <v>749.98000000000025</v>
          </cell>
          <cell r="H306">
            <v>3550.0299999999997</v>
          </cell>
        </row>
        <row r="307">
          <cell r="A307">
            <v>5224</v>
          </cell>
          <cell r="B307" t="str">
            <v>Fitter</v>
          </cell>
          <cell r="C307" t="str">
            <v>6041</v>
          </cell>
          <cell r="D307" t="str">
            <v>MUNFORD, Glenn A</v>
          </cell>
          <cell r="E307">
            <v>0</v>
          </cell>
          <cell r="F307">
            <v>2800.0499999999997</v>
          </cell>
          <cell r="G307">
            <v>749.98000000000025</v>
          </cell>
          <cell r="H307">
            <v>3550.0299999999997</v>
          </cell>
        </row>
        <row r="308">
          <cell r="A308">
            <v>5225</v>
          </cell>
          <cell r="B308" t="str">
            <v>Electrical Worker</v>
          </cell>
          <cell r="C308" t="str">
            <v>9773</v>
          </cell>
          <cell r="D308" t="str">
            <v>BEYER, Leon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>
            <v>5225</v>
          </cell>
          <cell r="B309" t="str">
            <v>Trades Assistant</v>
          </cell>
          <cell r="C309" t="str">
            <v>9773</v>
          </cell>
          <cell r="D309" t="str">
            <v>BEYER, Leon</v>
          </cell>
          <cell r="E309">
            <v>0</v>
          </cell>
          <cell r="F309">
            <v>2800.0499999999997</v>
          </cell>
          <cell r="G309">
            <v>749.98000000000025</v>
          </cell>
          <cell r="H309">
            <v>3550.0299999999997</v>
          </cell>
        </row>
        <row r="310">
          <cell r="A310">
            <v>5227</v>
          </cell>
          <cell r="B310" t="str">
            <v>Work Practices Officer</v>
          </cell>
          <cell r="C310" t="str">
            <v>N2103-1415-01</v>
          </cell>
          <cell r="D310" t="str">
            <v>Vacant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>
            <v>5240</v>
          </cell>
          <cell r="B311" t="str">
            <v>Plant Operator</v>
          </cell>
          <cell r="C311" t="str">
            <v>6063</v>
          </cell>
          <cell r="D311" t="str">
            <v>MILES, Matthew J</v>
          </cell>
          <cell r="E311">
            <v>0</v>
          </cell>
          <cell r="F311">
            <v>2800.0499999999997</v>
          </cell>
          <cell r="G311">
            <v>749.98000000000025</v>
          </cell>
          <cell r="H311">
            <v>3550.0299999999997</v>
          </cell>
        </row>
        <row r="312">
          <cell r="A312">
            <v>5244</v>
          </cell>
          <cell r="B312" t="str">
            <v>Team Leader Construction</v>
          </cell>
          <cell r="C312" t="str">
            <v>6042</v>
          </cell>
          <cell r="D312" t="str">
            <v>MILLER, Michael J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5245</v>
          </cell>
          <cell r="B313" t="str">
            <v>Electrical Worker</v>
          </cell>
          <cell r="C313" t="str">
            <v>6225</v>
          </cell>
          <cell r="D313" t="str">
            <v>MCQUALTER, Scott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>
            <v>5245</v>
          </cell>
          <cell r="B314" t="str">
            <v>Trades Assistant</v>
          </cell>
          <cell r="C314" t="str">
            <v>6225</v>
          </cell>
          <cell r="D314" t="str">
            <v>MCQUALTER, Scott</v>
          </cell>
          <cell r="E314">
            <v>0</v>
          </cell>
          <cell r="F314">
            <v>2800.0499999999997</v>
          </cell>
          <cell r="G314">
            <v>749.98000000000025</v>
          </cell>
          <cell r="H314">
            <v>3550.0299999999997</v>
          </cell>
        </row>
        <row r="315">
          <cell r="A315">
            <v>5259</v>
          </cell>
          <cell r="B315" t="str">
            <v>Fitter</v>
          </cell>
          <cell r="C315" t="str">
            <v>3975</v>
          </cell>
          <cell r="D315" t="str">
            <v>BLUNDELL, Morris C</v>
          </cell>
          <cell r="E315">
            <v>0</v>
          </cell>
          <cell r="F315">
            <v>2800.0499999999997</v>
          </cell>
          <cell r="G315">
            <v>749.98000000000025</v>
          </cell>
          <cell r="H315">
            <v>3550.0299999999997</v>
          </cell>
        </row>
        <row r="316">
          <cell r="A316">
            <v>5263</v>
          </cell>
          <cell r="B316" t="str">
            <v>Team Leader Construction</v>
          </cell>
          <cell r="C316" t="str">
            <v>6311</v>
          </cell>
          <cell r="D316" t="str">
            <v>PEARSON, David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>
            <v>5269</v>
          </cell>
          <cell r="B317" t="str">
            <v>Asset Inspector</v>
          </cell>
          <cell r="C317" t="str">
            <v>N2146-1415-03</v>
          </cell>
          <cell r="D317" t="str">
            <v>Vacant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A318">
            <v>5271</v>
          </cell>
          <cell r="B318" t="str">
            <v>Electrical Worker</v>
          </cell>
          <cell r="C318" t="str">
            <v>6303</v>
          </cell>
          <cell r="D318" t="str">
            <v>PERRE, Pasqualle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>
            <v>5271</v>
          </cell>
          <cell r="B319" t="str">
            <v>Lineworker</v>
          </cell>
          <cell r="C319" t="str">
            <v>6303</v>
          </cell>
          <cell r="D319" t="str">
            <v>PERRE, Pasqualle</v>
          </cell>
          <cell r="E319">
            <v>0</v>
          </cell>
          <cell r="F319">
            <v>2800.0499999999997</v>
          </cell>
          <cell r="G319">
            <v>749.98000000000025</v>
          </cell>
          <cell r="H319">
            <v>3550.0299999999997</v>
          </cell>
        </row>
        <row r="320">
          <cell r="A320">
            <v>5273</v>
          </cell>
          <cell r="B320" t="str">
            <v>Network Operator</v>
          </cell>
          <cell r="C320" t="str">
            <v>6734</v>
          </cell>
          <cell r="D320" t="str">
            <v>SZELL, Robert J</v>
          </cell>
          <cell r="E320">
            <v>0</v>
          </cell>
          <cell r="F320">
            <v>2800.0499999999997</v>
          </cell>
          <cell r="G320">
            <v>749.98000000000025</v>
          </cell>
          <cell r="H320">
            <v>3550.0299999999997</v>
          </cell>
        </row>
        <row r="321">
          <cell r="A321">
            <v>5277</v>
          </cell>
          <cell r="B321" t="str">
            <v>Team Leader Civil Works</v>
          </cell>
          <cell r="C321" t="str">
            <v>9290</v>
          </cell>
          <cell r="D321" t="str">
            <v>RILEY, Scott A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>
            <v>5277</v>
          </cell>
          <cell r="B322" t="str">
            <v>Trades Assistant</v>
          </cell>
          <cell r="C322" t="str">
            <v>9290</v>
          </cell>
          <cell r="D322" t="str">
            <v>RILEY, Scott A</v>
          </cell>
          <cell r="E322">
            <v>0</v>
          </cell>
          <cell r="F322">
            <v>2800.0499999999997</v>
          </cell>
          <cell r="G322">
            <v>749.98000000000025</v>
          </cell>
          <cell r="H322">
            <v>3550.0299999999997</v>
          </cell>
        </row>
        <row r="323">
          <cell r="A323">
            <v>5278</v>
          </cell>
          <cell r="B323" t="str">
            <v>Electrical Worker Level 4</v>
          </cell>
          <cell r="C323" t="str">
            <v>6312</v>
          </cell>
          <cell r="D323" t="str">
            <v>PETRESKI, Naumce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A324">
            <v>5278</v>
          </cell>
          <cell r="B324" t="str">
            <v>Trades Assistant</v>
          </cell>
          <cell r="C324" t="str">
            <v>6312</v>
          </cell>
          <cell r="D324" t="str">
            <v>PETRESKI, Naumce</v>
          </cell>
          <cell r="E324">
            <v>0</v>
          </cell>
          <cell r="F324">
            <v>2800.0499999999997</v>
          </cell>
          <cell r="G324">
            <v>749.98000000000025</v>
          </cell>
          <cell r="H324">
            <v>3550.0299999999997</v>
          </cell>
        </row>
        <row r="325">
          <cell r="A325">
            <v>5279</v>
          </cell>
          <cell r="B325" t="str">
            <v>Workshop and Yard Officer</v>
          </cell>
          <cell r="C325" t="str">
            <v>10565</v>
          </cell>
          <cell r="D325" t="str">
            <v>BARTLE, Richard J</v>
          </cell>
          <cell r="E325">
            <v>0</v>
          </cell>
          <cell r="F325">
            <v>2800.0499999999997</v>
          </cell>
          <cell r="G325">
            <v>749.98000000000025</v>
          </cell>
          <cell r="H325">
            <v>3550.0299999999997</v>
          </cell>
        </row>
        <row r="326">
          <cell r="A326">
            <v>5279</v>
          </cell>
          <cell r="B326" t="str">
            <v>Yard and Workshop Officer</v>
          </cell>
          <cell r="C326" t="str">
            <v>10565</v>
          </cell>
          <cell r="D326" t="str">
            <v>BARTLE, Richard J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>
            <v>5280</v>
          </cell>
          <cell r="B327" t="str">
            <v>Trades Assistant</v>
          </cell>
          <cell r="C327" t="str">
            <v>10106</v>
          </cell>
          <cell r="D327" t="str">
            <v>VALTER, Michael</v>
          </cell>
          <cell r="E327">
            <v>0</v>
          </cell>
          <cell r="F327">
            <v>2800.0499999999997</v>
          </cell>
          <cell r="G327">
            <v>749.98000000000025</v>
          </cell>
          <cell r="H327">
            <v>3550.0299999999997</v>
          </cell>
        </row>
        <row r="328">
          <cell r="A328">
            <v>5281</v>
          </cell>
          <cell r="B328" t="str">
            <v>Fitter</v>
          </cell>
          <cell r="C328" t="str">
            <v>10549</v>
          </cell>
          <cell r="D328" t="str">
            <v>MURPHY, Sean A</v>
          </cell>
          <cell r="E328">
            <v>0</v>
          </cell>
          <cell r="F328">
            <v>2800.0499999999997</v>
          </cell>
          <cell r="G328">
            <v>749.98000000000025</v>
          </cell>
          <cell r="H328">
            <v>3550.0299999999997</v>
          </cell>
        </row>
        <row r="329">
          <cell r="A329">
            <v>5284</v>
          </cell>
          <cell r="B329" t="str">
            <v>Electrical Operator</v>
          </cell>
          <cell r="C329" t="str">
            <v>6319</v>
          </cell>
          <cell r="D329" t="str">
            <v>PERRYMAN, David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>
            <v>5284</v>
          </cell>
          <cell r="B330" t="str">
            <v>Lineworker</v>
          </cell>
          <cell r="C330" t="str">
            <v>6319</v>
          </cell>
          <cell r="D330" t="str">
            <v>PERRYMAN, David</v>
          </cell>
          <cell r="E330">
            <v>0</v>
          </cell>
          <cell r="F330">
            <v>2800.0499999999997</v>
          </cell>
          <cell r="G330">
            <v>749.98000000000025</v>
          </cell>
          <cell r="H330">
            <v>3550.0299999999997</v>
          </cell>
        </row>
        <row r="331">
          <cell r="A331">
            <v>5285</v>
          </cell>
          <cell r="B331" t="str">
            <v>Senior Works Planner</v>
          </cell>
          <cell r="C331" t="str">
            <v>2119</v>
          </cell>
          <cell r="D331" t="str">
            <v>VICKERS, Daniel P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A332">
            <v>5285</v>
          </cell>
          <cell r="B332" t="str">
            <v>Works Estimating Officer Distribution</v>
          </cell>
          <cell r="C332" t="str">
            <v>2119</v>
          </cell>
          <cell r="D332" t="str">
            <v>VICKERS, Daniel P</v>
          </cell>
          <cell r="E332">
            <v>0</v>
          </cell>
          <cell r="F332">
            <v>2800.0499999999997</v>
          </cell>
          <cell r="G332">
            <v>749.98000000000025</v>
          </cell>
          <cell r="H332">
            <v>3550.0299999999997</v>
          </cell>
        </row>
        <row r="333">
          <cell r="A333">
            <v>5294</v>
          </cell>
          <cell r="B333" t="str">
            <v>SCADA Technical Officer</v>
          </cell>
          <cell r="C333" t="str">
            <v>6330</v>
          </cell>
          <cell r="D333" t="str">
            <v>POTTER, David T</v>
          </cell>
          <cell r="E333">
            <v>0</v>
          </cell>
          <cell r="F333">
            <v>2800.0499999999997</v>
          </cell>
          <cell r="G333">
            <v>749.98000000000025</v>
          </cell>
          <cell r="H333">
            <v>3550.0299999999997</v>
          </cell>
        </row>
        <row r="334">
          <cell r="A334">
            <v>5301</v>
          </cell>
          <cell r="B334" t="str">
            <v>Trade Assistant</v>
          </cell>
          <cell r="C334" t="str">
            <v>10671</v>
          </cell>
          <cell r="D334" t="str">
            <v>KING, Damien L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5301</v>
          </cell>
          <cell r="B335" t="str">
            <v>Trades Assistant</v>
          </cell>
          <cell r="C335" t="str">
            <v>10671</v>
          </cell>
          <cell r="D335" t="str">
            <v>KING, Damien L</v>
          </cell>
          <cell r="E335">
            <v>0</v>
          </cell>
          <cell r="F335">
            <v>2800.0499999999997</v>
          </cell>
          <cell r="G335">
            <v>749.98000000000025</v>
          </cell>
          <cell r="H335">
            <v>3550.0299999999997</v>
          </cell>
        </row>
        <row r="336">
          <cell r="A336">
            <v>5308</v>
          </cell>
          <cell r="B336" t="str">
            <v>Plant Operator</v>
          </cell>
          <cell r="C336" t="str">
            <v>6427</v>
          </cell>
          <cell r="D336" t="str">
            <v>RIPSZAM, Frank S</v>
          </cell>
          <cell r="E336">
            <v>0</v>
          </cell>
          <cell r="F336">
            <v>2800.0499999999997</v>
          </cell>
          <cell r="G336">
            <v>749.98000000000025</v>
          </cell>
          <cell r="H336">
            <v>3550.0299999999997</v>
          </cell>
        </row>
        <row r="337">
          <cell r="A337">
            <v>5310</v>
          </cell>
          <cell r="B337" t="str">
            <v>Electrical Fitter Zone Subs</v>
          </cell>
          <cell r="C337" t="str">
            <v>9328</v>
          </cell>
          <cell r="D337" t="str">
            <v>COREY, Benjamin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>
            <v>5310</v>
          </cell>
          <cell r="B338" t="str">
            <v>Fitter</v>
          </cell>
          <cell r="C338" t="str">
            <v>9328</v>
          </cell>
          <cell r="D338" t="str">
            <v>COREY, Benjamin</v>
          </cell>
          <cell r="E338">
            <v>0</v>
          </cell>
          <cell r="F338">
            <v>2800.0499999999997</v>
          </cell>
          <cell r="G338">
            <v>749.98000000000025</v>
          </cell>
          <cell r="H338">
            <v>3550.0299999999997</v>
          </cell>
        </row>
        <row r="339">
          <cell r="A339">
            <v>5312</v>
          </cell>
          <cell r="B339" t="str">
            <v>Team Leader</v>
          </cell>
          <cell r="C339" t="str">
            <v>2036</v>
          </cell>
          <cell r="D339" t="str">
            <v>BAKER, Benjamin J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>
            <v>5315</v>
          </cell>
          <cell r="B340" t="str">
            <v>Network Operator</v>
          </cell>
          <cell r="C340" t="str">
            <v>5410</v>
          </cell>
          <cell r="D340" t="str">
            <v>DENNIS, Mark A</v>
          </cell>
          <cell r="E340">
            <v>0</v>
          </cell>
          <cell r="F340">
            <v>2800.0499999999997</v>
          </cell>
          <cell r="G340">
            <v>749.98000000000025</v>
          </cell>
          <cell r="H340">
            <v>3550.0299999999997</v>
          </cell>
        </row>
        <row r="341">
          <cell r="A341">
            <v>5316</v>
          </cell>
          <cell r="B341" t="str">
            <v>Full System Switcher</v>
          </cell>
          <cell r="C341" t="str">
            <v>6442</v>
          </cell>
          <cell r="D341" t="str">
            <v>READ, Steven P</v>
          </cell>
          <cell r="E341">
            <v>0</v>
          </cell>
          <cell r="F341">
            <v>2800.0499999999997</v>
          </cell>
          <cell r="G341">
            <v>749.98000000000025</v>
          </cell>
          <cell r="H341">
            <v>3550.0299999999997</v>
          </cell>
        </row>
        <row r="342">
          <cell r="A342">
            <v>5319</v>
          </cell>
          <cell r="B342" t="str">
            <v>Lineworker</v>
          </cell>
          <cell r="C342" t="str">
            <v>3070</v>
          </cell>
          <cell r="D342" t="str">
            <v>MATTHEWS, Darren J</v>
          </cell>
          <cell r="E342">
            <v>0</v>
          </cell>
          <cell r="F342">
            <v>2800.0499999999997</v>
          </cell>
          <cell r="G342">
            <v>749.98000000000025</v>
          </cell>
          <cell r="H342">
            <v>3550.0299999999997</v>
          </cell>
        </row>
        <row r="343">
          <cell r="A343">
            <v>5322</v>
          </cell>
          <cell r="B343" t="str">
            <v>Fitter</v>
          </cell>
          <cell r="C343" t="str">
            <v>3273</v>
          </cell>
          <cell r="D343" t="str">
            <v>SINCLAIR, Anthony C</v>
          </cell>
          <cell r="E343">
            <v>0</v>
          </cell>
          <cell r="F343">
            <v>2800.0499999999997</v>
          </cell>
          <cell r="G343">
            <v>749.98000000000025</v>
          </cell>
          <cell r="H343">
            <v>3550.0299999999997</v>
          </cell>
        </row>
        <row r="344">
          <cell r="A344">
            <v>5323</v>
          </cell>
          <cell r="B344" t="str">
            <v>Trade Assistant</v>
          </cell>
          <cell r="C344" t="str">
            <v>10538</v>
          </cell>
          <cell r="D344" t="str">
            <v>GULLIVER, Hugh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>
            <v>5323</v>
          </cell>
          <cell r="B345" t="str">
            <v>Trades Assistant</v>
          </cell>
          <cell r="C345" t="str">
            <v>10538</v>
          </cell>
          <cell r="D345" t="str">
            <v>GULLIVER, Hugh</v>
          </cell>
          <cell r="E345">
            <v>0</v>
          </cell>
          <cell r="F345">
            <v>2800.0499999999997</v>
          </cell>
          <cell r="G345">
            <v>749.98000000000025</v>
          </cell>
          <cell r="H345">
            <v>3550.0299999999997</v>
          </cell>
        </row>
        <row r="346">
          <cell r="A346">
            <v>5326</v>
          </cell>
          <cell r="B346" t="str">
            <v>Fitter</v>
          </cell>
          <cell r="C346" t="str">
            <v>6518</v>
          </cell>
          <cell r="D346" t="str">
            <v>SCHEELE, Peter D</v>
          </cell>
          <cell r="E346">
            <v>0</v>
          </cell>
          <cell r="F346">
            <v>2800.0499999999997</v>
          </cell>
          <cell r="G346">
            <v>749.98000000000025</v>
          </cell>
          <cell r="H346">
            <v>3550.0299999999997</v>
          </cell>
        </row>
        <row r="347">
          <cell r="A347">
            <v>5332</v>
          </cell>
          <cell r="B347" t="str">
            <v>Fitter</v>
          </cell>
          <cell r="C347" t="str">
            <v>6526</v>
          </cell>
          <cell r="D347" t="str">
            <v>SEYMOUR, Peter</v>
          </cell>
          <cell r="E347">
            <v>0</v>
          </cell>
          <cell r="F347">
            <v>2800.0499999999997</v>
          </cell>
          <cell r="G347">
            <v>749.98000000000025</v>
          </cell>
          <cell r="H347">
            <v>3550.0299999999997</v>
          </cell>
        </row>
        <row r="348">
          <cell r="A348">
            <v>5332</v>
          </cell>
          <cell r="B348" t="str">
            <v>Trades Assistant</v>
          </cell>
          <cell r="C348" t="str">
            <v>6526</v>
          </cell>
          <cell r="D348" t="str">
            <v>SEYMOUR, Peter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A349">
            <v>5336</v>
          </cell>
          <cell r="B349" t="str">
            <v>Vegetation Works Coordinator</v>
          </cell>
          <cell r="C349" t="str">
            <v>1192</v>
          </cell>
          <cell r="D349" t="str">
            <v>HALPIN, Luke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>
            <v>5345</v>
          </cell>
          <cell r="B350" t="str">
            <v>Team Leader Construction</v>
          </cell>
          <cell r="C350" t="str">
            <v>6547</v>
          </cell>
          <cell r="D350" t="str">
            <v>SMITH, Tony J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5348</v>
          </cell>
          <cell r="B351" t="str">
            <v>Lineworker</v>
          </cell>
          <cell r="C351" t="str">
            <v>6550</v>
          </cell>
          <cell r="D351" t="str">
            <v>SMITH, Peter J</v>
          </cell>
          <cell r="E351">
            <v>0</v>
          </cell>
          <cell r="F351">
            <v>2800.0499999999997</v>
          </cell>
          <cell r="G351">
            <v>749.98000000000025</v>
          </cell>
          <cell r="H351">
            <v>3550.0299999999997</v>
          </cell>
        </row>
        <row r="352">
          <cell r="A352">
            <v>5355</v>
          </cell>
          <cell r="B352" t="str">
            <v>Team Leader Streetlights</v>
          </cell>
          <cell r="C352" t="str">
            <v>9438</v>
          </cell>
          <cell r="D352" t="str">
            <v>TAUNTON, Ben 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>
            <v>5362</v>
          </cell>
          <cell r="B353" t="str">
            <v>Lineworker Apprentice</v>
          </cell>
          <cell r="C353" t="str">
            <v>9367</v>
          </cell>
          <cell r="D353" t="str">
            <v>GROCOCK, Craig J</v>
          </cell>
          <cell r="E353">
            <v>0</v>
          </cell>
          <cell r="F353">
            <v>716.18000000000006</v>
          </cell>
          <cell r="G353">
            <v>191.82</v>
          </cell>
          <cell r="H353">
            <v>908</v>
          </cell>
        </row>
        <row r="354">
          <cell r="A354">
            <v>5369</v>
          </cell>
          <cell r="B354" t="str">
            <v>Protection Technician</v>
          </cell>
          <cell r="C354" t="str">
            <v>9916</v>
          </cell>
          <cell r="D354" t="str">
            <v>WINTER, Danny J</v>
          </cell>
          <cell r="E354">
            <v>0</v>
          </cell>
          <cell r="F354">
            <v>2800.0499999999997</v>
          </cell>
          <cell r="G354">
            <v>749.98000000000025</v>
          </cell>
          <cell r="H354">
            <v>3550.0299999999997</v>
          </cell>
        </row>
        <row r="355">
          <cell r="A355">
            <v>5377</v>
          </cell>
          <cell r="B355" t="str">
            <v>Electrical Worker Level 4</v>
          </cell>
          <cell r="C355" t="str">
            <v>6753</v>
          </cell>
          <cell r="D355" t="str">
            <v>THORP, Roderick J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>
            <v>5377</v>
          </cell>
          <cell r="B356" t="str">
            <v>Trades Assistant</v>
          </cell>
          <cell r="C356" t="str">
            <v>6753</v>
          </cell>
          <cell r="D356" t="str">
            <v>THORP, Roderick J</v>
          </cell>
          <cell r="E356">
            <v>0</v>
          </cell>
          <cell r="F356">
            <v>2800.0499999999997</v>
          </cell>
          <cell r="G356">
            <v>749.98000000000025</v>
          </cell>
          <cell r="H356">
            <v>3550.0299999999997</v>
          </cell>
        </row>
        <row r="357">
          <cell r="A357">
            <v>5379</v>
          </cell>
          <cell r="B357" t="str">
            <v>Fitter / LV Switcher</v>
          </cell>
          <cell r="C357" t="str">
            <v>2584</v>
          </cell>
          <cell r="D357" t="str">
            <v>MAPAKO, Mitchell G</v>
          </cell>
          <cell r="E357">
            <v>0</v>
          </cell>
          <cell r="F357">
            <v>2800.0499999999997</v>
          </cell>
          <cell r="G357">
            <v>749.98000000000025</v>
          </cell>
          <cell r="H357">
            <v>3550.0299999999997</v>
          </cell>
        </row>
        <row r="358">
          <cell r="A358">
            <v>5384</v>
          </cell>
          <cell r="B358" t="str">
            <v>Electrical Worker Line Worker</v>
          </cell>
          <cell r="C358" t="str">
            <v>N2144-1415-01</v>
          </cell>
          <cell r="D358" t="str">
            <v>Vacant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5393</v>
          </cell>
          <cell r="B359" t="str">
            <v>Lineworker</v>
          </cell>
          <cell r="C359" t="str">
            <v>2146</v>
          </cell>
          <cell r="D359" t="str">
            <v>BEST, Leon H</v>
          </cell>
          <cell r="E359">
            <v>0</v>
          </cell>
          <cell r="F359">
            <v>2800.0499999999997</v>
          </cell>
          <cell r="G359">
            <v>749.98000000000025</v>
          </cell>
          <cell r="H359">
            <v>3550.0299999999997</v>
          </cell>
        </row>
        <row r="360">
          <cell r="A360">
            <v>5400</v>
          </cell>
          <cell r="B360" t="str">
            <v>Contractor Accreditation</v>
          </cell>
          <cell r="C360" t="str">
            <v>6889</v>
          </cell>
          <cell r="D360" t="str">
            <v>WILKINSON, Alan G</v>
          </cell>
          <cell r="E360">
            <v>0</v>
          </cell>
          <cell r="F360">
            <v>2800.0499999999997</v>
          </cell>
          <cell r="G360">
            <v>749.98000000000025</v>
          </cell>
          <cell r="H360">
            <v>3550.0299999999997</v>
          </cell>
        </row>
        <row r="361">
          <cell r="A361">
            <v>5401</v>
          </cell>
          <cell r="B361" t="str">
            <v>Lineworker</v>
          </cell>
          <cell r="C361" t="str">
            <v>2037</v>
          </cell>
          <cell r="D361" t="str">
            <v>MCQUALTER, Toby C</v>
          </cell>
          <cell r="E361">
            <v>0</v>
          </cell>
          <cell r="F361">
            <v>2800.0499999999997</v>
          </cell>
          <cell r="G361">
            <v>749.98000000000025</v>
          </cell>
          <cell r="H361">
            <v>3550.0299999999997</v>
          </cell>
        </row>
        <row r="362">
          <cell r="A362">
            <v>5403</v>
          </cell>
          <cell r="B362" t="str">
            <v>Lineworker</v>
          </cell>
          <cell r="C362" t="str">
            <v>3046</v>
          </cell>
          <cell r="D362" t="str">
            <v>BLAZEJAK, Glen</v>
          </cell>
          <cell r="E362">
            <v>0</v>
          </cell>
          <cell r="F362">
            <v>2800.0499999999997</v>
          </cell>
          <cell r="G362">
            <v>749.98000000000025</v>
          </cell>
          <cell r="H362">
            <v>3550.0299999999997</v>
          </cell>
        </row>
        <row r="363">
          <cell r="A363">
            <v>5406</v>
          </cell>
          <cell r="B363" t="str">
            <v>Trades Assistant</v>
          </cell>
          <cell r="C363" t="str">
            <v>8175</v>
          </cell>
          <cell r="D363" t="str">
            <v>DALLAN, Luciano</v>
          </cell>
          <cell r="E363">
            <v>0</v>
          </cell>
          <cell r="F363">
            <v>2800.0499999999997</v>
          </cell>
          <cell r="G363">
            <v>749.98000000000025</v>
          </cell>
          <cell r="H363">
            <v>3550.0299999999997</v>
          </cell>
        </row>
        <row r="364">
          <cell r="A364">
            <v>5409</v>
          </cell>
          <cell r="B364" t="str">
            <v>Protection Technician</v>
          </cell>
          <cell r="C364" t="str">
            <v>6902</v>
          </cell>
          <cell r="D364" t="str">
            <v>WOO, Lucius</v>
          </cell>
          <cell r="E364">
            <v>0</v>
          </cell>
          <cell r="F364">
            <v>2800.0499999999997</v>
          </cell>
          <cell r="G364">
            <v>749.98000000000025</v>
          </cell>
          <cell r="H364">
            <v>3550.0299999999997</v>
          </cell>
        </row>
        <row r="365">
          <cell r="A365">
            <v>5411</v>
          </cell>
          <cell r="B365" t="str">
            <v>Vegetation Inspector</v>
          </cell>
          <cell r="C365" t="str">
            <v>6904</v>
          </cell>
          <cell r="D365" t="str">
            <v>WHITE, Warren</v>
          </cell>
          <cell r="E365">
            <v>0</v>
          </cell>
          <cell r="F365">
            <v>2800.0499999999997</v>
          </cell>
          <cell r="G365">
            <v>749.98000000000025</v>
          </cell>
          <cell r="H365">
            <v>3550.0299999999997</v>
          </cell>
        </row>
        <row r="366">
          <cell r="A366">
            <v>5412</v>
          </cell>
          <cell r="B366" t="str">
            <v>Plant Operator</v>
          </cell>
          <cell r="C366" t="str">
            <v>6961</v>
          </cell>
          <cell r="D366" t="str">
            <v>WROBLEWSKI, Richard V</v>
          </cell>
          <cell r="E366">
            <v>0</v>
          </cell>
          <cell r="F366">
            <v>2800.0499999999997</v>
          </cell>
          <cell r="G366">
            <v>749.98000000000025</v>
          </cell>
          <cell r="H366">
            <v>3550.0299999999997</v>
          </cell>
        </row>
        <row r="367">
          <cell r="A367">
            <v>5428</v>
          </cell>
          <cell r="B367" t="str">
            <v>Network Operator</v>
          </cell>
          <cell r="C367" t="str">
            <v>3938</v>
          </cell>
          <cell r="D367" t="str">
            <v>REID, Mark S</v>
          </cell>
          <cell r="E367">
            <v>0</v>
          </cell>
          <cell r="F367">
            <v>2800.0499999999997</v>
          </cell>
          <cell r="G367">
            <v>749.98000000000025</v>
          </cell>
          <cell r="H367">
            <v>3550.0299999999997</v>
          </cell>
        </row>
        <row r="368">
          <cell r="A368">
            <v>6004</v>
          </cell>
          <cell r="B368" t="str">
            <v>Graduate Engineer</v>
          </cell>
          <cell r="C368" t="str">
            <v>9343</v>
          </cell>
          <cell r="D368" t="str">
            <v>ROESLER, Benjamin</v>
          </cell>
          <cell r="E368">
            <v>0</v>
          </cell>
          <cell r="F368">
            <v>2800.0499999999997</v>
          </cell>
          <cell r="G368">
            <v>749.98000000000025</v>
          </cell>
          <cell r="H368">
            <v>3550.0299999999997</v>
          </cell>
        </row>
        <row r="369">
          <cell r="A369">
            <v>6012</v>
          </cell>
          <cell r="B369" t="str">
            <v>Duel Tradesman</v>
          </cell>
          <cell r="C369" t="str">
            <v>10524</v>
          </cell>
          <cell r="D369" t="str">
            <v>O'HARA, Andrew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6012</v>
          </cell>
          <cell r="B370" t="str">
            <v>Lineworker / Fitter</v>
          </cell>
          <cell r="C370" t="str">
            <v>10524</v>
          </cell>
          <cell r="D370" t="str">
            <v>O'HARA, Andrew</v>
          </cell>
          <cell r="E370">
            <v>0</v>
          </cell>
          <cell r="F370">
            <v>2800.0499999999997</v>
          </cell>
          <cell r="G370">
            <v>749.98000000000025</v>
          </cell>
          <cell r="H370">
            <v>3550.0299999999997</v>
          </cell>
        </row>
        <row r="371">
          <cell r="A371">
            <v>6013</v>
          </cell>
          <cell r="B371" t="str">
            <v>Electrical Worker</v>
          </cell>
          <cell r="C371" t="str">
            <v>9627</v>
          </cell>
          <cell r="D371" t="str">
            <v>JONES, Andrew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A372">
            <v>6013</v>
          </cell>
          <cell r="B372" t="str">
            <v>Lineworker</v>
          </cell>
          <cell r="C372" t="str">
            <v>9627</v>
          </cell>
          <cell r="D372" t="str">
            <v>JONES, Andrew</v>
          </cell>
          <cell r="E372">
            <v>0</v>
          </cell>
          <cell r="F372">
            <v>2800.0499999999997</v>
          </cell>
          <cell r="G372">
            <v>749.98000000000025</v>
          </cell>
          <cell r="H372">
            <v>3550.0299999999997</v>
          </cell>
        </row>
        <row r="373">
          <cell r="A373">
            <v>6015</v>
          </cell>
          <cell r="B373" t="str">
            <v>Lineworker / Switcher</v>
          </cell>
          <cell r="C373" t="str">
            <v>2125</v>
          </cell>
          <cell r="D373" t="str">
            <v>MENAGER, Nicolas</v>
          </cell>
          <cell r="E373">
            <v>0</v>
          </cell>
          <cell r="F373">
            <v>2800.0499999999997</v>
          </cell>
          <cell r="G373">
            <v>749.98000000000025</v>
          </cell>
          <cell r="H373">
            <v>3550.0299999999997</v>
          </cell>
        </row>
        <row r="374">
          <cell r="A374">
            <v>6017</v>
          </cell>
          <cell r="B374" t="str">
            <v>Metering Fitter / Lineworker</v>
          </cell>
          <cell r="C374" t="str">
            <v>4059</v>
          </cell>
          <cell r="D374" t="str">
            <v>LILLIE, Matthew J</v>
          </cell>
          <cell r="E374">
            <v>0</v>
          </cell>
          <cell r="F374">
            <v>2800.0499999999997</v>
          </cell>
          <cell r="G374">
            <v>749.98000000000025</v>
          </cell>
          <cell r="H374">
            <v>3550.0299999999997</v>
          </cell>
        </row>
        <row r="375">
          <cell r="A375">
            <v>6018</v>
          </cell>
          <cell r="B375" t="str">
            <v>Lineworker / HV Switcher</v>
          </cell>
          <cell r="C375" t="str">
            <v>2380</v>
          </cell>
          <cell r="D375" t="str">
            <v>VALTER, David J</v>
          </cell>
          <cell r="E375">
            <v>0</v>
          </cell>
          <cell r="F375">
            <v>2800.0499999999997</v>
          </cell>
          <cell r="G375">
            <v>749.98000000000025</v>
          </cell>
          <cell r="H375">
            <v>3550.0299999999997</v>
          </cell>
        </row>
        <row r="376">
          <cell r="A376">
            <v>6026</v>
          </cell>
          <cell r="B376" t="str">
            <v>Snr GIS Officer</v>
          </cell>
          <cell r="C376" t="str">
            <v>9133</v>
          </cell>
          <cell r="D376" t="str">
            <v>MCLACHLAN, Nicole</v>
          </cell>
          <cell r="E376">
            <v>0</v>
          </cell>
          <cell r="F376">
            <v>2800.0499999999997</v>
          </cell>
          <cell r="G376">
            <v>749.98000000000025</v>
          </cell>
          <cell r="H376">
            <v>3550.0299999999997</v>
          </cell>
        </row>
        <row r="377">
          <cell r="A377">
            <v>6041</v>
          </cell>
          <cell r="B377" t="str">
            <v>UG Leading Hand - Construction</v>
          </cell>
          <cell r="C377" t="str">
            <v>9355</v>
          </cell>
          <cell r="D377" t="str">
            <v>BROWN, Corey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>
            <v>6047</v>
          </cell>
          <cell r="B378" t="str">
            <v>Trades Assistant</v>
          </cell>
          <cell r="C378" t="str">
            <v>9696</v>
          </cell>
          <cell r="D378" t="str">
            <v>LACHLAN, Aaron P</v>
          </cell>
          <cell r="E378">
            <v>0</v>
          </cell>
          <cell r="F378">
            <v>2800.0499999999997</v>
          </cell>
          <cell r="G378">
            <v>749.98000000000025</v>
          </cell>
          <cell r="H378">
            <v>3550.0299999999997</v>
          </cell>
        </row>
        <row r="379">
          <cell r="A379">
            <v>6056</v>
          </cell>
          <cell r="B379" t="str">
            <v>Fitter</v>
          </cell>
          <cell r="C379" t="str">
            <v>9369</v>
          </cell>
          <cell r="D379" t="str">
            <v>MCCREADY, Kevin G</v>
          </cell>
          <cell r="E379">
            <v>0</v>
          </cell>
          <cell r="F379">
            <v>2800.0499999999997</v>
          </cell>
          <cell r="G379">
            <v>749.98000000000025</v>
          </cell>
          <cell r="H379">
            <v>3550.0299999999997</v>
          </cell>
        </row>
        <row r="380">
          <cell r="A380">
            <v>6083</v>
          </cell>
          <cell r="B380" t="str">
            <v>Vegetation Inspector</v>
          </cell>
          <cell r="C380" t="str">
            <v>10090</v>
          </cell>
          <cell r="D380" t="str">
            <v>LUMLEY, Mark G</v>
          </cell>
          <cell r="E380">
            <v>0</v>
          </cell>
          <cell r="F380">
            <v>2800.0499999999997</v>
          </cell>
          <cell r="G380">
            <v>749.98000000000025</v>
          </cell>
          <cell r="H380">
            <v>3550.0299999999997</v>
          </cell>
        </row>
        <row r="381">
          <cell r="A381">
            <v>6099</v>
          </cell>
          <cell r="B381" t="str">
            <v>Account Mgr Embedded Generation</v>
          </cell>
          <cell r="C381" t="str">
            <v>542-02652</v>
          </cell>
          <cell r="D381" t="str">
            <v>SINGH, Anant K</v>
          </cell>
          <cell r="E381">
            <v>0</v>
          </cell>
          <cell r="F381">
            <v>2800.0499999999997</v>
          </cell>
          <cell r="G381">
            <v>749.98000000000025</v>
          </cell>
          <cell r="H381">
            <v>3550.0299999999997</v>
          </cell>
        </row>
        <row r="382">
          <cell r="A382">
            <v>6105</v>
          </cell>
          <cell r="B382" t="str">
            <v>SCADA Technician</v>
          </cell>
          <cell r="C382" t="str">
            <v>9862</v>
          </cell>
          <cell r="D382" t="str">
            <v>OVIEDO, Carlos A</v>
          </cell>
          <cell r="E382">
            <v>0</v>
          </cell>
          <cell r="F382">
            <v>2800.0499999999997</v>
          </cell>
          <cell r="G382">
            <v>749.98000000000025</v>
          </cell>
          <cell r="H382">
            <v>3550.0299999999997</v>
          </cell>
        </row>
        <row r="383">
          <cell r="A383">
            <v>6105</v>
          </cell>
          <cell r="B383" t="str">
            <v>SCADA Technician</v>
          </cell>
          <cell r="C383" t="str">
            <v>9862</v>
          </cell>
          <cell r="D383" t="str">
            <v>OVIEDO, Carlos 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A384">
            <v>6121</v>
          </cell>
          <cell r="B384" t="str">
            <v>Project Closure</v>
          </cell>
          <cell r="C384" t="str">
            <v>9719</v>
          </cell>
          <cell r="D384" t="str">
            <v>ALDERSON, Sarah L</v>
          </cell>
          <cell r="E384">
            <v>0</v>
          </cell>
          <cell r="F384">
            <v>2800.0499999999997</v>
          </cell>
          <cell r="G384">
            <v>749.98000000000025</v>
          </cell>
          <cell r="H384">
            <v>3550.0299999999997</v>
          </cell>
        </row>
        <row r="385">
          <cell r="A385">
            <v>6121</v>
          </cell>
          <cell r="B385" t="str">
            <v>Project Coordinator</v>
          </cell>
          <cell r="C385" t="str">
            <v>9719</v>
          </cell>
          <cell r="D385" t="str">
            <v>ALDERSON, Sarah L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6133</v>
          </cell>
          <cell r="B386" t="str">
            <v>Fitter</v>
          </cell>
          <cell r="C386" t="str">
            <v>9628</v>
          </cell>
          <cell r="D386" t="str">
            <v>MEEUWISSEN, Edward</v>
          </cell>
          <cell r="E386">
            <v>0</v>
          </cell>
          <cell r="F386">
            <v>2800.0499999999997</v>
          </cell>
          <cell r="G386">
            <v>749.98000000000025</v>
          </cell>
          <cell r="H386">
            <v>3550.0299999999997</v>
          </cell>
        </row>
        <row r="387">
          <cell r="A387">
            <v>6134</v>
          </cell>
          <cell r="B387" t="str">
            <v>Team Leader Streetlighting</v>
          </cell>
          <cell r="C387" t="str">
            <v>2378</v>
          </cell>
          <cell r="D387" t="str">
            <v>MARMONT, Luke M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6139</v>
          </cell>
          <cell r="B388" t="str">
            <v>Fitter</v>
          </cell>
          <cell r="C388" t="str">
            <v>9998</v>
          </cell>
          <cell r="D388" t="str">
            <v>LUKASIAK, Aaron A</v>
          </cell>
          <cell r="E388">
            <v>0</v>
          </cell>
          <cell r="F388">
            <v>2800.0499999999997</v>
          </cell>
          <cell r="G388">
            <v>749.98000000000025</v>
          </cell>
          <cell r="H388">
            <v>3550.0299999999997</v>
          </cell>
        </row>
        <row r="389">
          <cell r="A389">
            <v>6141</v>
          </cell>
          <cell r="B389" t="str">
            <v>Senior EHSQ Manager</v>
          </cell>
          <cell r="C389" t="str">
            <v>10550</v>
          </cell>
          <cell r="D389" t="str">
            <v>COLWILL, Dean R</v>
          </cell>
          <cell r="E389">
            <v>15000.029999999997</v>
          </cell>
          <cell r="F389">
            <v>0</v>
          </cell>
          <cell r="G389">
            <v>0</v>
          </cell>
          <cell r="H389">
            <v>15000.029999999997</v>
          </cell>
        </row>
        <row r="390">
          <cell r="A390">
            <v>6142</v>
          </cell>
          <cell r="B390" t="str">
            <v>Customer Services &amp; Records Officer</v>
          </cell>
          <cell r="C390" t="str">
            <v>3475</v>
          </cell>
          <cell r="D390" t="str">
            <v>PARKER, Carla L</v>
          </cell>
          <cell r="E390">
            <v>0</v>
          </cell>
          <cell r="F390">
            <v>2800.0499999999997</v>
          </cell>
          <cell r="G390">
            <v>749.98000000000025</v>
          </cell>
          <cell r="H390">
            <v>3550.0299999999997</v>
          </cell>
        </row>
        <row r="391">
          <cell r="A391">
            <v>6142</v>
          </cell>
          <cell r="B391" t="str">
            <v>Customer Services Officer</v>
          </cell>
          <cell r="C391" t="str">
            <v>3475</v>
          </cell>
          <cell r="D391" t="str">
            <v>PARKER, Carla L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>
            <v>6143</v>
          </cell>
          <cell r="B392" t="str">
            <v>Customer Service Officer</v>
          </cell>
          <cell r="C392" t="str">
            <v>9904</v>
          </cell>
          <cell r="D392" t="str">
            <v>BRIGGS, Michelle</v>
          </cell>
          <cell r="E392">
            <v>0</v>
          </cell>
          <cell r="F392">
            <v>2800.0499999999997</v>
          </cell>
          <cell r="G392">
            <v>749.98000000000025</v>
          </cell>
          <cell r="H392">
            <v>3550.0299999999997</v>
          </cell>
        </row>
        <row r="393">
          <cell r="A393">
            <v>6143</v>
          </cell>
          <cell r="B393" t="str">
            <v>System Support&amp;Reporting Offic</v>
          </cell>
          <cell r="C393" t="str">
            <v>9904</v>
          </cell>
          <cell r="D393" t="str">
            <v>BRIGGS, Michelle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>
            <v>6146</v>
          </cell>
          <cell r="B394" t="str">
            <v>Fitter</v>
          </cell>
          <cell r="C394" t="str">
            <v>3761</v>
          </cell>
          <cell r="D394" t="str">
            <v>ROBERSON, Mitchell A</v>
          </cell>
          <cell r="E394">
            <v>0</v>
          </cell>
          <cell r="F394">
            <v>2800.0499999999997</v>
          </cell>
          <cell r="G394">
            <v>749.98000000000025</v>
          </cell>
          <cell r="H394">
            <v>3550.0299999999997</v>
          </cell>
        </row>
        <row r="395">
          <cell r="A395">
            <v>6146</v>
          </cell>
          <cell r="B395" t="str">
            <v>TL, Network Capital - Construc</v>
          </cell>
          <cell r="C395" t="str">
            <v>3761</v>
          </cell>
          <cell r="D395" t="str">
            <v>ROBERSON, Mitchell 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6153</v>
          </cell>
          <cell r="B396" t="str">
            <v>Executive Assistant</v>
          </cell>
          <cell r="C396" t="str">
            <v>10579</v>
          </cell>
          <cell r="D396" t="str">
            <v>BRUNDLE, Janine B</v>
          </cell>
          <cell r="E396">
            <v>0</v>
          </cell>
          <cell r="F396">
            <v>1008.0100000000002</v>
          </cell>
          <cell r="G396">
            <v>270.02</v>
          </cell>
          <cell r="H396">
            <v>1278.0300000000002</v>
          </cell>
        </row>
        <row r="397">
          <cell r="A397">
            <v>6176</v>
          </cell>
          <cell r="B397" t="str">
            <v>Asset Information Officer</v>
          </cell>
          <cell r="C397" t="str">
            <v>10555</v>
          </cell>
          <cell r="D397" t="str">
            <v>KONKISA, Sabitha</v>
          </cell>
          <cell r="E397">
            <v>0</v>
          </cell>
          <cell r="F397">
            <v>2800.0499999999997</v>
          </cell>
          <cell r="G397">
            <v>749.98000000000025</v>
          </cell>
          <cell r="H397">
            <v>3550.0299999999997</v>
          </cell>
        </row>
        <row r="398">
          <cell r="A398">
            <v>6188</v>
          </cell>
          <cell r="B398" t="str">
            <v>OSR Program Coordinator</v>
          </cell>
          <cell r="C398" t="str">
            <v>10543</v>
          </cell>
          <cell r="D398" t="str">
            <v>BEH, Angela</v>
          </cell>
          <cell r="E398">
            <v>0</v>
          </cell>
          <cell r="F398">
            <v>2800.0499999999997</v>
          </cell>
          <cell r="G398">
            <v>749.98000000000025</v>
          </cell>
          <cell r="H398">
            <v>3550.0299999999997</v>
          </cell>
        </row>
        <row r="399">
          <cell r="A399">
            <v>6197</v>
          </cell>
          <cell r="B399" t="str">
            <v>Fitter</v>
          </cell>
          <cell r="C399" t="str">
            <v>2644</v>
          </cell>
          <cell r="D399" t="str">
            <v>BOLTE, Aaron J</v>
          </cell>
          <cell r="E399">
            <v>0</v>
          </cell>
          <cell r="F399">
            <v>2800.0499999999997</v>
          </cell>
          <cell r="G399">
            <v>749.98000000000025</v>
          </cell>
          <cell r="H399">
            <v>3550.0299999999997</v>
          </cell>
        </row>
        <row r="400">
          <cell r="A400">
            <v>6246</v>
          </cell>
          <cell r="B400" t="str">
            <v>Asset Strategy Analyst</v>
          </cell>
          <cell r="C400" t="str">
            <v>N2120-1415-01</v>
          </cell>
          <cell r="D400" t="str">
            <v>Vacant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6247</v>
          </cell>
          <cell r="B401" t="str">
            <v>Project Engineer</v>
          </cell>
          <cell r="C401" t="str">
            <v>3665</v>
          </cell>
          <cell r="D401" t="str">
            <v>MAY, Brendon F</v>
          </cell>
          <cell r="E401">
            <v>0</v>
          </cell>
          <cell r="F401">
            <v>2800.0499999999997</v>
          </cell>
          <cell r="G401">
            <v>749.98000000000025</v>
          </cell>
          <cell r="H401">
            <v>3550.0299999999997</v>
          </cell>
        </row>
        <row r="402">
          <cell r="A402">
            <v>6247</v>
          </cell>
          <cell r="B402" t="str">
            <v>Project Engineer</v>
          </cell>
          <cell r="C402" t="str">
            <v>3665</v>
          </cell>
          <cell r="D402" t="str">
            <v>MAY, Brendon F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6248</v>
          </cell>
          <cell r="B403" t="str">
            <v>Demand Response Embedded Gen Services</v>
          </cell>
          <cell r="C403" t="str">
            <v>10675</v>
          </cell>
          <cell r="D403" t="str">
            <v>JAYATHILAKA, Yanaka</v>
          </cell>
          <cell r="E403">
            <v>14000.039999999999</v>
          </cell>
          <cell r="F403">
            <v>0</v>
          </cell>
          <cell r="G403">
            <v>0</v>
          </cell>
          <cell r="H403">
            <v>14000.039999999999</v>
          </cell>
        </row>
        <row r="404">
          <cell r="A404">
            <v>6252</v>
          </cell>
          <cell r="B404" t="str">
            <v>Works Estimating Support Officer</v>
          </cell>
          <cell r="C404" t="str">
            <v>9804</v>
          </cell>
          <cell r="D404" t="str">
            <v>LI, Mei</v>
          </cell>
          <cell r="E404">
            <v>0</v>
          </cell>
          <cell r="F404">
            <v>2800.0499999999997</v>
          </cell>
          <cell r="G404">
            <v>749.98000000000025</v>
          </cell>
          <cell r="H404">
            <v>3550.0299999999997</v>
          </cell>
        </row>
        <row r="405">
          <cell r="A405">
            <v>6252</v>
          </cell>
          <cell r="B405" t="str">
            <v>Works Support Officer</v>
          </cell>
          <cell r="C405" t="str">
            <v>9804</v>
          </cell>
          <cell r="D405" t="str">
            <v>LI, Mei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>
            <v>6266</v>
          </cell>
          <cell r="B406" t="str">
            <v>Trades Assistant</v>
          </cell>
          <cell r="C406" t="str">
            <v>10674</v>
          </cell>
          <cell r="D406" t="str">
            <v>AIRD, David Alexander</v>
          </cell>
          <cell r="E406">
            <v>0</v>
          </cell>
          <cell r="F406">
            <v>2800.0499999999997</v>
          </cell>
          <cell r="G406">
            <v>749.98000000000025</v>
          </cell>
          <cell r="H406">
            <v>3550.0299999999997</v>
          </cell>
        </row>
        <row r="407">
          <cell r="A407">
            <v>6267</v>
          </cell>
          <cell r="B407" t="str">
            <v>Team Leader</v>
          </cell>
          <cell r="C407" t="str">
            <v>N2144-1415-04</v>
          </cell>
          <cell r="D407" t="str">
            <v>Vacant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6269</v>
          </cell>
          <cell r="B408" t="str">
            <v>Dual Trade (LW/F)</v>
          </cell>
          <cell r="C408" t="str">
            <v>N2142-1415-02</v>
          </cell>
          <cell r="D408" t="str">
            <v>Vacant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A409">
            <v>6282</v>
          </cell>
          <cell r="B409" t="str">
            <v>Field Supervisor</v>
          </cell>
          <cell r="C409" t="str">
            <v>N2106-1415-02</v>
          </cell>
          <cell r="D409" t="str">
            <v>Vacant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>
            <v>6289</v>
          </cell>
          <cell r="B410" t="str">
            <v>Lineworker</v>
          </cell>
          <cell r="C410" t="str">
            <v>2123</v>
          </cell>
          <cell r="D410" t="str">
            <v>GENERO, Mario</v>
          </cell>
          <cell r="E410">
            <v>0</v>
          </cell>
          <cell r="F410">
            <v>2800.0499999999997</v>
          </cell>
          <cell r="G410">
            <v>749.98000000000025</v>
          </cell>
          <cell r="H410">
            <v>3550.0299999999997</v>
          </cell>
        </row>
        <row r="411">
          <cell r="A411">
            <v>6299</v>
          </cell>
          <cell r="B411" t="str">
            <v>Financial Controller Networks</v>
          </cell>
          <cell r="C411" t="str">
            <v>10070</v>
          </cell>
          <cell r="D411" t="str">
            <v>PASSALIS, Kathryn L</v>
          </cell>
          <cell r="E411">
            <v>10000.01</v>
          </cell>
          <cell r="F411">
            <v>0</v>
          </cell>
          <cell r="G411">
            <v>0</v>
          </cell>
          <cell r="H411">
            <v>10000.01</v>
          </cell>
        </row>
        <row r="412">
          <cell r="A412">
            <v>6300</v>
          </cell>
          <cell r="B412" t="str">
            <v>Trainee Technical Officer</v>
          </cell>
          <cell r="C412" t="str">
            <v>3758</v>
          </cell>
          <cell r="D412" t="str">
            <v>WILLIAMS, Joshua J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6304</v>
          </cell>
          <cell r="B413" t="str">
            <v>Regulatory Compliance Officer</v>
          </cell>
          <cell r="C413" t="str">
            <v>10536</v>
          </cell>
          <cell r="D413" t="str">
            <v>FITZGERALD, Marianne</v>
          </cell>
          <cell r="E413">
            <v>0</v>
          </cell>
          <cell r="F413">
            <v>2800.0499999999997</v>
          </cell>
          <cell r="G413">
            <v>749.98000000000025</v>
          </cell>
          <cell r="H413">
            <v>3550.0299999999997</v>
          </cell>
        </row>
        <row r="414">
          <cell r="A414">
            <v>6310</v>
          </cell>
          <cell r="B414" t="str">
            <v>Lineworker / Switcher</v>
          </cell>
          <cell r="C414" t="str">
            <v>2650</v>
          </cell>
          <cell r="D414" t="str">
            <v>VALTER, Daniel R</v>
          </cell>
          <cell r="E414">
            <v>0</v>
          </cell>
          <cell r="F414">
            <v>2800.0499999999997</v>
          </cell>
          <cell r="G414">
            <v>749.98000000000025</v>
          </cell>
          <cell r="H414">
            <v>3550.0299999999997</v>
          </cell>
        </row>
        <row r="415">
          <cell r="A415">
            <v>6312</v>
          </cell>
          <cell r="B415" t="str">
            <v>Business Process Change Manage</v>
          </cell>
          <cell r="C415" t="str">
            <v>1980</v>
          </cell>
          <cell r="D415" t="str">
            <v>LOME, Martin</v>
          </cell>
          <cell r="E415">
            <v>21126.010000000006</v>
          </cell>
          <cell r="F415">
            <v>0</v>
          </cell>
          <cell r="G415">
            <v>0</v>
          </cell>
          <cell r="H415">
            <v>21126.010000000006</v>
          </cell>
        </row>
        <row r="416">
          <cell r="A416">
            <v>6327</v>
          </cell>
          <cell r="B416" t="str">
            <v>Customer Liaison Officer</v>
          </cell>
          <cell r="C416" t="str">
            <v>9718</v>
          </cell>
          <cell r="D416" t="str">
            <v>BELLINGHAM, Elyse C</v>
          </cell>
          <cell r="E416">
            <v>0</v>
          </cell>
          <cell r="F416">
            <v>2800.0499999999997</v>
          </cell>
          <cell r="G416">
            <v>749.98000000000025</v>
          </cell>
          <cell r="H416">
            <v>3550.0299999999997</v>
          </cell>
        </row>
        <row r="417">
          <cell r="A417">
            <v>6330</v>
          </cell>
          <cell r="B417" t="str">
            <v>Customer Service Officer</v>
          </cell>
          <cell r="C417" t="str">
            <v>9520</v>
          </cell>
          <cell r="D417" t="str">
            <v>GILBERT, Katie</v>
          </cell>
          <cell r="E417">
            <v>0</v>
          </cell>
          <cell r="F417">
            <v>2800.0499999999997</v>
          </cell>
          <cell r="G417">
            <v>749.98000000000025</v>
          </cell>
          <cell r="H417">
            <v>3550.0299999999997</v>
          </cell>
        </row>
        <row r="418">
          <cell r="A418">
            <v>6330</v>
          </cell>
          <cell r="B418" t="str">
            <v>Customer Services Officer</v>
          </cell>
          <cell r="C418" t="str">
            <v>9520</v>
          </cell>
          <cell r="D418" t="str">
            <v>GILBERT, Katie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A419">
            <v>6332</v>
          </cell>
          <cell r="B419" t="str">
            <v>Works Planner</v>
          </cell>
          <cell r="C419" t="str">
            <v>6326</v>
          </cell>
          <cell r="D419" t="str">
            <v>PETTIT, Phillip 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>
            <v>6341</v>
          </cell>
          <cell r="B420" t="str">
            <v>Work Scheduler</v>
          </cell>
          <cell r="C420" t="str">
            <v>9740</v>
          </cell>
          <cell r="D420" t="str">
            <v>BOYES, Melinda J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6342</v>
          </cell>
          <cell r="B421" t="str">
            <v>Works Estimating Officer Distribution</v>
          </cell>
          <cell r="C421" t="str">
            <v>10136</v>
          </cell>
          <cell r="D421" t="str">
            <v>BOGNER, Ashley</v>
          </cell>
          <cell r="E421">
            <v>0</v>
          </cell>
          <cell r="F421">
            <v>2800.0499999999997</v>
          </cell>
          <cell r="G421">
            <v>749.98000000000025</v>
          </cell>
          <cell r="H421">
            <v>3550.0299999999997</v>
          </cell>
        </row>
        <row r="422">
          <cell r="A422">
            <v>6342</v>
          </cell>
          <cell r="B422" t="str">
            <v>Works Planner Overhead/Undergr</v>
          </cell>
          <cell r="C422" t="str">
            <v>10136</v>
          </cell>
          <cell r="D422" t="str">
            <v>BOGNER, Ashley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A423">
            <v>6344</v>
          </cell>
          <cell r="B423" t="str">
            <v>ENMAC/ ADMS Officer</v>
          </cell>
          <cell r="C423" t="str">
            <v>9755</v>
          </cell>
          <cell r="D423" t="str">
            <v>LU, Yinglei</v>
          </cell>
          <cell r="E423">
            <v>0</v>
          </cell>
          <cell r="F423">
            <v>2800.0499999999997</v>
          </cell>
          <cell r="G423">
            <v>749.98000000000025</v>
          </cell>
          <cell r="H423">
            <v>3550.0299999999997</v>
          </cell>
        </row>
        <row r="424">
          <cell r="A424">
            <v>6348</v>
          </cell>
          <cell r="B424" t="str">
            <v>Regulatory Compliance Mgr</v>
          </cell>
          <cell r="C424" t="str">
            <v>10588</v>
          </cell>
          <cell r="D424" t="str">
            <v>CUNNINGHAM, Peter J</v>
          </cell>
          <cell r="E424">
            <v>16152.02</v>
          </cell>
          <cell r="F424">
            <v>0</v>
          </cell>
          <cell r="G424">
            <v>0</v>
          </cell>
          <cell r="H424">
            <v>16152.02</v>
          </cell>
        </row>
        <row r="425">
          <cell r="A425">
            <v>6365</v>
          </cell>
          <cell r="B425" t="str">
            <v>Fitter</v>
          </cell>
          <cell r="C425" t="str">
            <v>3278</v>
          </cell>
          <cell r="D425" t="str">
            <v>LLOYD, Michael</v>
          </cell>
          <cell r="E425">
            <v>0</v>
          </cell>
          <cell r="F425">
            <v>2800.0499999999997</v>
          </cell>
          <cell r="G425">
            <v>749.98000000000025</v>
          </cell>
          <cell r="H425">
            <v>3550.0299999999997</v>
          </cell>
        </row>
        <row r="426">
          <cell r="A426">
            <v>6374</v>
          </cell>
          <cell r="B426" t="str">
            <v>Asset Acceptance Mgr</v>
          </cell>
          <cell r="C426" t="str">
            <v>10706</v>
          </cell>
          <cell r="D426" t="str">
            <v>IBRAHIM, Wahid</v>
          </cell>
          <cell r="E426">
            <v>16508.009999999998</v>
          </cell>
          <cell r="F426">
            <v>0</v>
          </cell>
          <cell r="G426">
            <v>0</v>
          </cell>
          <cell r="H426">
            <v>16508.009999999998</v>
          </cell>
        </row>
        <row r="427">
          <cell r="A427">
            <v>6379</v>
          </cell>
          <cell r="B427" t="str">
            <v>Networks Connections Officer</v>
          </cell>
          <cell r="C427" t="str">
            <v>N2124-1415-02</v>
          </cell>
          <cell r="D427" t="str">
            <v>Vacant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A428">
            <v>6386</v>
          </cell>
          <cell r="B428" t="str">
            <v>CSAP Officer</v>
          </cell>
          <cell r="C428" t="str">
            <v>5243</v>
          </cell>
          <cell r="D428" t="str">
            <v>CASALINO, Vince</v>
          </cell>
          <cell r="E428">
            <v>0</v>
          </cell>
          <cell r="F428">
            <v>2800.0499999999997</v>
          </cell>
          <cell r="G428">
            <v>749.98000000000025</v>
          </cell>
          <cell r="H428">
            <v>3550.0299999999997</v>
          </cell>
        </row>
        <row r="429">
          <cell r="A429">
            <v>6386</v>
          </cell>
          <cell r="B429" t="str">
            <v>Customer Service Officer</v>
          </cell>
          <cell r="C429" t="str">
            <v>2208</v>
          </cell>
          <cell r="D429" t="str">
            <v>CONSTABLE, Dean G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A430">
            <v>6396</v>
          </cell>
          <cell r="B430" t="str">
            <v>Trades Assistant / Plant Operator</v>
          </cell>
          <cell r="C430" t="str">
            <v>10544</v>
          </cell>
          <cell r="D430" t="str">
            <v>DAVIS, Paul R B</v>
          </cell>
          <cell r="E430">
            <v>0</v>
          </cell>
          <cell r="F430">
            <v>2800.0499999999997</v>
          </cell>
          <cell r="G430">
            <v>749.98000000000025</v>
          </cell>
          <cell r="H430">
            <v>3550.0299999999997</v>
          </cell>
        </row>
        <row r="431">
          <cell r="A431">
            <v>6401</v>
          </cell>
          <cell r="B431" t="str">
            <v>Graduate Engineer</v>
          </cell>
          <cell r="C431" t="str">
            <v>10631</v>
          </cell>
          <cell r="D431" t="str">
            <v>BEASLEY, Rebecca J</v>
          </cell>
          <cell r="E431">
            <v>0</v>
          </cell>
          <cell r="F431">
            <v>2800.0499999999997</v>
          </cell>
          <cell r="G431">
            <v>749.98000000000025</v>
          </cell>
          <cell r="H431">
            <v>3550.0299999999997</v>
          </cell>
        </row>
        <row r="432">
          <cell r="A432">
            <v>6405</v>
          </cell>
          <cell r="B432" t="str">
            <v>Fitter</v>
          </cell>
          <cell r="C432" t="str">
            <v>3280</v>
          </cell>
          <cell r="D432" t="str">
            <v>GOFF, Ellen</v>
          </cell>
          <cell r="E432">
            <v>0</v>
          </cell>
          <cell r="F432">
            <v>1875.9900000000002</v>
          </cell>
          <cell r="G432">
            <v>502.51</v>
          </cell>
          <cell r="H432">
            <v>2378.5</v>
          </cell>
        </row>
        <row r="433">
          <cell r="A433">
            <v>6406</v>
          </cell>
          <cell r="B433" t="str">
            <v>Fitter</v>
          </cell>
          <cell r="C433" t="str">
            <v>3049</v>
          </cell>
          <cell r="D433" t="str">
            <v>ALLEN, David N</v>
          </cell>
          <cell r="E433">
            <v>0</v>
          </cell>
          <cell r="F433">
            <v>2800.0499999999997</v>
          </cell>
          <cell r="G433">
            <v>749.98000000000025</v>
          </cell>
          <cell r="H433">
            <v>3550.0299999999997</v>
          </cell>
        </row>
        <row r="434">
          <cell r="A434">
            <v>6427</v>
          </cell>
          <cell r="B434" t="str">
            <v>Senior Standards Engineer</v>
          </cell>
          <cell r="C434" t="str">
            <v>3726</v>
          </cell>
          <cell r="D434" t="str">
            <v>SUTHAR, Bhavin D</v>
          </cell>
          <cell r="E434">
            <v>0</v>
          </cell>
          <cell r="F434">
            <v>2800.0499999999997</v>
          </cell>
          <cell r="G434">
            <v>749.98000000000025</v>
          </cell>
          <cell r="H434">
            <v>3550.0299999999997</v>
          </cell>
        </row>
        <row r="435">
          <cell r="A435">
            <v>6431</v>
          </cell>
          <cell r="B435" t="str">
            <v>Lineworker</v>
          </cell>
          <cell r="C435" t="str">
            <v>3993</v>
          </cell>
          <cell r="D435" t="str">
            <v>RICE, Robert</v>
          </cell>
          <cell r="E435">
            <v>0</v>
          </cell>
          <cell r="F435">
            <v>2800.0499999999997</v>
          </cell>
          <cell r="G435">
            <v>749.98000000000025</v>
          </cell>
          <cell r="H435">
            <v>3550.0299999999997</v>
          </cell>
        </row>
        <row r="436">
          <cell r="A436">
            <v>6432</v>
          </cell>
          <cell r="B436" t="str">
            <v>Lineworker</v>
          </cell>
          <cell r="C436" t="str">
            <v>2651</v>
          </cell>
          <cell r="D436" t="str">
            <v>BAGULEY, James R</v>
          </cell>
          <cell r="E436">
            <v>0</v>
          </cell>
          <cell r="F436">
            <v>2800.0499999999997</v>
          </cell>
          <cell r="G436">
            <v>749.98000000000025</v>
          </cell>
          <cell r="H436">
            <v>3550.0299999999997</v>
          </cell>
        </row>
        <row r="437">
          <cell r="A437">
            <v>6433</v>
          </cell>
          <cell r="B437" t="str">
            <v>Lineworker / LV Switcher</v>
          </cell>
          <cell r="C437" t="str">
            <v>2471</v>
          </cell>
          <cell r="D437" t="str">
            <v>GUM, James</v>
          </cell>
          <cell r="E437">
            <v>0</v>
          </cell>
          <cell r="F437">
            <v>2800.0499999999997</v>
          </cell>
          <cell r="G437">
            <v>749.98000000000025</v>
          </cell>
          <cell r="H437">
            <v>3550.0299999999997</v>
          </cell>
        </row>
        <row r="438">
          <cell r="A438">
            <v>6434</v>
          </cell>
          <cell r="B438" t="str">
            <v>Lineworker Apprentice</v>
          </cell>
          <cell r="C438" t="str">
            <v>10679</v>
          </cell>
          <cell r="D438" t="str">
            <v>HOWLETT, Grant D</v>
          </cell>
          <cell r="E438">
            <v>0</v>
          </cell>
          <cell r="F438">
            <v>2800.0499999999997</v>
          </cell>
          <cell r="G438">
            <v>749.98000000000025</v>
          </cell>
          <cell r="H438">
            <v>3550.0299999999997</v>
          </cell>
        </row>
        <row r="439">
          <cell r="A439">
            <v>6436</v>
          </cell>
          <cell r="B439" t="str">
            <v>Lineworker / Fitter Apprentice</v>
          </cell>
          <cell r="C439" t="str">
            <v>10684</v>
          </cell>
          <cell r="D439" t="str">
            <v>SWEETING, David A</v>
          </cell>
          <cell r="E439">
            <v>0</v>
          </cell>
          <cell r="F439">
            <v>2800.0499999999997</v>
          </cell>
          <cell r="G439">
            <v>749.98000000000025</v>
          </cell>
          <cell r="H439">
            <v>3550.0299999999997</v>
          </cell>
        </row>
        <row r="440">
          <cell r="A440">
            <v>6440</v>
          </cell>
          <cell r="B440" t="str">
            <v>SCADA Technician</v>
          </cell>
          <cell r="C440" t="str">
            <v>N2120-1415-02</v>
          </cell>
          <cell r="D440" t="str">
            <v>Vacant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A441">
            <v>6441</v>
          </cell>
          <cell r="B441" t="str">
            <v>Drafting Officer</v>
          </cell>
          <cell r="C441" t="str">
            <v>10717</v>
          </cell>
          <cell r="D441" t="str">
            <v>DICKSON, Calum A</v>
          </cell>
          <cell r="E441">
            <v>0</v>
          </cell>
          <cell r="F441">
            <v>2800.0499999999997</v>
          </cell>
          <cell r="G441">
            <v>749.98000000000025</v>
          </cell>
          <cell r="H441">
            <v>3550.0299999999997</v>
          </cell>
        </row>
        <row r="442">
          <cell r="A442">
            <v>6441</v>
          </cell>
          <cell r="B442" t="str">
            <v>Drafting Officer</v>
          </cell>
          <cell r="C442" t="str">
            <v>10717</v>
          </cell>
          <cell r="D442" t="str">
            <v>DICKSON, Calum A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6448</v>
          </cell>
          <cell r="B443" t="str">
            <v>General Manager Network Services</v>
          </cell>
          <cell r="C443" t="str">
            <v>9682</v>
          </cell>
          <cell r="D443" t="str">
            <v>ATKIN, Robert C</v>
          </cell>
          <cell r="E443">
            <v>144050.16999999998</v>
          </cell>
          <cell r="F443">
            <v>0</v>
          </cell>
          <cell r="G443">
            <v>0</v>
          </cell>
          <cell r="H443">
            <v>144050.16999999998</v>
          </cell>
        </row>
        <row r="444">
          <cell r="A444">
            <v>6452</v>
          </cell>
          <cell r="B444" t="str">
            <v>Graduate Engineer</v>
          </cell>
          <cell r="C444" t="str">
            <v>10680</v>
          </cell>
          <cell r="D444" t="str">
            <v>CATANIA, Benjamin J</v>
          </cell>
          <cell r="E444">
            <v>0</v>
          </cell>
          <cell r="F444">
            <v>2800.0499999999997</v>
          </cell>
          <cell r="G444">
            <v>749.98000000000025</v>
          </cell>
          <cell r="H444">
            <v>3550.0299999999997</v>
          </cell>
        </row>
        <row r="445">
          <cell r="A445">
            <v>6453</v>
          </cell>
          <cell r="B445" t="str">
            <v>General Manager Asset Mngmt</v>
          </cell>
          <cell r="C445" t="str">
            <v>3823</v>
          </cell>
          <cell r="D445" t="str">
            <v>DEVLIN, Stephen P</v>
          </cell>
          <cell r="E445">
            <v>208999.82</v>
          </cell>
          <cell r="F445">
            <v>0</v>
          </cell>
          <cell r="G445">
            <v>0</v>
          </cell>
          <cell r="H445">
            <v>208999.82</v>
          </cell>
        </row>
        <row r="446">
          <cell r="A446">
            <v>6460</v>
          </cell>
          <cell r="B446" t="str">
            <v>Branch Manager Works Enablement</v>
          </cell>
          <cell r="C446" t="str">
            <v>9991</v>
          </cell>
          <cell r="D446" t="str">
            <v>MCALISTER, Clinton J</v>
          </cell>
          <cell r="E446">
            <v>43656.010000000009</v>
          </cell>
          <cell r="F446">
            <v>0</v>
          </cell>
          <cell r="G446">
            <v>0</v>
          </cell>
          <cell r="H446">
            <v>43656.010000000009</v>
          </cell>
        </row>
        <row r="447">
          <cell r="A447">
            <v>6464</v>
          </cell>
          <cell r="B447" t="str">
            <v>Dist Strat &amp; Comp Branch Mgr</v>
          </cell>
          <cell r="C447" t="str">
            <v>10042</v>
          </cell>
          <cell r="D447" t="str">
            <v>MILLER, Matthew C</v>
          </cell>
          <cell r="E447">
            <v>33330.01</v>
          </cell>
          <cell r="F447">
            <v>0</v>
          </cell>
          <cell r="G447">
            <v>0</v>
          </cell>
          <cell r="H447">
            <v>33330.01</v>
          </cell>
        </row>
        <row r="448">
          <cell r="A448">
            <v>6464</v>
          </cell>
          <cell r="B448" t="str">
            <v>Works Enablement Manager</v>
          </cell>
          <cell r="C448" t="str">
            <v>10042</v>
          </cell>
          <cell r="D448" t="str">
            <v>MILLER, Matthew C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A449">
            <v>6465</v>
          </cell>
          <cell r="B449" t="str">
            <v>Branch Manager Service Delivery</v>
          </cell>
          <cell r="C449" t="str">
            <v>9942</v>
          </cell>
          <cell r="D449" t="str">
            <v>IACUMIN, Lynette A</v>
          </cell>
          <cell r="E449">
            <v>49491.18</v>
          </cell>
          <cell r="F449">
            <v>0</v>
          </cell>
          <cell r="G449">
            <v>0</v>
          </cell>
          <cell r="H449">
            <v>49491.18</v>
          </cell>
        </row>
        <row r="450">
          <cell r="A450">
            <v>6466</v>
          </cell>
          <cell r="B450" t="str">
            <v>Branch Manager Capability Development and Support</v>
          </cell>
          <cell r="C450" t="str">
            <v>538-99574</v>
          </cell>
          <cell r="D450" t="str">
            <v>BAKER, Robert J</v>
          </cell>
          <cell r="E450">
            <v>34181.310000000005</v>
          </cell>
          <cell r="F450">
            <v>0</v>
          </cell>
          <cell r="G450">
            <v>0</v>
          </cell>
          <cell r="H450">
            <v>34181.310000000005</v>
          </cell>
        </row>
        <row r="451">
          <cell r="A451">
            <v>6467</v>
          </cell>
          <cell r="B451" t="str">
            <v>Manager Control</v>
          </cell>
          <cell r="C451" t="str">
            <v>10516</v>
          </cell>
          <cell r="D451" t="str">
            <v>HINCH, Leylann J</v>
          </cell>
          <cell r="E451">
            <v>17160.000000000004</v>
          </cell>
          <cell r="F451">
            <v>0</v>
          </cell>
          <cell r="G451">
            <v>0</v>
          </cell>
          <cell r="H451">
            <v>17160.000000000004</v>
          </cell>
        </row>
        <row r="452">
          <cell r="A452">
            <v>6468</v>
          </cell>
          <cell r="B452" t="str">
            <v>Network Optimisation Mgr</v>
          </cell>
          <cell r="C452" t="str">
            <v>548-40128</v>
          </cell>
          <cell r="D452" t="str">
            <v>WORONY, Janusz</v>
          </cell>
          <cell r="E452">
            <v>31827.999999999996</v>
          </cell>
          <cell r="F452">
            <v>0</v>
          </cell>
          <cell r="G452">
            <v>0</v>
          </cell>
          <cell r="H452">
            <v>31827.999999999996</v>
          </cell>
        </row>
        <row r="453">
          <cell r="A453">
            <v>6469</v>
          </cell>
          <cell r="B453" t="str">
            <v>Asset Strategy &amp; Planning Branch Mngr</v>
          </cell>
          <cell r="C453" t="str">
            <v>9962</v>
          </cell>
          <cell r="D453" t="str">
            <v>STANLEY, Dennis R</v>
          </cell>
          <cell r="E453">
            <v>48613.55</v>
          </cell>
          <cell r="F453">
            <v>0</v>
          </cell>
          <cell r="G453">
            <v>0</v>
          </cell>
          <cell r="H453">
            <v>48613.55</v>
          </cell>
        </row>
        <row r="454">
          <cell r="A454">
            <v>6471</v>
          </cell>
          <cell r="B454" t="str">
            <v>Branch Manager Network Operations and Call Centre</v>
          </cell>
          <cell r="C454" t="str">
            <v>9973</v>
          </cell>
          <cell r="D454" t="str">
            <v>FEICKERT, Maxim G</v>
          </cell>
          <cell r="E454">
            <v>32238.000000000007</v>
          </cell>
          <cell r="F454">
            <v>0</v>
          </cell>
          <cell r="G454">
            <v>0</v>
          </cell>
          <cell r="H454">
            <v>32238.000000000007</v>
          </cell>
        </row>
        <row r="455">
          <cell r="A455">
            <v>6472</v>
          </cell>
          <cell r="B455" t="str">
            <v>Customer Connections Branch Mgr</v>
          </cell>
          <cell r="C455" t="str">
            <v>9967</v>
          </cell>
          <cell r="D455" t="str">
            <v>CHRISTIE, Timothy P</v>
          </cell>
          <cell r="E455">
            <v>48158.020000000004</v>
          </cell>
          <cell r="F455">
            <v>0</v>
          </cell>
          <cell r="G455">
            <v>0</v>
          </cell>
          <cell r="H455">
            <v>48158.020000000004</v>
          </cell>
        </row>
        <row r="456">
          <cell r="A456">
            <v>6472</v>
          </cell>
          <cell r="B456" t="str">
            <v>Program Development Manager</v>
          </cell>
          <cell r="C456" t="str">
            <v>9967</v>
          </cell>
          <cell r="D456" t="str">
            <v>CHRISTIE, Timothy P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>
            <v>6478</v>
          </cell>
          <cell r="B457" t="str">
            <v>HSE&amp;Q Divisional Support Mngr</v>
          </cell>
          <cell r="C457" t="str">
            <v>10003</v>
          </cell>
          <cell r="D457" t="str">
            <v>MULLIGAN, Thomas M</v>
          </cell>
          <cell r="E457">
            <v>10000.01</v>
          </cell>
          <cell r="F457">
            <v>0</v>
          </cell>
          <cell r="G457">
            <v>0</v>
          </cell>
          <cell r="H457">
            <v>10000.01</v>
          </cell>
        </row>
        <row r="458">
          <cell r="A458">
            <v>6509</v>
          </cell>
          <cell r="B458" t="str">
            <v>Business Partner - Networks</v>
          </cell>
          <cell r="C458" t="str">
            <v>10081</v>
          </cell>
          <cell r="D458" t="str">
            <v>FISHER, Joanne</v>
          </cell>
          <cell r="E458">
            <v>0</v>
          </cell>
          <cell r="F458">
            <v>1416.1</v>
          </cell>
          <cell r="G458">
            <v>379.30000000000007</v>
          </cell>
          <cell r="H458">
            <v>1795.4</v>
          </cell>
        </row>
        <row r="459">
          <cell r="A459">
            <v>6509</v>
          </cell>
          <cell r="B459" t="str">
            <v>Business Partner - Networks</v>
          </cell>
          <cell r="C459" t="str">
            <v>10081</v>
          </cell>
          <cell r="D459" t="str">
            <v>FISHER, Joanne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A460">
            <v>6521</v>
          </cell>
          <cell r="B460" t="str">
            <v>Manager Metering, Services and Streetlighting</v>
          </cell>
          <cell r="C460" t="str">
            <v>6045</v>
          </cell>
          <cell r="D460" t="str">
            <v>MUDFORD, Stephen P</v>
          </cell>
          <cell r="E460">
            <v>16041.059999999998</v>
          </cell>
          <cell r="F460">
            <v>0</v>
          </cell>
          <cell r="G460">
            <v>0</v>
          </cell>
          <cell r="H460">
            <v>16041.059999999998</v>
          </cell>
        </row>
        <row r="461">
          <cell r="A461">
            <v>6522</v>
          </cell>
          <cell r="B461" t="str">
            <v>Manager Overhead</v>
          </cell>
          <cell r="C461" t="str">
            <v>6558</v>
          </cell>
          <cell r="D461" t="str">
            <v>SPENCE, Robert I</v>
          </cell>
          <cell r="E461">
            <v>0</v>
          </cell>
          <cell r="F461">
            <v>2800.0499999999997</v>
          </cell>
          <cell r="G461">
            <v>749.98000000000025</v>
          </cell>
          <cell r="H461">
            <v>3550.0299999999997</v>
          </cell>
        </row>
        <row r="462">
          <cell r="A462">
            <v>6523</v>
          </cell>
          <cell r="B462" t="str">
            <v>Standards Mgr</v>
          </cell>
          <cell r="C462" t="str">
            <v>3113</v>
          </cell>
          <cell r="D462" t="str">
            <v>CLELAND, Wayne J</v>
          </cell>
          <cell r="E462">
            <v>26228.49</v>
          </cell>
          <cell r="F462">
            <v>0</v>
          </cell>
          <cell r="G462">
            <v>0</v>
          </cell>
          <cell r="H462">
            <v>26228.49</v>
          </cell>
        </row>
        <row r="463">
          <cell r="A463">
            <v>6524</v>
          </cell>
          <cell r="B463" t="str">
            <v>PoW Optimisation Mgr</v>
          </cell>
          <cell r="C463" t="str">
            <v>10004</v>
          </cell>
          <cell r="D463" t="str">
            <v>BALLANTYNE, Adam M</v>
          </cell>
          <cell r="E463">
            <v>7268.369999999999</v>
          </cell>
          <cell r="F463">
            <v>0</v>
          </cell>
          <cell r="G463">
            <v>0</v>
          </cell>
          <cell r="H463">
            <v>7268.369999999999</v>
          </cell>
        </row>
        <row r="464">
          <cell r="A464">
            <v>6525</v>
          </cell>
          <cell r="B464" t="str">
            <v>Business Analyst Endorsed Prog</v>
          </cell>
          <cell r="C464" t="str">
            <v>9652</v>
          </cell>
          <cell r="D464" t="str">
            <v>REID, Alan H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>
            <v>6525</v>
          </cell>
          <cell r="B465" t="str">
            <v>Demand side Engineer</v>
          </cell>
          <cell r="C465" t="str">
            <v>9652</v>
          </cell>
          <cell r="D465" t="str">
            <v>REID, Alan H</v>
          </cell>
          <cell r="E465">
            <v>0</v>
          </cell>
          <cell r="F465">
            <v>2800.0499999999997</v>
          </cell>
          <cell r="G465">
            <v>749.98000000000025</v>
          </cell>
          <cell r="H465">
            <v>3550.0299999999997</v>
          </cell>
        </row>
        <row r="466">
          <cell r="A466">
            <v>6525</v>
          </cell>
          <cell r="B466" t="str">
            <v>Distribution Strategy Mgr</v>
          </cell>
          <cell r="C466" t="str">
            <v>10016</v>
          </cell>
          <cell r="D466" t="str">
            <v>SEDDON, Scott M</v>
          </cell>
          <cell r="E466">
            <v>7268.369999999999</v>
          </cell>
          <cell r="F466">
            <v>0</v>
          </cell>
          <cell r="G466">
            <v>0</v>
          </cell>
          <cell r="H466">
            <v>7268.369999999999</v>
          </cell>
        </row>
        <row r="467">
          <cell r="A467">
            <v>6528</v>
          </cell>
          <cell r="B467" t="str">
            <v>Principal Engineer Mains</v>
          </cell>
          <cell r="C467" t="str">
            <v>030-41414</v>
          </cell>
          <cell r="D467" t="str">
            <v>WALISUNDARA, Upul</v>
          </cell>
          <cell r="E467">
            <v>17702.36</v>
          </cell>
          <cell r="F467">
            <v>0</v>
          </cell>
          <cell r="G467">
            <v>0</v>
          </cell>
          <cell r="H467">
            <v>17702.36</v>
          </cell>
        </row>
        <row r="468">
          <cell r="A468">
            <v>6530</v>
          </cell>
          <cell r="B468" t="str">
            <v>Secondary Systems  Strategy Mgr</v>
          </cell>
          <cell r="C468" t="str">
            <v>10771</v>
          </cell>
          <cell r="D468" t="str">
            <v>COLE, James</v>
          </cell>
          <cell r="E468">
            <v>27450</v>
          </cell>
          <cell r="F468">
            <v>0</v>
          </cell>
          <cell r="G468">
            <v>0</v>
          </cell>
          <cell r="H468">
            <v>27450</v>
          </cell>
        </row>
        <row r="469">
          <cell r="A469">
            <v>6531</v>
          </cell>
          <cell r="B469" t="str">
            <v>Network Plan &amp; Asset Mment Systems Mgr</v>
          </cell>
          <cell r="C469" t="str">
            <v>3082</v>
          </cell>
          <cell r="D469" t="str">
            <v>ANDERSON, Tim</v>
          </cell>
          <cell r="E469">
            <v>18096.04</v>
          </cell>
          <cell r="F469">
            <v>0</v>
          </cell>
          <cell r="G469">
            <v>0</v>
          </cell>
          <cell r="H469">
            <v>18096.04</v>
          </cell>
        </row>
        <row r="470">
          <cell r="A470">
            <v>6532</v>
          </cell>
          <cell r="B470" t="str">
            <v>Distribution Performance Mgr</v>
          </cell>
          <cell r="C470" t="str">
            <v>10046</v>
          </cell>
          <cell r="D470" t="str">
            <v>CHAUDHURI, Santanu</v>
          </cell>
          <cell r="E470">
            <v>17826.899999999998</v>
          </cell>
          <cell r="F470">
            <v>0</v>
          </cell>
          <cell r="G470">
            <v>0</v>
          </cell>
          <cell r="H470">
            <v>17826.899999999998</v>
          </cell>
        </row>
        <row r="471">
          <cell r="A471">
            <v>6533</v>
          </cell>
          <cell r="B471" t="str">
            <v>Resource Estimator</v>
          </cell>
          <cell r="C471" t="str">
            <v>9420</v>
          </cell>
          <cell r="D471" t="str">
            <v>TANTRI, Danny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A472">
            <v>6534</v>
          </cell>
          <cell r="B472" t="str">
            <v>Supply Connection Services Mgr</v>
          </cell>
          <cell r="C472" t="str">
            <v>9851</v>
          </cell>
          <cell r="D472" t="str">
            <v>WASS, Mathew S M</v>
          </cell>
          <cell r="E472">
            <v>14536.71</v>
          </cell>
          <cell r="F472">
            <v>0</v>
          </cell>
          <cell r="G472">
            <v>0</v>
          </cell>
          <cell r="H472">
            <v>14536.71</v>
          </cell>
        </row>
        <row r="473">
          <cell r="A473">
            <v>6537</v>
          </cell>
          <cell r="B473" t="str">
            <v>Purchasing Officer</v>
          </cell>
          <cell r="C473" t="str">
            <v>10754</v>
          </cell>
          <cell r="D473" t="str">
            <v>WINN, Harold D A</v>
          </cell>
          <cell r="E473">
            <v>0</v>
          </cell>
          <cell r="F473">
            <v>2800.0499999999997</v>
          </cell>
          <cell r="G473">
            <v>749.98000000000025</v>
          </cell>
          <cell r="H473">
            <v>3550.0299999999997</v>
          </cell>
        </row>
        <row r="474">
          <cell r="A474">
            <v>6540</v>
          </cell>
          <cell r="B474" t="str">
            <v>Business Performance Coordinator</v>
          </cell>
          <cell r="C474" t="str">
            <v>10036</v>
          </cell>
          <cell r="D474" t="str">
            <v>KUSUMA, Arinanto</v>
          </cell>
          <cell r="E474">
            <v>13395</v>
          </cell>
          <cell r="F474">
            <v>0</v>
          </cell>
          <cell r="G474">
            <v>0</v>
          </cell>
          <cell r="H474">
            <v>13395</v>
          </cell>
        </row>
        <row r="475">
          <cell r="A475">
            <v>6540</v>
          </cell>
          <cell r="B475" t="str">
            <v>Business Performance Manager</v>
          </cell>
          <cell r="C475" t="str">
            <v>10036</v>
          </cell>
          <cell r="D475" t="str">
            <v>KUSUMA, Arinanto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A476">
            <v>6542</v>
          </cell>
          <cell r="B476" t="str">
            <v>Program Planner</v>
          </cell>
          <cell r="C476" t="str">
            <v>10039</v>
          </cell>
          <cell r="D476" t="str">
            <v>VAN DER PLAAT, Michael A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A477">
            <v>6545</v>
          </cell>
          <cell r="B477" t="str">
            <v>Account Manager Estate Develop</v>
          </cell>
          <cell r="C477" t="str">
            <v>10045</v>
          </cell>
          <cell r="D477" t="str">
            <v>BRAMANATHAN, Brama</v>
          </cell>
          <cell r="E477">
            <v>19065.18</v>
          </cell>
          <cell r="F477">
            <v>0</v>
          </cell>
          <cell r="G477">
            <v>0</v>
          </cell>
          <cell r="H477">
            <v>19065.18</v>
          </cell>
        </row>
        <row r="478">
          <cell r="A478">
            <v>6559</v>
          </cell>
          <cell r="B478" t="str">
            <v>Trainee Administration Officer</v>
          </cell>
          <cell r="C478" t="str">
            <v>10787</v>
          </cell>
          <cell r="D478" t="str">
            <v>DIBDIN, Clare F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A479">
            <v>6559</v>
          </cell>
          <cell r="B479" t="str">
            <v>Trainee Administration Officer</v>
          </cell>
          <cell r="C479" t="str">
            <v>10787</v>
          </cell>
          <cell r="D479" t="str">
            <v>DIBDIN, Clare F</v>
          </cell>
          <cell r="E479">
            <v>0</v>
          </cell>
          <cell r="F479">
            <v>2800.0499999999997</v>
          </cell>
          <cell r="G479">
            <v>749.98000000000025</v>
          </cell>
          <cell r="H479">
            <v>3550.0299999999997</v>
          </cell>
        </row>
        <row r="480">
          <cell r="A480">
            <v>6602</v>
          </cell>
          <cell r="B480" t="str">
            <v>Telvent Project Manager</v>
          </cell>
          <cell r="C480" t="str">
            <v>10563</v>
          </cell>
          <cell r="D480" t="str">
            <v>LENDECZKI, Gavril</v>
          </cell>
          <cell r="E480">
            <v>15599.970000000003</v>
          </cell>
          <cell r="F480">
            <v>0</v>
          </cell>
          <cell r="G480">
            <v>0</v>
          </cell>
          <cell r="H480">
            <v>15599.970000000003</v>
          </cell>
        </row>
        <row r="481">
          <cell r="A481">
            <v>6611</v>
          </cell>
          <cell r="B481" t="str">
            <v>Network Operator</v>
          </cell>
          <cell r="C481" t="str">
            <v>10608</v>
          </cell>
          <cell r="D481" t="str">
            <v>MCELROY, Scott A</v>
          </cell>
          <cell r="E481">
            <v>0</v>
          </cell>
          <cell r="F481">
            <v>2800.0499999999997</v>
          </cell>
          <cell r="G481">
            <v>749.98000000000025</v>
          </cell>
          <cell r="H481">
            <v>3550.0299999999997</v>
          </cell>
        </row>
        <row r="482">
          <cell r="A482">
            <v>6617</v>
          </cell>
          <cell r="B482" t="str">
            <v>Health and Safety Officer</v>
          </cell>
          <cell r="C482" t="str">
            <v>10526</v>
          </cell>
          <cell r="D482" t="str">
            <v>WRAGG, Adrian W</v>
          </cell>
          <cell r="E482">
            <v>0</v>
          </cell>
          <cell r="F482">
            <v>2800.0499999999997</v>
          </cell>
          <cell r="G482">
            <v>749.98000000000025</v>
          </cell>
          <cell r="H482">
            <v>3550.0299999999997</v>
          </cell>
        </row>
        <row r="483">
          <cell r="A483">
            <v>6625</v>
          </cell>
          <cell r="B483" t="str">
            <v>Contract Manager</v>
          </cell>
          <cell r="C483" t="str">
            <v>10521</v>
          </cell>
          <cell r="D483" t="str">
            <v>JONES, Heather A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A484">
            <v>6625</v>
          </cell>
          <cell r="B484" t="str">
            <v>Inventory Contract Officer</v>
          </cell>
          <cell r="C484" t="str">
            <v>10521</v>
          </cell>
          <cell r="D484" t="str">
            <v>JONES, Heather A</v>
          </cell>
          <cell r="E484">
            <v>0</v>
          </cell>
          <cell r="F484">
            <v>2800.0499999999997</v>
          </cell>
          <cell r="G484">
            <v>749.98000000000025</v>
          </cell>
          <cell r="H484">
            <v>3550.0299999999997</v>
          </cell>
        </row>
        <row r="485">
          <cell r="A485">
            <v>6627</v>
          </cell>
          <cell r="B485" t="str">
            <v>OSR Program Co-ordinator</v>
          </cell>
          <cell r="C485" t="str">
            <v>10581</v>
          </cell>
          <cell r="D485" t="str">
            <v>ATANASIEVSKA, Jasmina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A486">
            <v>6628</v>
          </cell>
          <cell r="B486" t="str">
            <v>Vacation employment</v>
          </cell>
          <cell r="C486" t="str">
            <v>10798</v>
          </cell>
          <cell r="D486" t="str">
            <v>BANFIELD, Brendan J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A487">
            <v>6632</v>
          </cell>
          <cell r="B487" t="str">
            <v>Services &amp; Installations Officer</v>
          </cell>
          <cell r="C487" t="str">
            <v>10728</v>
          </cell>
          <cell r="D487" t="str">
            <v>MARTIN, Kelvin J</v>
          </cell>
          <cell r="E487">
            <v>0</v>
          </cell>
          <cell r="F487">
            <v>2800.0499999999997</v>
          </cell>
          <cell r="G487">
            <v>749.98000000000025</v>
          </cell>
          <cell r="H487">
            <v>3550.0299999999997</v>
          </cell>
        </row>
        <row r="488">
          <cell r="A488">
            <v>6639</v>
          </cell>
          <cell r="B488" t="str">
            <v>Apprentice Electrical</v>
          </cell>
          <cell r="C488" t="str">
            <v>10620</v>
          </cell>
          <cell r="D488" t="str">
            <v>MILLS, Heather A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A489">
            <v>6639</v>
          </cell>
          <cell r="B489" t="str">
            <v>Lineworker Apprentice</v>
          </cell>
          <cell r="C489" t="str">
            <v>10620</v>
          </cell>
          <cell r="D489" t="str">
            <v>MILLS, Heather A</v>
          </cell>
          <cell r="E489">
            <v>0</v>
          </cell>
          <cell r="F489">
            <v>2800.0499999999997</v>
          </cell>
          <cell r="G489">
            <v>749.98000000000025</v>
          </cell>
          <cell r="H489">
            <v>3550.0299999999997</v>
          </cell>
        </row>
        <row r="490">
          <cell r="A490">
            <v>6640</v>
          </cell>
          <cell r="B490" t="str">
            <v>Apprentice Electrical</v>
          </cell>
          <cell r="C490" t="str">
            <v>10622</v>
          </cell>
          <cell r="D490" t="str">
            <v>JANSEN, Alexander R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A491">
            <v>6640</v>
          </cell>
          <cell r="B491" t="str">
            <v>Lineworker Apprentice</v>
          </cell>
          <cell r="C491" t="str">
            <v>10622</v>
          </cell>
          <cell r="D491" t="str">
            <v>JANSEN, Alexander R</v>
          </cell>
          <cell r="E491">
            <v>0</v>
          </cell>
          <cell r="F491">
            <v>2800.0499999999997</v>
          </cell>
          <cell r="G491">
            <v>749.98000000000025</v>
          </cell>
          <cell r="H491">
            <v>3550.0299999999997</v>
          </cell>
        </row>
        <row r="492">
          <cell r="A492">
            <v>6641</v>
          </cell>
          <cell r="B492" t="str">
            <v>Apprentice Electrical</v>
          </cell>
          <cell r="C492" t="str">
            <v>10619</v>
          </cell>
          <cell r="D492" t="str">
            <v>RICHARDS, Mark A D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A493">
            <v>6641</v>
          </cell>
          <cell r="B493" t="str">
            <v>Lineworker Apprentice</v>
          </cell>
          <cell r="C493" t="str">
            <v>10619</v>
          </cell>
          <cell r="D493" t="str">
            <v>RICHARDS, Mark A D</v>
          </cell>
          <cell r="E493">
            <v>0</v>
          </cell>
          <cell r="F493">
            <v>2800.0499999999997</v>
          </cell>
          <cell r="G493">
            <v>749.98000000000025</v>
          </cell>
          <cell r="H493">
            <v>3550.0299999999997</v>
          </cell>
        </row>
        <row r="494">
          <cell r="A494">
            <v>6642</v>
          </cell>
          <cell r="B494" t="str">
            <v>Fitter Apprentice</v>
          </cell>
          <cell r="C494" t="str">
            <v>10621</v>
          </cell>
          <cell r="D494" t="str">
            <v>JEFFS, Robert J</v>
          </cell>
          <cell r="E494">
            <v>0</v>
          </cell>
          <cell r="F494">
            <v>2800.0499999999997</v>
          </cell>
          <cell r="G494">
            <v>749.98000000000025</v>
          </cell>
          <cell r="H494">
            <v>3550.0299999999997</v>
          </cell>
        </row>
        <row r="495">
          <cell r="A495">
            <v>6643</v>
          </cell>
          <cell r="B495" t="str">
            <v>Electrical Apprentice</v>
          </cell>
          <cell r="C495" t="str">
            <v>10626</v>
          </cell>
          <cell r="D495" t="str">
            <v>CASSIDY, Bruce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A496">
            <v>6643</v>
          </cell>
          <cell r="B496" t="str">
            <v>Lineworker Apprentice</v>
          </cell>
          <cell r="C496" t="str">
            <v>10626</v>
          </cell>
          <cell r="D496" t="str">
            <v>CASSIDY, Bruce</v>
          </cell>
          <cell r="E496">
            <v>0</v>
          </cell>
          <cell r="F496">
            <v>2800.0499999999997</v>
          </cell>
          <cell r="G496">
            <v>749.98000000000025</v>
          </cell>
          <cell r="H496">
            <v>3550.0299999999997</v>
          </cell>
        </row>
        <row r="497">
          <cell r="A497">
            <v>6644</v>
          </cell>
          <cell r="B497" t="str">
            <v>Electrical Apprentice</v>
          </cell>
          <cell r="C497" t="str">
            <v>10625</v>
          </cell>
          <cell r="D497" t="str">
            <v>NIELSEN, Aaron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A498">
            <v>6644</v>
          </cell>
          <cell r="B498" t="str">
            <v>Lineworker Apprentice</v>
          </cell>
          <cell r="C498" t="str">
            <v>10625</v>
          </cell>
          <cell r="D498" t="str">
            <v>NIELSEN, Aaron</v>
          </cell>
          <cell r="E498">
            <v>0</v>
          </cell>
          <cell r="F498">
            <v>2800.0499999999997</v>
          </cell>
          <cell r="G498">
            <v>749.98000000000025</v>
          </cell>
          <cell r="H498">
            <v>3550.0299999999997</v>
          </cell>
        </row>
        <row r="499">
          <cell r="A499">
            <v>6645</v>
          </cell>
          <cell r="B499" t="str">
            <v>Electrical Apprentice</v>
          </cell>
          <cell r="C499" t="str">
            <v>10623</v>
          </cell>
          <cell r="D499" t="str">
            <v>KYLE, Mathew P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  <row r="500">
          <cell r="A500">
            <v>6645</v>
          </cell>
          <cell r="B500" t="str">
            <v>Lineworker Apprentice</v>
          </cell>
          <cell r="C500" t="str">
            <v>10623</v>
          </cell>
          <cell r="D500" t="str">
            <v>KYLE, Mathew P</v>
          </cell>
          <cell r="E500">
            <v>0</v>
          </cell>
          <cell r="F500">
            <v>2800.0499999999997</v>
          </cell>
          <cell r="G500">
            <v>749.98000000000025</v>
          </cell>
          <cell r="H500">
            <v>3550.0299999999997</v>
          </cell>
        </row>
        <row r="501">
          <cell r="A501">
            <v>6646</v>
          </cell>
          <cell r="B501" t="str">
            <v>Fitter Apprentice</v>
          </cell>
          <cell r="C501" t="str">
            <v>9358</v>
          </cell>
          <cell r="D501" t="str">
            <v>PHILLIPS - DIMAANO, Lynden J</v>
          </cell>
          <cell r="E501">
            <v>0</v>
          </cell>
          <cell r="F501">
            <v>2800.0499999999997</v>
          </cell>
          <cell r="G501">
            <v>749.98000000000025</v>
          </cell>
          <cell r="H501">
            <v>3550.0299999999997</v>
          </cell>
        </row>
        <row r="502">
          <cell r="A502">
            <v>6651</v>
          </cell>
          <cell r="B502" t="str">
            <v>Lineworker Apprentice</v>
          </cell>
          <cell r="C502" t="str">
            <v>10641</v>
          </cell>
          <cell r="D502" t="str">
            <v>O'LOUGHLIN, Shane P</v>
          </cell>
          <cell r="E502">
            <v>0</v>
          </cell>
          <cell r="F502">
            <v>2800.0499999999997</v>
          </cell>
          <cell r="G502">
            <v>749.98000000000025</v>
          </cell>
          <cell r="H502">
            <v>3550.0299999999997</v>
          </cell>
        </row>
        <row r="503">
          <cell r="A503">
            <v>6670</v>
          </cell>
          <cell r="B503" t="str">
            <v>Regulatory Compliance &amp; Reporting Officer</v>
          </cell>
          <cell r="C503" t="str">
            <v>1859</v>
          </cell>
          <cell r="D503" t="str">
            <v>CHAMBERS, David M</v>
          </cell>
          <cell r="E503">
            <v>0</v>
          </cell>
          <cell r="F503">
            <v>2091.9499999999998</v>
          </cell>
          <cell r="G503">
            <v>560.32000000000005</v>
          </cell>
          <cell r="H503">
            <v>2652.27</v>
          </cell>
        </row>
        <row r="504">
          <cell r="A504">
            <v>6677</v>
          </cell>
          <cell r="B504" t="str">
            <v>Manager Networks Contracts</v>
          </cell>
          <cell r="C504" t="str">
            <v>10697</v>
          </cell>
          <cell r="D504" t="str">
            <v>MEDWIN, Jonathan F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A505">
            <v>6690</v>
          </cell>
          <cell r="B505" t="str">
            <v>Technical Assistant</v>
          </cell>
          <cell r="C505" t="str">
            <v>5654</v>
          </cell>
          <cell r="D505" t="str">
            <v>HUNTER, David C</v>
          </cell>
          <cell r="E505">
            <v>0</v>
          </cell>
          <cell r="F505">
            <v>2800.0499999999997</v>
          </cell>
          <cell r="G505">
            <v>749.98000000000025</v>
          </cell>
          <cell r="H505">
            <v>3550.0299999999997</v>
          </cell>
        </row>
        <row r="506">
          <cell r="A506">
            <v>6711</v>
          </cell>
          <cell r="B506" t="str">
            <v>FIMS Inventory Project Team Of</v>
          </cell>
          <cell r="C506" t="str">
            <v>10033</v>
          </cell>
          <cell r="D506" t="str">
            <v>PETHER, Derek J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</row>
        <row r="507">
          <cell r="A507">
            <v>6711</v>
          </cell>
          <cell r="B507" t="str">
            <v>Manager Logistics</v>
          </cell>
          <cell r="C507" t="str">
            <v>10033</v>
          </cell>
          <cell r="D507" t="str">
            <v>PETHER, Derek J</v>
          </cell>
          <cell r="E507">
            <v>12704.879999999997</v>
          </cell>
          <cell r="F507">
            <v>0</v>
          </cell>
          <cell r="G507">
            <v>0</v>
          </cell>
          <cell r="H507">
            <v>12704.879999999997</v>
          </cell>
        </row>
        <row r="508">
          <cell r="A508">
            <v>6716</v>
          </cell>
          <cell r="B508" t="str">
            <v>Underground Specialist - UA</v>
          </cell>
          <cell r="C508" t="str">
            <v>6294</v>
          </cell>
          <cell r="D508" t="str">
            <v>PAWLICKI, Alex</v>
          </cell>
          <cell r="E508">
            <v>0</v>
          </cell>
          <cell r="F508">
            <v>1877.4299999999998</v>
          </cell>
          <cell r="G508">
            <v>502.86000000000013</v>
          </cell>
          <cell r="H508">
            <v>2380.29</v>
          </cell>
        </row>
        <row r="509">
          <cell r="A509">
            <v>6721</v>
          </cell>
          <cell r="B509" t="str">
            <v>Mananger Works Management</v>
          </cell>
          <cell r="C509" t="str">
            <v>10058</v>
          </cell>
          <cell r="D509" t="str">
            <v>KELLY, Christopher N</v>
          </cell>
          <cell r="E509">
            <v>18565.05</v>
          </cell>
          <cell r="F509">
            <v>0</v>
          </cell>
          <cell r="G509">
            <v>0</v>
          </cell>
          <cell r="H509">
            <v>18565.05</v>
          </cell>
        </row>
        <row r="510">
          <cell r="A510">
            <v>6783</v>
          </cell>
          <cell r="B510" t="str">
            <v>Work Practices Officer</v>
          </cell>
          <cell r="C510" t="str">
            <v>9326</v>
          </cell>
          <cell r="D510" t="str">
            <v>TIFAN, Michelle Z</v>
          </cell>
          <cell r="E510">
            <v>13879.980000000001</v>
          </cell>
          <cell r="F510">
            <v>0</v>
          </cell>
          <cell r="G510">
            <v>0</v>
          </cell>
          <cell r="H510">
            <v>13879.980000000001</v>
          </cell>
        </row>
        <row r="511">
          <cell r="A511">
            <v>6784</v>
          </cell>
          <cell r="B511" t="str">
            <v>Work Practices Officer</v>
          </cell>
          <cell r="C511" t="str">
            <v>10703</v>
          </cell>
          <cell r="D511" t="str">
            <v>MORIARTY, Michael</v>
          </cell>
          <cell r="E511">
            <v>13879.980000000001</v>
          </cell>
          <cell r="F511">
            <v>0</v>
          </cell>
          <cell r="G511">
            <v>0</v>
          </cell>
          <cell r="H511">
            <v>13879.980000000001</v>
          </cell>
        </row>
        <row r="512">
          <cell r="A512">
            <v>6817</v>
          </cell>
          <cell r="B512" t="str">
            <v>Manager Work Practices</v>
          </cell>
          <cell r="C512" t="str">
            <v>10852</v>
          </cell>
          <cell r="D512" t="str">
            <v>HANDS, Paul</v>
          </cell>
          <cell r="E512">
            <v>0</v>
          </cell>
          <cell r="F512">
            <v>2800.0499999999997</v>
          </cell>
          <cell r="G512">
            <v>749.98000000000025</v>
          </cell>
          <cell r="H512">
            <v>3550.0299999999997</v>
          </cell>
        </row>
        <row r="513">
          <cell r="A513">
            <v>8026</v>
          </cell>
          <cell r="B513" t="str">
            <v>Vegetation Inspector</v>
          </cell>
          <cell r="C513" t="str">
            <v>10571</v>
          </cell>
          <cell r="D513" t="str">
            <v>HALL, Tessa J</v>
          </cell>
          <cell r="E513">
            <v>0</v>
          </cell>
          <cell r="F513">
            <v>2800.0499999999997</v>
          </cell>
          <cell r="G513">
            <v>749.98000000000025</v>
          </cell>
          <cell r="H513">
            <v>3550.0299999999997</v>
          </cell>
        </row>
        <row r="514">
          <cell r="A514">
            <v>8089</v>
          </cell>
          <cell r="B514" t="str">
            <v>Vocational Educator</v>
          </cell>
          <cell r="C514" t="str">
            <v>326-74878</v>
          </cell>
          <cell r="D514" t="str">
            <v>MAHER, Michael W</v>
          </cell>
          <cell r="E514">
            <v>0</v>
          </cell>
          <cell r="F514">
            <v>2800.0499999999997</v>
          </cell>
          <cell r="G514">
            <v>749.98000000000025</v>
          </cell>
          <cell r="H514">
            <v>3550.0299999999997</v>
          </cell>
        </row>
        <row r="515">
          <cell r="A515">
            <v>8101</v>
          </cell>
          <cell r="B515" t="str">
            <v>Emergency Services Officer</v>
          </cell>
          <cell r="C515" t="str">
            <v>2248</v>
          </cell>
          <cell r="D515" t="str">
            <v>NOONAN, Daniel F</v>
          </cell>
          <cell r="E515">
            <v>0</v>
          </cell>
          <cell r="F515">
            <v>2800.0499999999997</v>
          </cell>
          <cell r="G515">
            <v>749.98000000000025</v>
          </cell>
          <cell r="H515">
            <v>3550.0299999999997</v>
          </cell>
        </row>
        <row r="516">
          <cell r="A516">
            <v>8117</v>
          </cell>
          <cell r="B516" t="str">
            <v>Senior Finance Officer - Elect</v>
          </cell>
          <cell r="C516" t="str">
            <v>10655</v>
          </cell>
          <cell r="D516" t="str">
            <v>DUKES, Rebecca</v>
          </cell>
          <cell r="E516">
            <v>0</v>
          </cell>
          <cell r="F516">
            <v>2800.0499999999997</v>
          </cell>
          <cell r="G516">
            <v>749.98000000000025</v>
          </cell>
          <cell r="H516">
            <v>3550.0299999999997</v>
          </cell>
        </row>
        <row r="517">
          <cell r="A517">
            <v>9806</v>
          </cell>
          <cell r="B517" t="str">
            <v>Electrical Fitter</v>
          </cell>
          <cell r="C517" t="str">
            <v>3757</v>
          </cell>
          <cell r="D517" t="str">
            <v>TANDY, James 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A518">
            <v>9806</v>
          </cell>
          <cell r="B518" t="str">
            <v>Fitter</v>
          </cell>
          <cell r="C518" t="str">
            <v>3757</v>
          </cell>
          <cell r="D518" t="str">
            <v>TANDY, James A</v>
          </cell>
          <cell r="E518">
            <v>0</v>
          </cell>
          <cell r="F518">
            <v>2800.0499999999997</v>
          </cell>
          <cell r="G518">
            <v>749.98000000000025</v>
          </cell>
          <cell r="H518">
            <v>3550.0299999999997</v>
          </cell>
        </row>
        <row r="519">
          <cell r="A519">
            <v>9808</v>
          </cell>
          <cell r="B519" t="str">
            <v>Electrical Fitter</v>
          </cell>
          <cell r="C519" t="str">
            <v>10792</v>
          </cell>
          <cell r="D519" t="str">
            <v>GALVIN, Matthew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A520">
            <v>9811</v>
          </cell>
          <cell r="B520" t="str">
            <v>Lineworker</v>
          </cell>
          <cell r="C520" t="str">
            <v>3917</v>
          </cell>
          <cell r="D520" t="str">
            <v>BOWMAN, Ashley</v>
          </cell>
          <cell r="E520">
            <v>0</v>
          </cell>
          <cell r="F520">
            <v>2800.0499999999997</v>
          </cell>
          <cell r="G520">
            <v>749.98000000000025</v>
          </cell>
          <cell r="H520">
            <v>3550.0299999999997</v>
          </cell>
        </row>
        <row r="521">
          <cell r="A521">
            <v>9813</v>
          </cell>
          <cell r="B521" t="str">
            <v>Line Worker</v>
          </cell>
          <cell r="C521" t="str">
            <v>2464</v>
          </cell>
          <cell r="D521" t="str">
            <v>REDDING, Mark B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A522">
            <v>9813</v>
          </cell>
          <cell r="B522" t="str">
            <v>Lineworker</v>
          </cell>
          <cell r="C522" t="str">
            <v>2464</v>
          </cell>
          <cell r="D522" t="str">
            <v>REDDING, Mark B</v>
          </cell>
          <cell r="E522">
            <v>0</v>
          </cell>
          <cell r="F522">
            <v>2800.0499999999997</v>
          </cell>
          <cell r="G522">
            <v>749.98000000000025</v>
          </cell>
          <cell r="H522">
            <v>3550.0299999999997</v>
          </cell>
        </row>
        <row r="523">
          <cell r="A523">
            <v>9814</v>
          </cell>
          <cell r="B523" t="str">
            <v>Lineworker  / LV Switcher</v>
          </cell>
          <cell r="C523" t="str">
            <v>3625</v>
          </cell>
          <cell r="D523" t="str">
            <v>BRISTOT, Sergio J</v>
          </cell>
          <cell r="E523">
            <v>0</v>
          </cell>
          <cell r="F523">
            <v>2800.0499999999997</v>
          </cell>
          <cell r="G523">
            <v>749.98000000000025</v>
          </cell>
          <cell r="H523">
            <v>3550.0299999999997</v>
          </cell>
        </row>
        <row r="524">
          <cell r="A524">
            <v>9815</v>
          </cell>
          <cell r="B524" t="str">
            <v>Cable Jointer</v>
          </cell>
          <cell r="C524" t="str">
            <v>3750</v>
          </cell>
          <cell r="D524" t="str">
            <v>STURT, Paul A</v>
          </cell>
          <cell r="E524">
            <v>0</v>
          </cell>
          <cell r="F524">
            <v>2800.0499999999997</v>
          </cell>
          <cell r="G524">
            <v>749.98000000000025</v>
          </cell>
          <cell r="H524">
            <v>3550.0299999999997</v>
          </cell>
        </row>
        <row r="525">
          <cell r="A525">
            <v>9816</v>
          </cell>
          <cell r="B525" t="str">
            <v>Team Leader</v>
          </cell>
          <cell r="C525" t="str">
            <v>3595</v>
          </cell>
          <cell r="D525" t="str">
            <v>READ, John D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>
            <v>9818</v>
          </cell>
          <cell r="B526" t="str">
            <v>Cable Jointer</v>
          </cell>
          <cell r="C526" t="str">
            <v>3574</v>
          </cell>
          <cell r="D526" t="str">
            <v>SWEET, Gary W</v>
          </cell>
          <cell r="E526">
            <v>0</v>
          </cell>
          <cell r="F526">
            <v>2800.0499999999997</v>
          </cell>
          <cell r="G526">
            <v>749.98000000000025</v>
          </cell>
          <cell r="H526">
            <v>3550.0299999999997</v>
          </cell>
        </row>
        <row r="527">
          <cell r="A527">
            <v>9820</v>
          </cell>
          <cell r="B527" t="str">
            <v>Network Performance ADMS Engineer</v>
          </cell>
          <cell r="C527" t="str">
            <v>9941</v>
          </cell>
          <cell r="D527" t="str">
            <v>DIDIMIOTIS, Kosta D</v>
          </cell>
          <cell r="E527">
            <v>0</v>
          </cell>
          <cell r="F527">
            <v>2800.0499999999997</v>
          </cell>
          <cell r="G527">
            <v>749.98000000000025</v>
          </cell>
          <cell r="H527">
            <v>3550.0299999999997</v>
          </cell>
        </row>
        <row r="528">
          <cell r="A528">
            <v>9825</v>
          </cell>
          <cell r="B528" t="str">
            <v>Cable Layer (Cable Jointer Off</v>
          </cell>
          <cell r="C528" t="str">
            <v>9785</v>
          </cell>
          <cell r="D528" t="str">
            <v>MENAGER, Andre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A529">
            <v>9825</v>
          </cell>
          <cell r="B529" t="str">
            <v>Trades Assistant</v>
          </cell>
          <cell r="C529" t="str">
            <v>9785</v>
          </cell>
          <cell r="D529" t="str">
            <v>MENAGER, Andre</v>
          </cell>
          <cell r="E529">
            <v>0</v>
          </cell>
          <cell r="F529">
            <v>2800.0499999999997</v>
          </cell>
          <cell r="G529">
            <v>749.98000000000025</v>
          </cell>
          <cell r="H529">
            <v>3550.0299999999997</v>
          </cell>
        </row>
        <row r="530">
          <cell r="A530">
            <v>9826</v>
          </cell>
          <cell r="B530" t="str">
            <v>Labourer</v>
          </cell>
          <cell r="C530" t="str">
            <v>9518</v>
          </cell>
          <cell r="D530" t="str">
            <v>CUNYNGHAME, Bryan H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>
            <v>9826</v>
          </cell>
          <cell r="B531" t="str">
            <v>Trades Assistant</v>
          </cell>
          <cell r="C531" t="str">
            <v>9518</v>
          </cell>
          <cell r="D531" t="str">
            <v>CUNYNGHAME, Bryan H</v>
          </cell>
          <cell r="E531">
            <v>0</v>
          </cell>
          <cell r="F531">
            <v>2800.0499999999997</v>
          </cell>
          <cell r="G531">
            <v>749.98000000000025</v>
          </cell>
          <cell r="H531">
            <v>3550.0299999999997</v>
          </cell>
        </row>
        <row r="532">
          <cell r="A532" t="str">
            <v>N2142-1415-03</v>
          </cell>
          <cell r="B532" t="str">
            <v>Metering Data Serv Team</v>
          </cell>
          <cell r="C532" t="str">
            <v>N2142-1415-03</v>
          </cell>
          <cell r="D532" t="str">
            <v>Vacant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A533" t="str">
            <v>N2142-1415-04</v>
          </cell>
          <cell r="B533" t="str">
            <v>Metering Data Serv Team</v>
          </cell>
          <cell r="C533" t="str">
            <v>N2142-1415-04</v>
          </cell>
          <cell r="D533" t="str">
            <v>Vacant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A534" t="str">
            <v>N2142-1415-05</v>
          </cell>
          <cell r="B534" t="str">
            <v>Metering Data Serv Team</v>
          </cell>
          <cell r="C534" t="str">
            <v>N2142-1415-05</v>
          </cell>
          <cell r="D534" t="str">
            <v>Vacant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A535" t="str">
            <v>N2142-1415-06</v>
          </cell>
          <cell r="B535" t="str">
            <v>Metering Data Serv Team</v>
          </cell>
          <cell r="C535" t="str">
            <v>N2142-1415-06</v>
          </cell>
          <cell r="D535" t="str">
            <v>Vacant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A536" t="str">
            <v>N2142-1415-07</v>
          </cell>
          <cell r="B536" t="str">
            <v>Metering Data Serv Team</v>
          </cell>
          <cell r="C536" t="str">
            <v>N2142-1415-07</v>
          </cell>
          <cell r="D536" t="str">
            <v>Vacant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A537" t="str">
            <v>N2142-1415-08</v>
          </cell>
          <cell r="B537" t="str">
            <v>Metering Data Serv Team</v>
          </cell>
          <cell r="C537" t="str">
            <v>N2142-1415-08</v>
          </cell>
          <cell r="D537" t="str">
            <v>Vacant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A538" t="str">
            <v>N2142-1415-09</v>
          </cell>
          <cell r="B538" t="str">
            <v>Metering Data Serv Team</v>
          </cell>
          <cell r="C538" t="str">
            <v>N2142-1415-09</v>
          </cell>
          <cell r="D538" t="str">
            <v>Vacant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A539" t="str">
            <v>N2142-1415-10</v>
          </cell>
          <cell r="B539" t="str">
            <v>Metering Data Serv Team</v>
          </cell>
          <cell r="C539" t="str">
            <v>N2142-1415-10</v>
          </cell>
          <cell r="D539" t="str">
            <v>Vacant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A540" t="str">
            <v>N2142-1415-11</v>
          </cell>
          <cell r="B540" t="str">
            <v>Metering Data Serv Team</v>
          </cell>
          <cell r="C540" t="str">
            <v>N2142-1415-11</v>
          </cell>
          <cell r="D540" t="str">
            <v>Vacant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A541" t="str">
            <v>N2142-1415-12</v>
          </cell>
          <cell r="B541" t="str">
            <v>Metering Data Serv Team</v>
          </cell>
          <cell r="C541" t="str">
            <v>N2142-1415-12</v>
          </cell>
          <cell r="D541" t="str">
            <v>Vacant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A542" t="str">
            <v>N3121-1415-01</v>
          </cell>
          <cell r="B542" t="str">
            <v>Specifications &amp; Standards Officer</v>
          </cell>
          <cell r="C542" t="str">
            <v>N3121-1415-01</v>
          </cell>
          <cell r="D542" t="str">
            <v>Vacant</v>
          </cell>
          <cell r="E542">
            <v>180.20999999999998</v>
          </cell>
          <cell r="F542">
            <v>2698.86</v>
          </cell>
          <cell r="G542">
            <v>722.8499999999998</v>
          </cell>
          <cell r="H542">
            <v>3601.92</v>
          </cell>
        </row>
        <row r="543">
          <cell r="A543" t="str">
            <v>N3131-1415-01</v>
          </cell>
          <cell r="B543" t="str">
            <v>Asset Strategy Analyst</v>
          </cell>
          <cell r="C543" t="str">
            <v>N3131-1415-01</v>
          </cell>
          <cell r="D543" t="str">
            <v>Vacant</v>
          </cell>
          <cell r="E543">
            <v>0</v>
          </cell>
          <cell r="F543">
            <v>2799.62</v>
          </cell>
          <cell r="G543">
            <v>749.86</v>
          </cell>
          <cell r="H543">
            <v>3549.48</v>
          </cell>
        </row>
        <row r="544">
          <cell r="A544" t="str">
            <v>N3131-1415-02</v>
          </cell>
          <cell r="B544" t="str">
            <v>RIVA Admin &amp; Gov Controller</v>
          </cell>
          <cell r="C544" t="str">
            <v>N3131-1415-02</v>
          </cell>
          <cell r="D544" t="str">
            <v>Vacant</v>
          </cell>
          <cell r="E544">
            <v>0</v>
          </cell>
          <cell r="F544">
            <v>2799.62</v>
          </cell>
          <cell r="G544">
            <v>749.86</v>
          </cell>
          <cell r="H544">
            <v>3549.48</v>
          </cell>
        </row>
        <row r="545">
          <cell r="A545" t="str">
            <v>N3131-1415-03</v>
          </cell>
          <cell r="B545" t="str">
            <v>Primary Systems Strategy Mgr</v>
          </cell>
          <cell r="C545" t="str">
            <v>N3131-1415-03</v>
          </cell>
          <cell r="D545" t="str">
            <v>Vacant</v>
          </cell>
          <cell r="E545">
            <v>20524.570000000003</v>
          </cell>
          <cell r="F545">
            <v>78.299999999999983</v>
          </cell>
          <cell r="G545">
            <v>21</v>
          </cell>
          <cell r="H545">
            <v>20623.870000000003</v>
          </cell>
        </row>
        <row r="546">
          <cell r="A546" t="str">
            <v>N3131-1415-04</v>
          </cell>
          <cell r="B546" t="str">
            <v>Principal Comms &amp; Meter Engineer</v>
          </cell>
          <cell r="C546" t="str">
            <v>N3131-1415-04</v>
          </cell>
          <cell r="D546" t="str">
            <v>Vacant</v>
          </cell>
          <cell r="E546">
            <v>0</v>
          </cell>
          <cell r="F546">
            <v>2799.62</v>
          </cell>
          <cell r="G546">
            <v>749.86</v>
          </cell>
          <cell r="H546">
            <v>3549.48</v>
          </cell>
        </row>
        <row r="547">
          <cell r="A547" t="str">
            <v>N3141-1415-01</v>
          </cell>
          <cell r="B547" t="str">
            <v>Operational Technology Mgr</v>
          </cell>
          <cell r="C547" t="str">
            <v>N3141-1415-01</v>
          </cell>
          <cell r="D547" t="str">
            <v>Vacant</v>
          </cell>
          <cell r="E547">
            <v>20524.570000000003</v>
          </cell>
          <cell r="F547">
            <v>78.299999999999983</v>
          </cell>
          <cell r="G547">
            <v>21</v>
          </cell>
          <cell r="H547">
            <v>20623.870000000003</v>
          </cell>
        </row>
        <row r="548">
          <cell r="A548" t="str">
            <v>N3141-1415-02</v>
          </cell>
          <cell r="B548" t="str">
            <v>ADMS/SCADA Team Leader</v>
          </cell>
          <cell r="C548" t="str">
            <v>N3141-1415-02</v>
          </cell>
          <cell r="D548" t="str">
            <v>Vacant</v>
          </cell>
          <cell r="E548">
            <v>180.20999999999998</v>
          </cell>
          <cell r="F548">
            <v>2698.86</v>
          </cell>
          <cell r="G548">
            <v>722.8499999999998</v>
          </cell>
          <cell r="H548">
            <v>3601.92</v>
          </cell>
        </row>
        <row r="549">
          <cell r="A549" t="str">
            <v>N3141-1415-03</v>
          </cell>
          <cell r="B549" t="str">
            <v>ENMAC/ ADMS Officer</v>
          </cell>
          <cell r="C549" t="str">
            <v>N3141-1415-03</v>
          </cell>
          <cell r="D549" t="str">
            <v>Vacant</v>
          </cell>
          <cell r="E549">
            <v>180.20999999999998</v>
          </cell>
          <cell r="F549">
            <v>2698.86</v>
          </cell>
          <cell r="G549">
            <v>722.8499999999998</v>
          </cell>
          <cell r="H549">
            <v>3601.92</v>
          </cell>
        </row>
        <row r="550">
          <cell r="A550" t="str">
            <v>N3141-1415-04</v>
          </cell>
          <cell r="B550" t="str">
            <v>ADMS Tech Officer/Engineer</v>
          </cell>
          <cell r="C550" t="str">
            <v>N3141-1415-04</v>
          </cell>
          <cell r="D550" t="str">
            <v>Vacant</v>
          </cell>
          <cell r="E550">
            <v>180.20999999999998</v>
          </cell>
          <cell r="F550">
            <v>2698.86</v>
          </cell>
          <cell r="G550">
            <v>722.8499999999998</v>
          </cell>
          <cell r="H550">
            <v>3601.92</v>
          </cell>
        </row>
        <row r="551">
          <cell r="A551" t="str">
            <v>N3141-1415-05</v>
          </cell>
          <cell r="B551" t="str">
            <v>ADMS Tech Officer/Engineer</v>
          </cell>
          <cell r="C551" t="str">
            <v>N3141-1415-05</v>
          </cell>
          <cell r="D551" t="str">
            <v>Vacant</v>
          </cell>
          <cell r="E551">
            <v>180.20999999999998</v>
          </cell>
          <cell r="F551">
            <v>2698.86</v>
          </cell>
          <cell r="G551">
            <v>722.8499999999998</v>
          </cell>
          <cell r="H551">
            <v>3601.92</v>
          </cell>
        </row>
        <row r="552">
          <cell r="A552" t="str">
            <v>N3143-1415-01</v>
          </cell>
          <cell r="B552" t="str">
            <v>PoW Optimisation Officer</v>
          </cell>
          <cell r="C552" t="str">
            <v>N3143-1415-01</v>
          </cell>
          <cell r="D552" t="str">
            <v>Vacant</v>
          </cell>
          <cell r="E552">
            <v>180.20999999999998</v>
          </cell>
          <cell r="F552">
            <v>2698.86</v>
          </cell>
          <cell r="G552">
            <v>722.8499999999998</v>
          </cell>
          <cell r="H552">
            <v>3601.92</v>
          </cell>
        </row>
        <row r="553">
          <cell r="A553" t="str">
            <v>N3143-1415-01</v>
          </cell>
          <cell r="B553" t="str">
            <v>Transmission Performance Mgr</v>
          </cell>
          <cell r="C553" t="str">
            <v>N3143-1415-01</v>
          </cell>
          <cell r="D553" t="str">
            <v>Vacant</v>
          </cell>
          <cell r="E553">
            <v>20524.570000000003</v>
          </cell>
          <cell r="F553">
            <v>78.299999999999983</v>
          </cell>
          <cell r="G553">
            <v>21</v>
          </cell>
          <cell r="H553">
            <v>20623.870000000003</v>
          </cell>
        </row>
        <row r="554">
          <cell r="A554" t="str">
            <v>N3151-1415-01</v>
          </cell>
          <cell r="B554" t="str">
            <v>Account Mgr Commercial &amp; Industrial</v>
          </cell>
          <cell r="C554" t="str">
            <v>N3151-1415-01</v>
          </cell>
          <cell r="D554" t="str">
            <v>Vacant</v>
          </cell>
          <cell r="E554">
            <v>0</v>
          </cell>
          <cell r="F554">
            <v>2799.62</v>
          </cell>
          <cell r="G554">
            <v>749.86</v>
          </cell>
          <cell r="H554">
            <v>3549.48</v>
          </cell>
        </row>
        <row r="555">
          <cell r="A555" t="str">
            <v>N3151-1415-02</v>
          </cell>
          <cell r="B555" t="str">
            <v>Customer Initiated Support Officer</v>
          </cell>
          <cell r="C555" t="str">
            <v>N3151-1415-02</v>
          </cell>
          <cell r="D555" t="str">
            <v>Vacant</v>
          </cell>
          <cell r="E555">
            <v>0</v>
          </cell>
          <cell r="F555">
            <v>2800.02</v>
          </cell>
          <cell r="G555">
            <v>749.98000000000025</v>
          </cell>
          <cell r="H555">
            <v>3550</v>
          </cell>
        </row>
        <row r="556">
          <cell r="A556" t="str">
            <v>N3151-1415-03</v>
          </cell>
          <cell r="B556" t="str">
            <v>Customer Project Off/Engineer</v>
          </cell>
          <cell r="C556" t="str">
            <v>N3151-1415-03</v>
          </cell>
          <cell r="D556" t="str">
            <v>Vacant</v>
          </cell>
          <cell r="E556">
            <v>180.20999999999998</v>
          </cell>
          <cell r="F556">
            <v>2698.86</v>
          </cell>
          <cell r="G556">
            <v>722.8499999999998</v>
          </cell>
          <cell r="H556">
            <v>3601.92</v>
          </cell>
        </row>
        <row r="557">
          <cell r="A557" t="str">
            <v>N3151-1415-04</v>
          </cell>
          <cell r="B557" t="str">
            <v>Customer Project Off/Engineer</v>
          </cell>
          <cell r="C557" t="str">
            <v>N3151-1415-04</v>
          </cell>
          <cell r="D557" t="str">
            <v>Vacant</v>
          </cell>
          <cell r="E557">
            <v>180.20999999999998</v>
          </cell>
          <cell r="F557">
            <v>2698.86</v>
          </cell>
          <cell r="G557">
            <v>722.8499999999998</v>
          </cell>
          <cell r="H557">
            <v>3601.92</v>
          </cell>
        </row>
        <row r="558">
          <cell r="A558" t="str">
            <v>N3151-1415-05</v>
          </cell>
          <cell r="B558" t="str">
            <v>Customer Project Off/Engineer</v>
          </cell>
          <cell r="C558" t="str">
            <v>N3151-1415-05</v>
          </cell>
          <cell r="D558" t="str">
            <v>Vacant</v>
          </cell>
          <cell r="E558">
            <v>180.20999999999998</v>
          </cell>
          <cell r="F558">
            <v>2698.86</v>
          </cell>
          <cell r="G558">
            <v>722.8499999999998</v>
          </cell>
          <cell r="H558">
            <v>3601.92</v>
          </cell>
        </row>
        <row r="559">
          <cell r="A559" t="str">
            <v>N3151-1415-06</v>
          </cell>
          <cell r="B559" t="str">
            <v>Snr Customer Project Off/Engineer</v>
          </cell>
          <cell r="C559" t="str">
            <v>N3151-1415-06</v>
          </cell>
          <cell r="D559" t="str">
            <v>Vacant</v>
          </cell>
          <cell r="E559">
            <v>0</v>
          </cell>
          <cell r="F559">
            <v>2799.62</v>
          </cell>
          <cell r="G559">
            <v>749.86</v>
          </cell>
          <cell r="H559">
            <v>3549.48</v>
          </cell>
        </row>
        <row r="560">
          <cell r="A560" t="str">
            <v>N3151-1415-07</v>
          </cell>
          <cell r="B560" t="str">
            <v>Snr Customer Project Off/Engineer</v>
          </cell>
          <cell r="C560" t="str">
            <v>N3151-1415-07</v>
          </cell>
          <cell r="D560" t="str">
            <v>Vacant</v>
          </cell>
          <cell r="E560">
            <v>0</v>
          </cell>
          <cell r="F560">
            <v>2799.62</v>
          </cell>
          <cell r="G560">
            <v>749.86</v>
          </cell>
          <cell r="H560">
            <v>3549.48</v>
          </cell>
        </row>
        <row r="561">
          <cell r="A561" t="str">
            <v>N3152-1415-01</v>
          </cell>
          <cell r="B561" t="str">
            <v>Demand Management Specialist</v>
          </cell>
          <cell r="C561" t="str">
            <v>N3152-1415-01</v>
          </cell>
          <cell r="D561" t="str">
            <v>Vacant</v>
          </cell>
          <cell r="E561">
            <v>0</v>
          </cell>
          <cell r="F561">
            <v>2799.62</v>
          </cell>
          <cell r="G561">
            <v>749.86</v>
          </cell>
          <cell r="H561">
            <v>3549.48</v>
          </cell>
        </row>
        <row r="562">
          <cell r="A562" t="str">
            <v>N3153-1415-01</v>
          </cell>
          <cell r="B562" t="str">
            <v>Metering &amp; Billing Systems Mgr</v>
          </cell>
          <cell r="C562" t="str">
            <v>N3153-1415-01</v>
          </cell>
          <cell r="D562" t="str">
            <v>Vacant</v>
          </cell>
          <cell r="E562">
            <v>20524.570000000003</v>
          </cell>
          <cell r="F562">
            <v>78.299999999999983</v>
          </cell>
          <cell r="G562">
            <v>21</v>
          </cell>
          <cell r="H562">
            <v>20623.870000000003</v>
          </cell>
        </row>
        <row r="563">
          <cell r="A563" t="str">
            <v>N3153-1415-02</v>
          </cell>
          <cell r="B563" t="str">
            <v>Gentrack Velocity Systems Admin</v>
          </cell>
          <cell r="C563" t="str">
            <v>N3153-1415-02</v>
          </cell>
          <cell r="D563" t="str">
            <v>Vacant</v>
          </cell>
          <cell r="E563">
            <v>0</v>
          </cell>
          <cell r="F563">
            <v>2800.0499999999997</v>
          </cell>
          <cell r="G563">
            <v>749.98000000000025</v>
          </cell>
          <cell r="H563">
            <v>3550.0299999999997</v>
          </cell>
        </row>
        <row r="564">
          <cell r="A564" t="str">
            <v>N3153-1415-03</v>
          </cell>
          <cell r="B564" t="str">
            <v>Billing Team Leader</v>
          </cell>
          <cell r="C564" t="str">
            <v>N3153-1415-03</v>
          </cell>
          <cell r="D564" t="str">
            <v>Vacant</v>
          </cell>
          <cell r="E564">
            <v>180.20999999999998</v>
          </cell>
          <cell r="F564">
            <v>2698.86</v>
          </cell>
          <cell r="G564">
            <v>722.8499999999998</v>
          </cell>
          <cell r="H564">
            <v>3601.92</v>
          </cell>
        </row>
        <row r="565">
          <cell r="A565" t="str">
            <v>N3153-1415-04</v>
          </cell>
          <cell r="B565" t="str">
            <v>Meter Data Mgment Team Leader</v>
          </cell>
          <cell r="C565" t="str">
            <v>N3153-1415-04</v>
          </cell>
          <cell r="D565" t="str">
            <v>Vacant</v>
          </cell>
          <cell r="E565">
            <v>180.20999999999998</v>
          </cell>
          <cell r="F565">
            <v>2698.86</v>
          </cell>
          <cell r="G565">
            <v>722.8499999999998</v>
          </cell>
          <cell r="H565">
            <v>3601.92</v>
          </cell>
        </row>
        <row r="566">
          <cell r="A566" t="str">
            <v>N3153-1415-05</v>
          </cell>
          <cell r="B566" t="str">
            <v>Meter Data Mgment Officer</v>
          </cell>
          <cell r="C566" t="str">
            <v>N3153-1415-05</v>
          </cell>
          <cell r="D566" t="str">
            <v>Vacant</v>
          </cell>
          <cell r="E566">
            <v>0</v>
          </cell>
          <cell r="F566">
            <v>2800.02</v>
          </cell>
          <cell r="G566">
            <v>749.98000000000025</v>
          </cell>
          <cell r="H566">
            <v>3550</v>
          </cell>
        </row>
        <row r="567">
          <cell r="A567" t="str">
            <v>N3153-1415-06</v>
          </cell>
          <cell r="B567" t="str">
            <v>Meter Data Mgment Officer</v>
          </cell>
          <cell r="C567" t="str">
            <v>N3153-1415-06</v>
          </cell>
          <cell r="D567" t="str">
            <v>Vacant</v>
          </cell>
          <cell r="E567">
            <v>0</v>
          </cell>
          <cell r="F567">
            <v>2800.02</v>
          </cell>
          <cell r="G567">
            <v>749.98000000000025</v>
          </cell>
          <cell r="H567">
            <v>3550</v>
          </cell>
        </row>
        <row r="568">
          <cell r="A568" t="str">
            <v>N3153-1415-07</v>
          </cell>
          <cell r="B568" t="str">
            <v>Meter Data Mgment Officer</v>
          </cell>
          <cell r="C568" t="str">
            <v>N3153-1415-07</v>
          </cell>
          <cell r="D568" t="str">
            <v>Vacant</v>
          </cell>
          <cell r="E568">
            <v>0</v>
          </cell>
          <cell r="F568">
            <v>2800.02</v>
          </cell>
          <cell r="G568">
            <v>749.98000000000025</v>
          </cell>
          <cell r="H568">
            <v>3550</v>
          </cell>
        </row>
        <row r="569">
          <cell r="A569" t="str">
            <v>N3153-1415-08</v>
          </cell>
          <cell r="B569" t="str">
            <v>B2B/MSATS Officer</v>
          </cell>
          <cell r="C569" t="str">
            <v>N3153-1415-08</v>
          </cell>
          <cell r="D569" t="str">
            <v>Vacant</v>
          </cell>
          <cell r="E569">
            <v>0</v>
          </cell>
          <cell r="F569">
            <v>2800.02</v>
          </cell>
          <cell r="G569">
            <v>749.98000000000025</v>
          </cell>
          <cell r="H569">
            <v>3550</v>
          </cell>
        </row>
        <row r="570">
          <cell r="A570" t="str">
            <v>N3153-1415-09</v>
          </cell>
          <cell r="B570" t="str">
            <v>B2B/MSATS Officer</v>
          </cell>
          <cell r="C570" t="str">
            <v>N3153-1415-09</v>
          </cell>
          <cell r="D570" t="str">
            <v>Vacant</v>
          </cell>
          <cell r="E570">
            <v>0</v>
          </cell>
          <cell r="F570">
            <v>2800.0499999999997</v>
          </cell>
          <cell r="G570">
            <v>749.98000000000025</v>
          </cell>
          <cell r="H570">
            <v>3550.0299999999997</v>
          </cell>
        </row>
        <row r="571">
          <cell r="A571" t="str">
            <v>N3221-1415-01</v>
          </cell>
          <cell r="B571" t="str">
            <v>Casual Emergency Services Officer</v>
          </cell>
          <cell r="C571" t="str">
            <v>N3221-1415-01</v>
          </cell>
          <cell r="D571" t="str">
            <v>Vacant</v>
          </cell>
          <cell r="E571">
            <v>0</v>
          </cell>
          <cell r="F571">
            <v>2800.0499999999997</v>
          </cell>
          <cell r="G571">
            <v>749.98000000000025</v>
          </cell>
          <cell r="H571">
            <v>3550.0299999999997</v>
          </cell>
        </row>
        <row r="572">
          <cell r="A572" t="str">
            <v>N3221-1415-02</v>
          </cell>
          <cell r="B572" t="str">
            <v>Call Centre Officer</v>
          </cell>
          <cell r="C572" t="str">
            <v>N3221-1415-02</v>
          </cell>
          <cell r="D572" t="str">
            <v>Vacant</v>
          </cell>
          <cell r="E572">
            <v>0</v>
          </cell>
          <cell r="F572">
            <v>2800.0499999999997</v>
          </cell>
          <cell r="G572">
            <v>749.98000000000025</v>
          </cell>
          <cell r="H572">
            <v>3550.0299999999997</v>
          </cell>
        </row>
        <row r="573">
          <cell r="A573" t="str">
            <v>N3221-1415-03</v>
          </cell>
          <cell r="B573" t="str">
            <v>Call Centre Officer</v>
          </cell>
          <cell r="C573" t="str">
            <v>N3221-1415-03</v>
          </cell>
          <cell r="D573" t="str">
            <v>Vacant</v>
          </cell>
          <cell r="E573">
            <v>0</v>
          </cell>
          <cell r="F573">
            <v>2800.0499999999997</v>
          </cell>
          <cell r="G573">
            <v>749.98000000000025</v>
          </cell>
          <cell r="H573">
            <v>3550.0299999999997</v>
          </cell>
        </row>
        <row r="574">
          <cell r="A574" t="str">
            <v>N3221-1415-04</v>
          </cell>
          <cell r="B574" t="str">
            <v>Call Centre Officer</v>
          </cell>
          <cell r="C574" t="str">
            <v>N3221-1415-04</v>
          </cell>
          <cell r="D574" t="str">
            <v>Vacant</v>
          </cell>
          <cell r="E574">
            <v>0</v>
          </cell>
          <cell r="F574">
            <v>2800.0499999999997</v>
          </cell>
          <cell r="G574">
            <v>749.98000000000025</v>
          </cell>
          <cell r="H574">
            <v>3550.0299999999997</v>
          </cell>
        </row>
        <row r="575">
          <cell r="A575" t="str">
            <v>N3221-1415-05</v>
          </cell>
          <cell r="B575" t="str">
            <v>Operational Information Controller</v>
          </cell>
          <cell r="C575" t="str">
            <v>N3221-1415-05</v>
          </cell>
          <cell r="D575" t="str">
            <v>Vacant</v>
          </cell>
          <cell r="E575">
            <v>0</v>
          </cell>
          <cell r="F575">
            <v>2799.62</v>
          </cell>
          <cell r="G575">
            <v>749.86</v>
          </cell>
          <cell r="H575">
            <v>3549.48</v>
          </cell>
        </row>
        <row r="576">
          <cell r="A576" t="str">
            <v>N3221-1415-06</v>
          </cell>
          <cell r="B576" t="str">
            <v>Emergency Services Officer</v>
          </cell>
          <cell r="C576" t="str">
            <v>N3221-1415-06</v>
          </cell>
          <cell r="D576" t="str">
            <v>Vacant</v>
          </cell>
          <cell r="E576">
            <v>0</v>
          </cell>
          <cell r="F576">
            <v>2800.02</v>
          </cell>
          <cell r="G576">
            <v>749.98000000000025</v>
          </cell>
          <cell r="H576">
            <v>3550</v>
          </cell>
        </row>
        <row r="577">
          <cell r="A577" t="str">
            <v>N3231-1415-01</v>
          </cell>
          <cell r="B577" t="str">
            <v>Customer Works Program Coordinator</v>
          </cell>
          <cell r="C577" t="str">
            <v>N3231-1415-01</v>
          </cell>
          <cell r="D577" t="str">
            <v>Vacant</v>
          </cell>
          <cell r="E577">
            <v>0</v>
          </cell>
          <cell r="F577">
            <v>2799.62</v>
          </cell>
          <cell r="G577">
            <v>749.86</v>
          </cell>
          <cell r="H577">
            <v>3549.48</v>
          </cell>
        </row>
        <row r="578">
          <cell r="A578" t="str">
            <v>N3231-1415-02</v>
          </cell>
          <cell r="B578" t="str">
            <v>Field Supervisor</v>
          </cell>
          <cell r="C578" t="str">
            <v>N3231-1415-02</v>
          </cell>
          <cell r="D578" t="str">
            <v>Vacant</v>
          </cell>
          <cell r="E578">
            <v>180.20999999999998</v>
          </cell>
          <cell r="F578">
            <v>2698.86</v>
          </cell>
          <cell r="G578">
            <v>722.8499999999998</v>
          </cell>
          <cell r="H578">
            <v>3601.92</v>
          </cell>
        </row>
        <row r="579">
          <cell r="A579" t="str">
            <v>N3232-1415-01</v>
          </cell>
          <cell r="B579" t="str">
            <v>Distribution Design Team Coordinator</v>
          </cell>
          <cell r="C579" t="str">
            <v>N3232-1415-01</v>
          </cell>
          <cell r="D579" t="str">
            <v>Vacant</v>
          </cell>
          <cell r="E579">
            <v>1782.3600000000001</v>
          </cell>
          <cell r="F579">
            <v>2488.91</v>
          </cell>
          <cell r="G579">
            <v>666.65</v>
          </cell>
          <cell r="H579">
            <v>4937.92</v>
          </cell>
        </row>
        <row r="580">
          <cell r="A580" t="str">
            <v>N3232-1415-02</v>
          </cell>
          <cell r="B580" t="str">
            <v>Manager Design</v>
          </cell>
          <cell r="C580" t="str">
            <v>N3232-1415-02</v>
          </cell>
          <cell r="D580" t="str">
            <v>Vacant</v>
          </cell>
          <cell r="E580">
            <v>20524.570000000003</v>
          </cell>
          <cell r="F580">
            <v>78.299999999999983</v>
          </cell>
          <cell r="G580">
            <v>21</v>
          </cell>
          <cell r="H580">
            <v>20623.870000000003</v>
          </cell>
        </row>
        <row r="581">
          <cell r="A581" t="str">
            <v>N3232-1415-03</v>
          </cell>
          <cell r="B581" t="str">
            <v>Senior Design Engineer Zone Substations and Transmission</v>
          </cell>
          <cell r="C581" t="str">
            <v>N3232-1415-03</v>
          </cell>
          <cell r="D581" t="str">
            <v>Vacant</v>
          </cell>
          <cell r="E581">
            <v>1782.3600000000001</v>
          </cell>
          <cell r="F581">
            <v>2488.91</v>
          </cell>
          <cell r="G581">
            <v>666.65</v>
          </cell>
          <cell r="H581">
            <v>4937.92</v>
          </cell>
        </row>
        <row r="582">
          <cell r="A582" t="str">
            <v>N3233-1415-01</v>
          </cell>
          <cell r="B582" t="str">
            <v>Distribution Works Program Planner</v>
          </cell>
          <cell r="C582" t="str">
            <v>N3233-1415-01</v>
          </cell>
          <cell r="D582" t="str">
            <v>Vacant</v>
          </cell>
          <cell r="E582">
            <v>180.20999999999998</v>
          </cell>
          <cell r="F582">
            <v>2698.86</v>
          </cell>
          <cell r="G582">
            <v>722.8499999999998</v>
          </cell>
          <cell r="H582">
            <v>3601.92</v>
          </cell>
        </row>
        <row r="583">
          <cell r="A583" t="str">
            <v>N3233-1415-02</v>
          </cell>
          <cell r="B583" t="str">
            <v>Estimating Coordinator</v>
          </cell>
          <cell r="C583" t="str">
            <v>N3233-1415-02</v>
          </cell>
          <cell r="D583" t="str">
            <v>Vacant</v>
          </cell>
          <cell r="E583">
            <v>180.20999999999998</v>
          </cell>
          <cell r="F583">
            <v>2698.86</v>
          </cell>
          <cell r="G583">
            <v>722.8499999999998</v>
          </cell>
          <cell r="H583">
            <v>3601.92</v>
          </cell>
        </row>
        <row r="584">
          <cell r="A584" t="str">
            <v>N3233-1415-03</v>
          </cell>
          <cell r="B584" t="str">
            <v>Works Estimating Support Officer</v>
          </cell>
          <cell r="C584" t="str">
            <v>N3233-1415-03</v>
          </cell>
          <cell r="D584" t="str">
            <v>Vacant</v>
          </cell>
          <cell r="E584">
            <v>0</v>
          </cell>
          <cell r="F584">
            <v>2800.0499999999997</v>
          </cell>
          <cell r="G584">
            <v>749.98000000000025</v>
          </cell>
          <cell r="H584">
            <v>3550.0299999999997</v>
          </cell>
        </row>
        <row r="585">
          <cell r="A585" t="str">
            <v>N3233-1415-04</v>
          </cell>
          <cell r="B585" t="str">
            <v>Works Program Coordinator</v>
          </cell>
          <cell r="C585" t="str">
            <v>N3233-1415-04</v>
          </cell>
          <cell r="D585" t="str">
            <v>Vacant</v>
          </cell>
          <cell r="E585">
            <v>0</v>
          </cell>
          <cell r="F585">
            <v>2799.62</v>
          </cell>
          <cell r="G585">
            <v>749.86</v>
          </cell>
          <cell r="H585">
            <v>3549.48</v>
          </cell>
        </row>
        <row r="586">
          <cell r="A586" t="str">
            <v>N3233-1415-05</v>
          </cell>
          <cell r="B586" t="str">
            <v>Admin Support Officer</v>
          </cell>
          <cell r="C586" t="str">
            <v>N3233-1415-05</v>
          </cell>
          <cell r="D586" t="str">
            <v>Vacant</v>
          </cell>
          <cell r="E586">
            <v>0</v>
          </cell>
          <cell r="F586">
            <v>2800.0499999999997</v>
          </cell>
          <cell r="G586">
            <v>749.98000000000025</v>
          </cell>
          <cell r="H586">
            <v>3550.0299999999997</v>
          </cell>
        </row>
        <row r="587">
          <cell r="A587" t="str">
            <v>N3233-1415-05</v>
          </cell>
          <cell r="B587" t="str">
            <v>Admin Support Officer</v>
          </cell>
          <cell r="C587" t="str">
            <v>N3233-1415-05</v>
          </cell>
          <cell r="D587" t="str">
            <v>Vacant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A588" t="str">
            <v>N3234-1415-01</v>
          </cell>
          <cell r="B588" t="str">
            <v>Inventory Coordinator</v>
          </cell>
          <cell r="C588" t="str">
            <v>N3234-1415-01</v>
          </cell>
          <cell r="D588" t="str">
            <v>Vacant</v>
          </cell>
          <cell r="E588">
            <v>180.20999999999998</v>
          </cell>
          <cell r="F588">
            <v>2698.86</v>
          </cell>
          <cell r="G588">
            <v>722.8499999999998</v>
          </cell>
          <cell r="H588">
            <v>3601.92</v>
          </cell>
        </row>
        <row r="589">
          <cell r="A589" t="str">
            <v>N3234-1415-02</v>
          </cell>
          <cell r="B589" t="str">
            <v>Inventory Administrator</v>
          </cell>
          <cell r="C589" t="str">
            <v>N3234-1415-02</v>
          </cell>
          <cell r="D589" t="str">
            <v>Vacant</v>
          </cell>
          <cell r="E589">
            <v>0</v>
          </cell>
          <cell r="F589">
            <v>2800.02</v>
          </cell>
          <cell r="G589">
            <v>749.98000000000025</v>
          </cell>
          <cell r="H589">
            <v>3550</v>
          </cell>
        </row>
        <row r="590">
          <cell r="A590" t="str">
            <v>N3241-1415-01</v>
          </cell>
          <cell r="B590" t="str">
            <v>Competency Management Officer</v>
          </cell>
          <cell r="C590" t="str">
            <v>N3241-1415-01</v>
          </cell>
          <cell r="D590" t="str">
            <v>Vacant</v>
          </cell>
          <cell r="E590">
            <v>180.20999999999998</v>
          </cell>
          <cell r="F590">
            <v>2698.86</v>
          </cell>
          <cell r="G590">
            <v>722.8499999999998</v>
          </cell>
          <cell r="H590">
            <v>3601.92</v>
          </cell>
        </row>
        <row r="591">
          <cell r="A591" t="str">
            <v>N3241-1415-02</v>
          </cell>
          <cell r="B591" t="str">
            <v>Compliance Management Officer</v>
          </cell>
          <cell r="C591" t="str">
            <v>N3241-1415-02</v>
          </cell>
          <cell r="D591" t="str">
            <v>Vacant</v>
          </cell>
          <cell r="E591">
            <v>180.20999999999998</v>
          </cell>
          <cell r="F591">
            <v>2698.86</v>
          </cell>
          <cell r="G591">
            <v>722.8499999999998</v>
          </cell>
          <cell r="H591">
            <v>3601.92</v>
          </cell>
        </row>
        <row r="592">
          <cell r="A592" t="str">
            <v>N3241-1415-03</v>
          </cell>
          <cell r="B592" t="str">
            <v>Learning and Development Coordinator</v>
          </cell>
          <cell r="C592" t="str">
            <v>N3241-1415-03</v>
          </cell>
          <cell r="D592" t="str">
            <v>Vacant</v>
          </cell>
          <cell r="E592">
            <v>0</v>
          </cell>
          <cell r="F592">
            <v>2800.0499999999997</v>
          </cell>
          <cell r="G592">
            <v>749.98000000000025</v>
          </cell>
          <cell r="H592">
            <v>3550.0299999999997</v>
          </cell>
        </row>
        <row r="593">
          <cell r="A593" t="str">
            <v>N3241-1415-04</v>
          </cell>
          <cell r="B593" t="str">
            <v>Vocational Educator</v>
          </cell>
          <cell r="C593" t="str">
            <v>N3241-1415-04</v>
          </cell>
          <cell r="D593" t="str">
            <v>Vacant</v>
          </cell>
          <cell r="E593">
            <v>180.20999999999998</v>
          </cell>
          <cell r="F593">
            <v>2698.86</v>
          </cell>
          <cell r="G593">
            <v>722.8499999999998</v>
          </cell>
          <cell r="H593">
            <v>3601.92</v>
          </cell>
        </row>
        <row r="594">
          <cell r="A594" t="str">
            <v>N3244-1415-01</v>
          </cell>
          <cell r="B594" t="str">
            <v>Analyst</v>
          </cell>
          <cell r="C594" t="str">
            <v>N3244-1415-01</v>
          </cell>
          <cell r="D594" t="str">
            <v>Vacant</v>
          </cell>
          <cell r="E594">
            <v>180.20999999999998</v>
          </cell>
          <cell r="F594">
            <v>2698.86</v>
          </cell>
          <cell r="G594">
            <v>722.8499999999998</v>
          </cell>
          <cell r="H594">
            <v>3601.92</v>
          </cell>
        </row>
        <row r="595">
          <cell r="A595" t="str">
            <v>N3244-1415-02</v>
          </cell>
          <cell r="B595" t="str">
            <v>Analyst</v>
          </cell>
          <cell r="C595" t="str">
            <v>N3244-1415-02</v>
          </cell>
          <cell r="D595" t="str">
            <v>Vacant</v>
          </cell>
          <cell r="E595">
            <v>180.20999999999998</v>
          </cell>
          <cell r="F595">
            <v>2698.86</v>
          </cell>
          <cell r="G595">
            <v>722.8499999999998</v>
          </cell>
          <cell r="H595">
            <v>3601.92</v>
          </cell>
        </row>
        <row r="596">
          <cell r="A596" t="str">
            <v>N3251-1415-01</v>
          </cell>
          <cell r="B596" t="str">
            <v>Trades Assistant</v>
          </cell>
          <cell r="C596" t="str">
            <v>N3251-1415-01</v>
          </cell>
          <cell r="D596" t="str">
            <v>Vacant</v>
          </cell>
          <cell r="E596">
            <v>0</v>
          </cell>
          <cell r="F596">
            <v>2800.0499999999997</v>
          </cell>
          <cell r="G596">
            <v>749.98000000000025</v>
          </cell>
          <cell r="H596">
            <v>3550.0299999999997</v>
          </cell>
        </row>
        <row r="597">
          <cell r="A597" t="str">
            <v>N3251-1415-02</v>
          </cell>
          <cell r="B597" t="str">
            <v>Construction Supervisor</v>
          </cell>
          <cell r="C597" t="str">
            <v>N3251-1415-02</v>
          </cell>
          <cell r="D597" t="str">
            <v>Vacant</v>
          </cell>
          <cell r="E597">
            <v>0</v>
          </cell>
          <cell r="F597">
            <v>2800.0499999999997</v>
          </cell>
          <cell r="G597">
            <v>749.98000000000025</v>
          </cell>
          <cell r="H597">
            <v>3550.0299999999997</v>
          </cell>
        </row>
        <row r="598">
          <cell r="A598" t="str">
            <v>N3251-1415-03</v>
          </cell>
          <cell r="B598" t="str">
            <v>Construction Supervisor</v>
          </cell>
          <cell r="C598" t="str">
            <v>N3251-1415-03</v>
          </cell>
          <cell r="D598" t="str">
            <v>Vacant</v>
          </cell>
          <cell r="E598">
            <v>0</v>
          </cell>
          <cell r="F598">
            <v>2800.0499999999997</v>
          </cell>
          <cell r="G598">
            <v>749.98000000000025</v>
          </cell>
          <cell r="H598">
            <v>3550.0299999999997</v>
          </cell>
        </row>
        <row r="599">
          <cell r="A599" t="str">
            <v>N3251-1415-04</v>
          </cell>
          <cell r="B599" t="str">
            <v>Full System Switcher</v>
          </cell>
          <cell r="C599" t="str">
            <v>N3251-1415-04</v>
          </cell>
          <cell r="D599" t="str">
            <v>Vacant</v>
          </cell>
          <cell r="E599">
            <v>0</v>
          </cell>
          <cell r="F599">
            <v>2800.0499999999997</v>
          </cell>
          <cell r="G599">
            <v>749.98000000000025</v>
          </cell>
          <cell r="H599">
            <v>3550.0299999999997</v>
          </cell>
        </row>
        <row r="600">
          <cell r="A600" t="str">
            <v>N3251-1415-05</v>
          </cell>
          <cell r="B600" t="str">
            <v>Reactive Controller</v>
          </cell>
          <cell r="C600" t="str">
            <v>N3251-1415-05</v>
          </cell>
          <cell r="D600" t="str">
            <v>Vacant</v>
          </cell>
          <cell r="E600">
            <v>0</v>
          </cell>
          <cell r="F600">
            <v>2800.0499999999997</v>
          </cell>
          <cell r="G600">
            <v>749.98000000000025</v>
          </cell>
          <cell r="H600">
            <v>3550.0299999999997</v>
          </cell>
        </row>
        <row r="601">
          <cell r="A601" t="str">
            <v>N3251-1415-06</v>
          </cell>
          <cell r="B601" t="str">
            <v>Site Lead</v>
          </cell>
          <cell r="C601" t="str">
            <v>N3251-1415-06</v>
          </cell>
          <cell r="D601" t="str">
            <v>Vacant</v>
          </cell>
          <cell r="E601">
            <v>0</v>
          </cell>
          <cell r="F601">
            <v>2800.0499999999997</v>
          </cell>
          <cell r="G601">
            <v>749.98000000000025</v>
          </cell>
          <cell r="H601">
            <v>3550.0299999999997</v>
          </cell>
        </row>
        <row r="602">
          <cell r="A602" t="str">
            <v>N3251-1415-07</v>
          </cell>
          <cell r="B602" t="str">
            <v>Site Lead</v>
          </cell>
          <cell r="C602" t="str">
            <v>N3251-1415-07</v>
          </cell>
          <cell r="D602" t="str">
            <v>Vacant</v>
          </cell>
          <cell r="E602">
            <v>0</v>
          </cell>
          <cell r="F602">
            <v>2800.0499999999997</v>
          </cell>
          <cell r="G602">
            <v>749.98000000000025</v>
          </cell>
          <cell r="H602">
            <v>3550.0299999999997</v>
          </cell>
        </row>
        <row r="603">
          <cell r="A603" t="str">
            <v>N3251-1415-08</v>
          </cell>
          <cell r="B603" t="str">
            <v>Site Lead</v>
          </cell>
          <cell r="C603" t="str">
            <v>N3251-1415-08</v>
          </cell>
          <cell r="D603" t="str">
            <v>Vacant</v>
          </cell>
          <cell r="E603">
            <v>0</v>
          </cell>
          <cell r="F603">
            <v>2800.0499999999997</v>
          </cell>
          <cell r="G603">
            <v>749.98000000000025</v>
          </cell>
          <cell r="H603">
            <v>3550.0299999999997</v>
          </cell>
        </row>
        <row r="604">
          <cell r="A604" t="str">
            <v>N3251-1415-09</v>
          </cell>
          <cell r="B604" t="str">
            <v>Site Lead</v>
          </cell>
          <cell r="C604" t="str">
            <v>N3251-1415-09</v>
          </cell>
          <cell r="D604" t="str">
            <v>Vacant</v>
          </cell>
          <cell r="E604">
            <v>0</v>
          </cell>
          <cell r="F604">
            <v>2800.0499999999997</v>
          </cell>
          <cell r="G604">
            <v>749.98000000000025</v>
          </cell>
          <cell r="H604">
            <v>3550.0299999999997</v>
          </cell>
        </row>
        <row r="605">
          <cell r="A605" t="str">
            <v>N3251-1415-10</v>
          </cell>
          <cell r="B605" t="str">
            <v>Site Lead</v>
          </cell>
          <cell r="C605" t="str">
            <v>N3251-1415-10</v>
          </cell>
          <cell r="D605" t="str">
            <v>Vacant</v>
          </cell>
          <cell r="E605">
            <v>0</v>
          </cell>
          <cell r="F605">
            <v>2800.0499999999997</v>
          </cell>
          <cell r="G605">
            <v>749.98000000000025</v>
          </cell>
          <cell r="H605">
            <v>3550.0299999999997</v>
          </cell>
        </row>
        <row r="606">
          <cell r="A606" t="str">
            <v>N3251-1415-11</v>
          </cell>
          <cell r="B606" t="str">
            <v>Site Lead</v>
          </cell>
          <cell r="C606" t="str">
            <v>N3251-1415-11</v>
          </cell>
          <cell r="D606" t="str">
            <v>Vacant</v>
          </cell>
          <cell r="E606">
            <v>0</v>
          </cell>
          <cell r="F606">
            <v>2800.0499999999997</v>
          </cell>
          <cell r="G606">
            <v>749.98000000000025</v>
          </cell>
          <cell r="H606">
            <v>3550.0299999999997</v>
          </cell>
        </row>
        <row r="607">
          <cell r="A607" t="str">
            <v>N3251-1415-12</v>
          </cell>
          <cell r="B607" t="str">
            <v>Site Lead</v>
          </cell>
          <cell r="C607" t="str">
            <v>N3251-1415-12</v>
          </cell>
          <cell r="D607" t="str">
            <v>Vacant</v>
          </cell>
          <cell r="E607">
            <v>0</v>
          </cell>
          <cell r="F607">
            <v>2800.0499999999997</v>
          </cell>
          <cell r="G607">
            <v>749.98000000000025</v>
          </cell>
          <cell r="H607">
            <v>3550.0299999999997</v>
          </cell>
        </row>
        <row r="608">
          <cell r="A608" t="str">
            <v>N3251-1415-13</v>
          </cell>
          <cell r="B608" t="str">
            <v>Site Lead</v>
          </cell>
          <cell r="C608" t="str">
            <v>N3251-1415-13</v>
          </cell>
          <cell r="D608" t="str">
            <v>Vacant</v>
          </cell>
          <cell r="E608">
            <v>0</v>
          </cell>
          <cell r="F608">
            <v>2800.0499999999997</v>
          </cell>
          <cell r="G608">
            <v>749.98000000000025</v>
          </cell>
          <cell r="H608">
            <v>3550.0299999999997</v>
          </cell>
        </row>
        <row r="609">
          <cell r="A609" t="str">
            <v>N3251-1415-14</v>
          </cell>
          <cell r="B609" t="str">
            <v>Site Lead</v>
          </cell>
          <cell r="C609" t="str">
            <v>N3251-1415-14</v>
          </cell>
          <cell r="D609" t="str">
            <v>Vacant</v>
          </cell>
          <cell r="E609">
            <v>0</v>
          </cell>
          <cell r="F609">
            <v>2800.0499999999997</v>
          </cell>
          <cell r="G609">
            <v>749.98000000000025</v>
          </cell>
          <cell r="H609">
            <v>3550.0299999999997</v>
          </cell>
        </row>
        <row r="610">
          <cell r="A610" t="str">
            <v>N3251-1415-15</v>
          </cell>
          <cell r="B610" t="str">
            <v>Program Delivery Lead Construction</v>
          </cell>
          <cell r="C610" t="str">
            <v>N3251-1415-15</v>
          </cell>
          <cell r="D610" t="str">
            <v>Vacant</v>
          </cell>
          <cell r="E610">
            <v>0</v>
          </cell>
          <cell r="F610">
            <v>2799.62</v>
          </cell>
          <cell r="G610">
            <v>749.86</v>
          </cell>
          <cell r="H610">
            <v>3549.48</v>
          </cell>
        </row>
        <row r="611">
          <cell r="A611" t="str">
            <v>N3251-1415-16</v>
          </cell>
          <cell r="B611" t="str">
            <v>Scheduler</v>
          </cell>
          <cell r="C611" t="str">
            <v>N3251-1415-16</v>
          </cell>
          <cell r="D611" t="str">
            <v>Vacant</v>
          </cell>
          <cell r="E611">
            <v>180.20999999999998</v>
          </cell>
          <cell r="F611">
            <v>2698.86</v>
          </cell>
          <cell r="G611">
            <v>722.8499999999998</v>
          </cell>
          <cell r="H611">
            <v>3601.92</v>
          </cell>
        </row>
        <row r="612">
          <cell r="A612" t="str">
            <v>N3251-1415-17</v>
          </cell>
          <cell r="B612" t="str">
            <v>Service Delivery Contract Manager</v>
          </cell>
          <cell r="C612" t="str">
            <v>N3251-1415-17</v>
          </cell>
          <cell r="D612" t="str">
            <v>Vacant</v>
          </cell>
          <cell r="E612">
            <v>0</v>
          </cell>
          <cell r="F612">
            <v>2799.62</v>
          </cell>
          <cell r="G612">
            <v>749.86</v>
          </cell>
          <cell r="H612">
            <v>3549.48</v>
          </cell>
        </row>
        <row r="613">
          <cell r="A613" t="str">
            <v>N3252-1415-01</v>
          </cell>
          <cell r="B613" t="str">
            <v>Fitter</v>
          </cell>
          <cell r="C613" t="str">
            <v>N3252-1415-01</v>
          </cell>
          <cell r="D613" t="str">
            <v>Vacant</v>
          </cell>
          <cell r="E613">
            <v>0</v>
          </cell>
          <cell r="F613">
            <v>2800.0499999999997</v>
          </cell>
          <cell r="G613">
            <v>749.98000000000025</v>
          </cell>
          <cell r="H613">
            <v>3550.0299999999997</v>
          </cell>
        </row>
        <row r="614">
          <cell r="A614" t="str">
            <v>N3252-1415-02</v>
          </cell>
          <cell r="B614" t="str">
            <v>Site Lead</v>
          </cell>
          <cell r="C614" t="str">
            <v>N3252-1415-02</v>
          </cell>
          <cell r="D614" t="str">
            <v>Vacant</v>
          </cell>
          <cell r="E614">
            <v>0</v>
          </cell>
          <cell r="F614">
            <v>2800.0499999999997</v>
          </cell>
          <cell r="G614">
            <v>749.98000000000025</v>
          </cell>
          <cell r="H614">
            <v>3550.0299999999997</v>
          </cell>
        </row>
        <row r="615">
          <cell r="A615" t="str">
            <v>N3252-1415-03</v>
          </cell>
          <cell r="B615" t="str">
            <v>Site Lead</v>
          </cell>
          <cell r="C615" t="str">
            <v>N3252-1415-03</v>
          </cell>
          <cell r="D615" t="str">
            <v>Vacant</v>
          </cell>
          <cell r="E615">
            <v>0</v>
          </cell>
          <cell r="F615">
            <v>2800.0499999999997</v>
          </cell>
          <cell r="G615">
            <v>749.98000000000025</v>
          </cell>
          <cell r="H615">
            <v>3550.0299999999997</v>
          </cell>
        </row>
        <row r="616">
          <cell r="A616" t="str">
            <v>N3252-1415-04</v>
          </cell>
          <cell r="B616" t="str">
            <v>Site Lead</v>
          </cell>
          <cell r="C616" t="str">
            <v>N3252-1415-04</v>
          </cell>
          <cell r="D616" t="str">
            <v>Vacant</v>
          </cell>
          <cell r="E616">
            <v>0</v>
          </cell>
          <cell r="F616">
            <v>2800.0499999999997</v>
          </cell>
          <cell r="G616">
            <v>749.98000000000025</v>
          </cell>
          <cell r="H616">
            <v>3550.0299999999997</v>
          </cell>
        </row>
        <row r="617">
          <cell r="A617" t="str">
            <v>N3252-1415-05</v>
          </cell>
          <cell r="B617" t="str">
            <v>Site Lead</v>
          </cell>
          <cell r="C617" t="str">
            <v>N3252-1415-05</v>
          </cell>
          <cell r="D617" t="str">
            <v>Vacant</v>
          </cell>
          <cell r="E617">
            <v>0</v>
          </cell>
          <cell r="F617">
            <v>2800.0499999999997</v>
          </cell>
          <cell r="G617">
            <v>749.98000000000025</v>
          </cell>
          <cell r="H617">
            <v>3550.0299999999997</v>
          </cell>
        </row>
        <row r="618">
          <cell r="A618" t="str">
            <v>N3252-1415-06</v>
          </cell>
          <cell r="B618" t="str">
            <v>Site Lead</v>
          </cell>
          <cell r="C618" t="str">
            <v>N3252-1415-06</v>
          </cell>
          <cell r="D618" t="str">
            <v>Vacant</v>
          </cell>
          <cell r="E618">
            <v>0</v>
          </cell>
          <cell r="F618">
            <v>2800.0499999999997</v>
          </cell>
          <cell r="G618">
            <v>749.98000000000025</v>
          </cell>
          <cell r="H618">
            <v>3550.0299999999997</v>
          </cell>
        </row>
        <row r="619">
          <cell r="A619" t="str">
            <v>N3252-1415-07</v>
          </cell>
          <cell r="B619" t="str">
            <v>Site Lead</v>
          </cell>
          <cell r="C619" t="str">
            <v>N3252-1415-07</v>
          </cell>
          <cell r="D619" t="str">
            <v>Vacant</v>
          </cell>
          <cell r="E619">
            <v>0</v>
          </cell>
          <cell r="F619">
            <v>2800.0499999999997</v>
          </cell>
          <cell r="G619">
            <v>749.98000000000025</v>
          </cell>
          <cell r="H619">
            <v>3550.0299999999997</v>
          </cell>
        </row>
        <row r="620">
          <cell r="A620" t="str">
            <v>N3252-1415-08</v>
          </cell>
          <cell r="B620" t="str">
            <v>Site Lead</v>
          </cell>
          <cell r="C620" t="str">
            <v>N3252-1415-08</v>
          </cell>
          <cell r="D620" t="str">
            <v>Vacant</v>
          </cell>
          <cell r="E620">
            <v>0</v>
          </cell>
          <cell r="F620">
            <v>2800.0499999999997</v>
          </cell>
          <cell r="G620">
            <v>749.98000000000025</v>
          </cell>
          <cell r="H620">
            <v>3550.0299999999997</v>
          </cell>
        </row>
        <row r="621">
          <cell r="A621" t="str">
            <v>N3252-1415-09</v>
          </cell>
          <cell r="B621" t="str">
            <v>Site Lead</v>
          </cell>
          <cell r="C621" t="str">
            <v>N3252-1415-09</v>
          </cell>
          <cell r="D621" t="str">
            <v>Vacant</v>
          </cell>
          <cell r="E621">
            <v>0</v>
          </cell>
          <cell r="F621">
            <v>2800.0499999999997</v>
          </cell>
          <cell r="G621">
            <v>749.98000000000025</v>
          </cell>
          <cell r="H621">
            <v>3550.0299999999997</v>
          </cell>
        </row>
        <row r="622">
          <cell r="A622" t="str">
            <v>N3252-1415-10</v>
          </cell>
          <cell r="B622" t="str">
            <v>Program Delivery Lead Metering</v>
          </cell>
          <cell r="C622" t="str">
            <v>N3252-1415-10</v>
          </cell>
          <cell r="D622" t="str">
            <v>Vacant</v>
          </cell>
          <cell r="E622">
            <v>0</v>
          </cell>
          <cell r="F622">
            <v>2799.62</v>
          </cell>
          <cell r="G622">
            <v>749.86</v>
          </cell>
          <cell r="H622">
            <v>3549.48</v>
          </cell>
        </row>
        <row r="623">
          <cell r="A623" t="str">
            <v>N3252-1415-11</v>
          </cell>
          <cell r="B623" t="str">
            <v>Program Delivery Lead Services</v>
          </cell>
          <cell r="C623" t="str">
            <v>N3252-1415-11</v>
          </cell>
          <cell r="D623" t="str">
            <v>Vacant</v>
          </cell>
          <cell r="E623">
            <v>0</v>
          </cell>
          <cell r="F623">
            <v>2799.62</v>
          </cell>
          <cell r="G623">
            <v>749.86</v>
          </cell>
          <cell r="H623">
            <v>3549.48</v>
          </cell>
        </row>
        <row r="624">
          <cell r="A624" t="str">
            <v>N3252-1415-12</v>
          </cell>
          <cell r="B624" t="str">
            <v>Scheduler and Dispatcher</v>
          </cell>
          <cell r="C624" t="str">
            <v>N3252-1415-12</v>
          </cell>
          <cell r="D624" t="str">
            <v>Vacant</v>
          </cell>
          <cell r="E624">
            <v>0</v>
          </cell>
          <cell r="F624">
            <v>2800.0499999999997</v>
          </cell>
          <cell r="G624">
            <v>749.98000000000025</v>
          </cell>
          <cell r="H624">
            <v>3550.0299999999997</v>
          </cell>
        </row>
        <row r="625">
          <cell r="A625" t="str">
            <v>N3253-1415-01</v>
          </cell>
          <cell r="B625" t="str">
            <v>Site Lead</v>
          </cell>
          <cell r="C625" t="str">
            <v>N3253-1415-01</v>
          </cell>
          <cell r="D625" t="str">
            <v>Vacant</v>
          </cell>
          <cell r="E625">
            <v>0</v>
          </cell>
          <cell r="F625">
            <v>2800.0499999999997</v>
          </cell>
          <cell r="G625">
            <v>749.98000000000025</v>
          </cell>
          <cell r="H625">
            <v>3550.0299999999997</v>
          </cell>
        </row>
        <row r="626">
          <cell r="A626" t="str">
            <v>N3253-1415-02</v>
          </cell>
          <cell r="B626" t="str">
            <v>Site Lead</v>
          </cell>
          <cell r="C626" t="str">
            <v>N3253-1415-02</v>
          </cell>
          <cell r="D626" t="str">
            <v>Vacant</v>
          </cell>
          <cell r="E626">
            <v>0</v>
          </cell>
          <cell r="F626">
            <v>2800.0499999999997</v>
          </cell>
          <cell r="G626">
            <v>749.98000000000025</v>
          </cell>
          <cell r="H626">
            <v>3550.0299999999997</v>
          </cell>
        </row>
        <row r="627">
          <cell r="A627" t="str">
            <v>N3253-1415-03</v>
          </cell>
          <cell r="B627" t="str">
            <v>Program Delivery Lead Streetlighting</v>
          </cell>
          <cell r="C627" t="str">
            <v>N3253-1415-03</v>
          </cell>
          <cell r="D627" t="str">
            <v>Vacant</v>
          </cell>
          <cell r="E627">
            <v>0</v>
          </cell>
          <cell r="F627">
            <v>2799.62</v>
          </cell>
          <cell r="G627">
            <v>749.86</v>
          </cell>
          <cell r="H627">
            <v>3549.48</v>
          </cell>
        </row>
        <row r="628">
          <cell r="A628" t="str">
            <v>N3254-1415-01</v>
          </cell>
          <cell r="B628" t="str">
            <v>Site Lead</v>
          </cell>
          <cell r="C628" t="str">
            <v>N3254-1415-01</v>
          </cell>
          <cell r="D628" t="str">
            <v>Vacant</v>
          </cell>
          <cell r="E628">
            <v>0</v>
          </cell>
          <cell r="F628">
            <v>2800.0499999999997</v>
          </cell>
          <cell r="G628">
            <v>749.98000000000025</v>
          </cell>
          <cell r="H628">
            <v>3550.0299999999997</v>
          </cell>
        </row>
        <row r="629">
          <cell r="A629" t="str">
            <v>N3254-1415-02</v>
          </cell>
          <cell r="B629" t="str">
            <v>Site Lead</v>
          </cell>
          <cell r="C629" t="str">
            <v>N3254-1415-02</v>
          </cell>
          <cell r="D629" t="str">
            <v>Vacant</v>
          </cell>
          <cell r="E629">
            <v>0</v>
          </cell>
          <cell r="F629">
            <v>2800.0499999999997</v>
          </cell>
          <cell r="G629">
            <v>749.98000000000025</v>
          </cell>
          <cell r="H629">
            <v>3550.0299999999997</v>
          </cell>
        </row>
        <row r="630">
          <cell r="A630" t="str">
            <v>N3254-1415-03</v>
          </cell>
          <cell r="B630" t="str">
            <v>Site Lead</v>
          </cell>
          <cell r="C630" t="str">
            <v>N3254-1415-03</v>
          </cell>
          <cell r="D630" t="str">
            <v>Vacant</v>
          </cell>
          <cell r="E630">
            <v>0</v>
          </cell>
          <cell r="F630">
            <v>2800.0499999999997</v>
          </cell>
          <cell r="G630">
            <v>749.98000000000025</v>
          </cell>
          <cell r="H630">
            <v>3550.0299999999997</v>
          </cell>
        </row>
        <row r="631">
          <cell r="A631" t="str">
            <v>N3254-1415-04</v>
          </cell>
          <cell r="B631" t="str">
            <v>Site Lead</v>
          </cell>
          <cell r="C631" t="str">
            <v>N3254-1415-04</v>
          </cell>
          <cell r="D631" t="str">
            <v>Vacant</v>
          </cell>
          <cell r="E631">
            <v>0</v>
          </cell>
          <cell r="F631">
            <v>2800.0499999999997</v>
          </cell>
          <cell r="G631">
            <v>749.98000000000025</v>
          </cell>
          <cell r="H631">
            <v>3550.0299999999997</v>
          </cell>
        </row>
        <row r="632">
          <cell r="A632" t="str">
            <v>N3254-1415-05</v>
          </cell>
          <cell r="B632" t="str">
            <v>Site Lead</v>
          </cell>
          <cell r="C632" t="str">
            <v>N3254-1415-05</v>
          </cell>
          <cell r="D632" t="str">
            <v>Vacant</v>
          </cell>
          <cell r="E632">
            <v>0</v>
          </cell>
          <cell r="F632">
            <v>2800.0499999999997</v>
          </cell>
          <cell r="G632">
            <v>749.98000000000025</v>
          </cell>
          <cell r="H632">
            <v>3550.0299999999997</v>
          </cell>
        </row>
        <row r="633">
          <cell r="A633" t="str">
            <v>N3254-1415-06</v>
          </cell>
          <cell r="B633" t="str">
            <v>Site Lead</v>
          </cell>
          <cell r="C633" t="str">
            <v>N3254-1415-06</v>
          </cell>
          <cell r="D633" t="str">
            <v>Vacant</v>
          </cell>
          <cell r="E633">
            <v>0</v>
          </cell>
          <cell r="F633">
            <v>2800.0499999999997</v>
          </cell>
          <cell r="G633">
            <v>749.98000000000025</v>
          </cell>
          <cell r="H633">
            <v>3550.0299999999997</v>
          </cell>
        </row>
        <row r="634">
          <cell r="A634" t="str">
            <v>N3254-1415-07</v>
          </cell>
          <cell r="B634" t="str">
            <v>Site Lead</v>
          </cell>
          <cell r="C634" t="str">
            <v>N3254-1415-07</v>
          </cell>
          <cell r="D634" t="str">
            <v>Vacant</v>
          </cell>
          <cell r="E634">
            <v>0</v>
          </cell>
          <cell r="F634">
            <v>2800.0499999999997</v>
          </cell>
          <cell r="G634">
            <v>749.98000000000025</v>
          </cell>
          <cell r="H634">
            <v>3550.0299999999997</v>
          </cell>
        </row>
        <row r="635">
          <cell r="A635" t="str">
            <v>N3254-1415-08</v>
          </cell>
          <cell r="B635" t="str">
            <v>Site Lead</v>
          </cell>
          <cell r="C635" t="str">
            <v>N3254-1415-08</v>
          </cell>
          <cell r="D635" t="str">
            <v>Vacant</v>
          </cell>
          <cell r="E635">
            <v>0</v>
          </cell>
          <cell r="F635">
            <v>2800.0499999999997</v>
          </cell>
          <cell r="G635">
            <v>749.98000000000025</v>
          </cell>
          <cell r="H635">
            <v>3550.0299999999997</v>
          </cell>
        </row>
        <row r="636">
          <cell r="A636" t="str">
            <v>N3254-1415-09</v>
          </cell>
          <cell r="B636" t="str">
            <v>Site Lead</v>
          </cell>
          <cell r="C636" t="str">
            <v>N3254-1415-09</v>
          </cell>
          <cell r="D636" t="str">
            <v>Vacant</v>
          </cell>
          <cell r="E636">
            <v>0</v>
          </cell>
          <cell r="F636">
            <v>2800.0499999999997</v>
          </cell>
          <cell r="G636">
            <v>749.98000000000025</v>
          </cell>
          <cell r="H636">
            <v>3550.0299999999997</v>
          </cell>
        </row>
        <row r="637">
          <cell r="A637" t="str">
            <v>N3254-1415-10</v>
          </cell>
          <cell r="B637" t="str">
            <v>Program Delivery Lead Protection</v>
          </cell>
          <cell r="C637" t="str">
            <v>N3254-1415-10</v>
          </cell>
          <cell r="D637" t="str">
            <v>Vacant</v>
          </cell>
          <cell r="E637">
            <v>0</v>
          </cell>
          <cell r="F637">
            <v>2799.62</v>
          </cell>
          <cell r="G637">
            <v>749.86</v>
          </cell>
          <cell r="H637">
            <v>3549.48</v>
          </cell>
        </row>
        <row r="638">
          <cell r="A638" t="str">
            <v>N3254-1415-11</v>
          </cell>
          <cell r="B638" t="str">
            <v>Program Delivery Lead Substations</v>
          </cell>
          <cell r="C638" t="str">
            <v>N3254-1415-11</v>
          </cell>
          <cell r="D638" t="str">
            <v>Vacant</v>
          </cell>
          <cell r="E638">
            <v>0</v>
          </cell>
          <cell r="F638">
            <v>2799.62</v>
          </cell>
          <cell r="G638">
            <v>749.86</v>
          </cell>
          <cell r="H638">
            <v>3549.48</v>
          </cell>
        </row>
        <row r="639">
          <cell r="A639" t="str">
            <v>N3254-1415-12</v>
          </cell>
          <cell r="B639" t="str">
            <v>Scheduler</v>
          </cell>
          <cell r="C639" t="str">
            <v>N3254-1415-12</v>
          </cell>
          <cell r="D639" t="str">
            <v>Vacant</v>
          </cell>
          <cell r="E639">
            <v>180.20999999999998</v>
          </cell>
          <cell r="F639">
            <v>2698.86</v>
          </cell>
          <cell r="G639">
            <v>722.8499999999998</v>
          </cell>
          <cell r="H639">
            <v>3601.92</v>
          </cell>
        </row>
        <row r="640">
          <cell r="A640" t="str">
            <v>N3255-1415-01</v>
          </cell>
          <cell r="B640" t="str">
            <v>132kV / Bushfire Specialist</v>
          </cell>
          <cell r="C640" t="str">
            <v>N3255-1415-01</v>
          </cell>
          <cell r="D640" t="str">
            <v>Vacant</v>
          </cell>
          <cell r="E640">
            <v>0</v>
          </cell>
          <cell r="F640">
            <v>2800.0499999999997</v>
          </cell>
          <cell r="G640">
            <v>749.98000000000025</v>
          </cell>
          <cell r="H640">
            <v>3550.0299999999997</v>
          </cell>
        </row>
        <row r="641">
          <cell r="A641" t="str">
            <v>N3255-1415-02</v>
          </cell>
          <cell r="B641" t="str">
            <v>Site Lead</v>
          </cell>
          <cell r="C641" t="str">
            <v>N3255-1415-02</v>
          </cell>
          <cell r="D641" t="str">
            <v>Vacant</v>
          </cell>
          <cell r="E641">
            <v>0</v>
          </cell>
          <cell r="F641">
            <v>2800.0499999999997</v>
          </cell>
          <cell r="G641">
            <v>749.98000000000025</v>
          </cell>
          <cell r="H641">
            <v>3550.0299999999997</v>
          </cell>
        </row>
        <row r="642">
          <cell r="A642" t="str">
            <v>N3255-1415-03</v>
          </cell>
          <cell r="B642" t="str">
            <v>Site Lead</v>
          </cell>
          <cell r="C642" t="str">
            <v>N3255-1415-03</v>
          </cell>
          <cell r="D642" t="str">
            <v>Vacant</v>
          </cell>
          <cell r="E642">
            <v>0</v>
          </cell>
          <cell r="F642">
            <v>2800.0499999999997</v>
          </cell>
          <cell r="G642">
            <v>749.98000000000025</v>
          </cell>
          <cell r="H642">
            <v>3550.0299999999997</v>
          </cell>
        </row>
        <row r="643">
          <cell r="A643" t="str">
            <v>N3255-1415-04</v>
          </cell>
          <cell r="B643" t="str">
            <v>Site Lead</v>
          </cell>
          <cell r="C643" t="str">
            <v>N3255-1415-04</v>
          </cell>
          <cell r="D643" t="str">
            <v>Vacant</v>
          </cell>
          <cell r="E643">
            <v>0</v>
          </cell>
          <cell r="F643">
            <v>2800.0499999999997</v>
          </cell>
          <cell r="G643">
            <v>749.98000000000025</v>
          </cell>
          <cell r="H643">
            <v>3550.0299999999997</v>
          </cell>
        </row>
        <row r="644">
          <cell r="A644" t="str">
            <v>N3255-1415-05</v>
          </cell>
          <cell r="B644" t="str">
            <v>Site Lead</v>
          </cell>
          <cell r="C644" t="str">
            <v>N3255-1415-05</v>
          </cell>
          <cell r="D644" t="str">
            <v>Vacant</v>
          </cell>
          <cell r="E644">
            <v>0</v>
          </cell>
          <cell r="F644">
            <v>2800.0499999999997</v>
          </cell>
          <cell r="G644">
            <v>749.98000000000025</v>
          </cell>
          <cell r="H644">
            <v>3550.0299999999997</v>
          </cell>
        </row>
        <row r="645">
          <cell r="A645" t="str">
            <v>N3255-1415-06</v>
          </cell>
          <cell r="B645" t="str">
            <v>Site Lead</v>
          </cell>
          <cell r="C645" t="str">
            <v>N3255-1415-06</v>
          </cell>
          <cell r="D645" t="str">
            <v>Vacant</v>
          </cell>
          <cell r="E645">
            <v>0</v>
          </cell>
          <cell r="F645">
            <v>2800.0499999999997</v>
          </cell>
          <cell r="G645">
            <v>749.98000000000025</v>
          </cell>
          <cell r="H645">
            <v>3550.0299999999997</v>
          </cell>
        </row>
        <row r="646">
          <cell r="A646" t="str">
            <v>N3255-1415-07</v>
          </cell>
          <cell r="B646" t="str">
            <v>Site Lead</v>
          </cell>
          <cell r="C646" t="str">
            <v>N3255-1415-07</v>
          </cell>
          <cell r="D646" t="str">
            <v>Vacant</v>
          </cell>
          <cell r="E646">
            <v>0</v>
          </cell>
          <cell r="F646">
            <v>2800.0499999999997</v>
          </cell>
          <cell r="G646">
            <v>749.98000000000025</v>
          </cell>
          <cell r="H646">
            <v>3550.0299999999997</v>
          </cell>
        </row>
        <row r="647">
          <cell r="A647" t="str">
            <v>N3255-1415-08</v>
          </cell>
          <cell r="B647" t="str">
            <v>Site Lead</v>
          </cell>
          <cell r="C647" t="str">
            <v>N3255-1415-08</v>
          </cell>
          <cell r="D647" t="str">
            <v>Vacant</v>
          </cell>
          <cell r="E647">
            <v>0</v>
          </cell>
          <cell r="F647">
            <v>2800.0499999999997</v>
          </cell>
          <cell r="G647">
            <v>749.98000000000025</v>
          </cell>
          <cell r="H647">
            <v>3550.0299999999997</v>
          </cell>
        </row>
        <row r="648">
          <cell r="A648" t="str">
            <v>N3255-1415-09</v>
          </cell>
          <cell r="B648" t="str">
            <v>Site Lead</v>
          </cell>
          <cell r="C648" t="str">
            <v>N3255-1415-09</v>
          </cell>
          <cell r="D648" t="str">
            <v>Vacant</v>
          </cell>
          <cell r="E648">
            <v>0</v>
          </cell>
          <cell r="F648">
            <v>2800.0499999999997</v>
          </cell>
          <cell r="G648">
            <v>749.98000000000025</v>
          </cell>
          <cell r="H648">
            <v>3550.0299999999997</v>
          </cell>
        </row>
        <row r="649">
          <cell r="A649" t="str">
            <v>N3255-1415-10</v>
          </cell>
          <cell r="B649" t="str">
            <v>Site Lead</v>
          </cell>
          <cell r="C649" t="str">
            <v>N3255-1415-10</v>
          </cell>
          <cell r="D649" t="str">
            <v>Vacant</v>
          </cell>
          <cell r="E649">
            <v>0</v>
          </cell>
          <cell r="F649">
            <v>2800.0499999999997</v>
          </cell>
          <cell r="G649">
            <v>749.98000000000025</v>
          </cell>
          <cell r="H649">
            <v>3550.0299999999997</v>
          </cell>
        </row>
        <row r="650">
          <cell r="A650" t="str">
            <v>N3255-1415-11</v>
          </cell>
          <cell r="B650" t="str">
            <v>Site Lead</v>
          </cell>
          <cell r="C650" t="str">
            <v>N3255-1415-11</v>
          </cell>
          <cell r="D650" t="str">
            <v>Vacant</v>
          </cell>
          <cell r="E650">
            <v>0</v>
          </cell>
          <cell r="F650">
            <v>2800.0499999999997</v>
          </cell>
          <cell r="G650">
            <v>749.98000000000025</v>
          </cell>
          <cell r="H650">
            <v>3550.0299999999997</v>
          </cell>
        </row>
        <row r="651">
          <cell r="A651" t="str">
            <v>N3255-1415-12</v>
          </cell>
          <cell r="B651" t="str">
            <v>Site Lead</v>
          </cell>
          <cell r="C651" t="str">
            <v>N3255-1415-12</v>
          </cell>
          <cell r="D651" t="str">
            <v>Vacant</v>
          </cell>
          <cell r="E651">
            <v>0</v>
          </cell>
          <cell r="F651">
            <v>2800.0499999999997</v>
          </cell>
          <cell r="G651">
            <v>749.98000000000025</v>
          </cell>
          <cell r="H651">
            <v>3550.0299999999997</v>
          </cell>
        </row>
        <row r="652">
          <cell r="A652" t="str">
            <v>N3255-1415-13</v>
          </cell>
          <cell r="B652" t="str">
            <v>Site Lead</v>
          </cell>
          <cell r="C652" t="str">
            <v>N3255-1415-13</v>
          </cell>
          <cell r="D652" t="str">
            <v>Vacant</v>
          </cell>
          <cell r="E652">
            <v>0</v>
          </cell>
          <cell r="F652">
            <v>2800.0499999999997</v>
          </cell>
          <cell r="G652">
            <v>749.98000000000025</v>
          </cell>
          <cell r="H652">
            <v>3550.0299999999997</v>
          </cell>
        </row>
        <row r="653">
          <cell r="A653" t="str">
            <v>N3255-1415-14</v>
          </cell>
          <cell r="B653" t="str">
            <v>Site Lead</v>
          </cell>
          <cell r="C653" t="str">
            <v>N3255-1415-14</v>
          </cell>
          <cell r="D653" t="str">
            <v>Vacant</v>
          </cell>
          <cell r="E653">
            <v>0</v>
          </cell>
          <cell r="F653">
            <v>2800.0499999999997</v>
          </cell>
          <cell r="G653">
            <v>749.98000000000025</v>
          </cell>
          <cell r="H653">
            <v>3550.0299999999997</v>
          </cell>
        </row>
        <row r="654">
          <cell r="A654" t="str">
            <v>N3255-1415-15</v>
          </cell>
          <cell r="B654" t="str">
            <v>Site Lead</v>
          </cell>
          <cell r="C654" t="str">
            <v>N3255-1415-15</v>
          </cell>
          <cell r="D654" t="str">
            <v>Vacant</v>
          </cell>
          <cell r="E654">
            <v>0</v>
          </cell>
          <cell r="F654">
            <v>2800.0499999999997</v>
          </cell>
          <cell r="G654">
            <v>749.98000000000025</v>
          </cell>
          <cell r="H654">
            <v>3550.0299999999997</v>
          </cell>
        </row>
        <row r="655">
          <cell r="A655" t="str">
            <v>N3255-1415-16</v>
          </cell>
          <cell r="B655" t="str">
            <v>Site Lead</v>
          </cell>
          <cell r="C655" t="str">
            <v>N3255-1415-16</v>
          </cell>
          <cell r="D655" t="str">
            <v>Vacant</v>
          </cell>
          <cell r="E655">
            <v>0</v>
          </cell>
          <cell r="F655">
            <v>2800.0499999999997</v>
          </cell>
          <cell r="G655">
            <v>749.98000000000025</v>
          </cell>
          <cell r="H655">
            <v>3550.0299999999997</v>
          </cell>
        </row>
        <row r="656">
          <cell r="A656" t="str">
            <v>N3255-1415-17</v>
          </cell>
          <cell r="B656" t="str">
            <v>Site Lead</v>
          </cell>
          <cell r="C656" t="str">
            <v>N3255-1415-17</v>
          </cell>
          <cell r="D656" t="str">
            <v>Vacant</v>
          </cell>
          <cell r="E656">
            <v>0</v>
          </cell>
          <cell r="F656">
            <v>2800.0499999999997</v>
          </cell>
          <cell r="G656">
            <v>749.98000000000025</v>
          </cell>
          <cell r="H656">
            <v>3550.0299999999997</v>
          </cell>
        </row>
        <row r="657">
          <cell r="A657" t="str">
            <v>N3255-1415-18</v>
          </cell>
          <cell r="B657" t="str">
            <v>Program Delivery Lead Glove &amp; Barrier and Reactive</v>
          </cell>
          <cell r="C657" t="str">
            <v>N3255-1415-18</v>
          </cell>
          <cell r="D657" t="str">
            <v>Vacant</v>
          </cell>
          <cell r="E657">
            <v>0</v>
          </cell>
          <cell r="F657">
            <v>2799.62</v>
          </cell>
          <cell r="G657">
            <v>749.86</v>
          </cell>
          <cell r="H657">
            <v>3549.48</v>
          </cell>
        </row>
        <row r="658">
          <cell r="A658" t="str">
            <v>N3255-1415-19</v>
          </cell>
          <cell r="B658" t="str">
            <v>Program Delivery Lead Inspections</v>
          </cell>
          <cell r="C658" t="str">
            <v>N3255-1415-19</v>
          </cell>
          <cell r="D658" t="str">
            <v>Vacant</v>
          </cell>
          <cell r="E658">
            <v>0</v>
          </cell>
          <cell r="F658">
            <v>2799.62</v>
          </cell>
          <cell r="G658">
            <v>749.86</v>
          </cell>
          <cell r="H658">
            <v>3549.48</v>
          </cell>
        </row>
        <row r="659">
          <cell r="A659" t="str">
            <v>N3255-1415-20</v>
          </cell>
          <cell r="B659" t="str">
            <v>Program Delivery Lead Overhead Assets</v>
          </cell>
          <cell r="C659" t="str">
            <v>N3255-1415-20</v>
          </cell>
          <cell r="D659" t="str">
            <v>Vacant</v>
          </cell>
          <cell r="E659">
            <v>0</v>
          </cell>
          <cell r="F659">
            <v>2799.62</v>
          </cell>
          <cell r="G659">
            <v>749.86</v>
          </cell>
          <cell r="H659">
            <v>3549.48</v>
          </cell>
        </row>
        <row r="660">
          <cell r="A660" t="str">
            <v>N3255-1415-21</v>
          </cell>
          <cell r="B660" t="str">
            <v>Scheduler</v>
          </cell>
          <cell r="C660" t="str">
            <v>N3255-1415-21</v>
          </cell>
          <cell r="D660" t="str">
            <v>Vacant</v>
          </cell>
          <cell r="E660">
            <v>180.20999999999998</v>
          </cell>
          <cell r="F660">
            <v>2698.86</v>
          </cell>
          <cell r="G660">
            <v>722.8499999999998</v>
          </cell>
          <cell r="H660">
            <v>3601.92</v>
          </cell>
        </row>
      </sheetData>
      <sheetData sheetId="39">
        <row r="20">
          <cell r="D20">
            <v>0.2</v>
          </cell>
        </row>
      </sheetData>
      <sheetData sheetId="4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e Allocation"/>
      <sheetName val="Community"/>
      <sheetName val="Allocation"/>
      <sheetName val="Regulatory Template"/>
      <sheetName val="Asset breakup"/>
      <sheetName val="10 year CAPEX Forecast Detail"/>
      <sheetName val="Labour Rates"/>
      <sheetName val="Escalation"/>
      <sheetName val="10 year CAPEX Base"/>
      <sheetName val="10 year CAPEX 12-13 Real"/>
      <sheetName val="Asset % Breakup"/>
      <sheetName val="CAPEX Tables Real"/>
      <sheetName val="10 year MAINT Base Numbers"/>
      <sheetName val="10 year MAINT Escal Numbers"/>
      <sheetName val="Base year"/>
      <sheetName val="Base Year Input"/>
      <sheetName val="Base Year Escalated"/>
      <sheetName val="Step Changes Input"/>
      <sheetName val="Step Changes Escalated"/>
      <sheetName val="OPEX Step Changes"/>
      <sheetName val="IT Support Investment Opex"/>
      <sheetName val="IT Support BAU Opex"/>
      <sheetName val="Output"/>
      <sheetName val="OPEX Tables Real"/>
      <sheetName val="Summary capex"/>
      <sheetName val="Summary Opex"/>
      <sheetName val="Summary Red"/>
      <sheetName val="Summary Revenue"/>
      <sheetName val="OPEX Tables Real Detail"/>
      <sheetName val="Regulated P&amp;L"/>
      <sheetName val="Opex discussion with BM's"/>
      <sheetName val="Regulated P&amp;L Back Adj"/>
      <sheetName val="Contestable P&amp;L"/>
      <sheetName val="Corporate FPSC Exc Depreciation"/>
      <sheetName val="Input Variables - EN"/>
      <sheetName val="CPI"/>
      <sheetName val="UNFT Model"/>
      <sheetName val="Payroll Costs"/>
      <sheetName val="Bonus"/>
      <sheetName val="Rates Summary"/>
      <sheetName val="FTE estimates 1 A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10">
          <cell r="B10" t="str">
            <v>fndp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EmpNew"/>
      <sheetName val="EmpMovement"/>
      <sheetName val="EmpTermination"/>
      <sheetName val="Job Title"/>
      <sheetName val="Unit Rates"/>
      <sheetName val="Costing Rates"/>
      <sheetName val="Rates Detail"/>
      <sheetName val="Rates Summary"/>
      <sheetName val="Data"/>
      <sheetName val="3231"/>
      <sheetName val="3232"/>
      <sheetName val="3233"/>
      <sheetName val="3234"/>
      <sheetName val="Summary_Field_Workers"/>
      <sheetName val="3251"/>
      <sheetName val="3252"/>
      <sheetName val="3253"/>
      <sheetName val="3254"/>
      <sheetName val="3255"/>
      <sheetName val="3256"/>
      <sheetName val="3411"/>
      <sheetName val="3421"/>
      <sheetName val="AAT"/>
      <sheetName val="3111"/>
      <sheetName val="3121"/>
      <sheetName val="3131"/>
      <sheetName val="3141"/>
      <sheetName val="3142"/>
      <sheetName val="3143"/>
      <sheetName val="3144"/>
      <sheetName val="3151"/>
      <sheetName val="3152"/>
      <sheetName val="3153"/>
      <sheetName val="2110"/>
      <sheetName val="3211"/>
      <sheetName val="3221"/>
      <sheetName val="3241"/>
      <sheetName val="3242"/>
      <sheetName val="3243"/>
      <sheetName val="3244"/>
      <sheetName val="AAT Plant"/>
      <sheetName val="S-W"/>
    </sheetNames>
    <sheetDataSet>
      <sheetData sheetId="0">
        <row r="4">
          <cell r="E4" t="str">
            <v>2014/15</v>
          </cell>
        </row>
        <row r="6">
          <cell r="E6" t="str">
            <v>2013/14</v>
          </cell>
        </row>
      </sheetData>
      <sheetData sheetId="1"/>
      <sheetData sheetId="2"/>
      <sheetData sheetId="3"/>
      <sheetData sheetId="4">
        <row r="1">
          <cell r="A1" t="str">
            <v>Position Number</v>
          </cell>
          <cell r="B1" t="str">
            <v>Position Title</v>
          </cell>
          <cell r="D1" t="str">
            <v>Employee Number</v>
          </cell>
          <cell r="E1" t="str">
            <v>Employee Name</v>
          </cell>
          <cell r="F1" t="str">
            <v>Division</v>
          </cell>
          <cell r="G1" t="str">
            <v>Branch</v>
          </cell>
          <cell r="H1" t="str">
            <v>Section</v>
          </cell>
          <cell r="I1" t="str">
            <v>Subsection</v>
          </cell>
          <cell r="J1" t="str">
            <v>Supervisor Name</v>
          </cell>
          <cell r="K1" t="str">
            <v>Date Commenced ActewAGL</v>
          </cell>
          <cell r="L1" t="str">
            <v>Placement Type</v>
          </cell>
          <cell r="M1" t="str">
            <v>Movement Code</v>
          </cell>
          <cell r="N1" t="str">
            <v>Date Cease Current Job</v>
          </cell>
          <cell r="O1" t="str">
            <v>Date To</v>
          </cell>
          <cell r="P1" t="str">
            <v>Classification</v>
          </cell>
        </row>
        <row r="2">
          <cell r="A2">
            <v>20</v>
          </cell>
          <cell r="B2" t="str">
            <v>Dispatcher</v>
          </cell>
          <cell r="C2" t="str">
            <v>Operations and Call Centre</v>
          </cell>
          <cell r="D2">
            <v>5085</v>
          </cell>
          <cell r="E2" t="str">
            <v>BIRCHALL, Michael B</v>
          </cell>
          <cell r="F2" t="str">
            <v>Network Services</v>
          </cell>
          <cell r="G2" t="str">
            <v>Network Operations &amp; Call</v>
          </cell>
          <cell r="H2" t="str">
            <v>Control Room</v>
          </cell>
          <cell r="J2" t="str">
            <v>HINCH, Leylann J</v>
          </cell>
          <cell r="K2">
            <v>31790</v>
          </cell>
          <cell r="L2" t="str">
            <v>SUBS</v>
          </cell>
          <cell r="M2" t="str">
            <v>STRUCT</v>
          </cell>
          <cell r="N2">
            <v>41260</v>
          </cell>
          <cell r="P2" t="str">
            <v>A5-ZAS</v>
          </cell>
        </row>
        <row r="3">
          <cell r="A3">
            <v>22</v>
          </cell>
          <cell r="B3" t="str">
            <v>Standards Engineer</v>
          </cell>
          <cell r="C3" t="str">
            <v>Technical Regulation &amp; Standards</v>
          </cell>
          <cell r="D3">
            <v>10609</v>
          </cell>
          <cell r="E3" t="str">
            <v>DESAI, Chiragkumar</v>
          </cell>
          <cell r="F3" t="str">
            <v>Asset Management</v>
          </cell>
          <cell r="G3" t="str">
            <v>Technical Regulation &amp; St</v>
          </cell>
          <cell r="J3" t="str">
            <v>WORONY, Janusz</v>
          </cell>
          <cell r="K3">
            <v>41281</v>
          </cell>
          <cell r="L3" t="str">
            <v>SUBS</v>
          </cell>
          <cell r="M3" t="str">
            <v>COMM</v>
          </cell>
          <cell r="N3">
            <v>41281</v>
          </cell>
          <cell r="O3">
            <v>42702</v>
          </cell>
          <cell r="P3" t="str">
            <v>A4-ZBS</v>
          </cell>
        </row>
        <row r="4">
          <cell r="A4">
            <v>57</v>
          </cell>
          <cell r="B4" t="str">
            <v>Administration Officer</v>
          </cell>
          <cell r="C4" t="str">
            <v>Administration_Design Section</v>
          </cell>
          <cell r="D4" t="str">
            <v>544-83327</v>
          </cell>
          <cell r="E4" t="str">
            <v>EDWARDS, Anthony V</v>
          </cell>
          <cell r="F4" t="str">
            <v>Network Services</v>
          </cell>
          <cell r="G4" t="str">
            <v>Customer Service</v>
          </cell>
          <cell r="H4" t="str">
            <v>Design</v>
          </cell>
          <cell r="J4" t="str">
            <v>WASS, Mathew S M</v>
          </cell>
          <cell r="K4">
            <v>31491</v>
          </cell>
          <cell r="L4" t="str">
            <v>SUBS</v>
          </cell>
          <cell r="M4" t="str">
            <v>SSS</v>
          </cell>
          <cell r="N4">
            <v>40630</v>
          </cell>
          <cell r="P4" t="str">
            <v>A3-ZAS</v>
          </cell>
        </row>
        <row r="5">
          <cell r="A5">
            <v>85</v>
          </cell>
          <cell r="B5" t="str">
            <v>Call Centre Manager</v>
          </cell>
          <cell r="C5" t="str">
            <v>Operations and Call Centre</v>
          </cell>
          <cell r="D5" t="str">
            <v>541-98251</v>
          </cell>
          <cell r="E5" t="str">
            <v>HOYOS, Claudia</v>
          </cell>
          <cell r="F5" t="str">
            <v>Network Services</v>
          </cell>
          <cell r="G5" t="str">
            <v>Network Operations &amp; Call</v>
          </cell>
          <cell r="H5" t="str">
            <v>Call Centre</v>
          </cell>
          <cell r="J5" t="str">
            <v>FEICKERT, Maxim G</v>
          </cell>
          <cell r="K5">
            <v>32415</v>
          </cell>
          <cell r="L5" t="str">
            <v>SUBS</v>
          </cell>
          <cell r="M5" t="str">
            <v>STRUCT</v>
          </cell>
          <cell r="N5">
            <v>41260</v>
          </cell>
          <cell r="P5" t="str">
            <v>A3-ZBS</v>
          </cell>
        </row>
        <row r="6">
          <cell r="A6">
            <v>97</v>
          </cell>
          <cell r="B6" t="str">
            <v>Design Officer</v>
          </cell>
          <cell r="C6" t="str">
            <v>Project Officer_Design Section</v>
          </cell>
          <cell r="D6">
            <v>2381</v>
          </cell>
          <cell r="E6" t="str">
            <v>STOKMAN, Rebecca</v>
          </cell>
          <cell r="F6" t="str">
            <v>Network Services</v>
          </cell>
          <cell r="G6" t="str">
            <v>Customer Service</v>
          </cell>
          <cell r="H6" t="str">
            <v>Design</v>
          </cell>
          <cell r="J6" t="str">
            <v>GAMAGE, Sumith</v>
          </cell>
          <cell r="K6">
            <v>38379</v>
          </cell>
          <cell r="L6" t="str">
            <v>SUBS</v>
          </cell>
          <cell r="M6" t="str">
            <v>ADVMNT</v>
          </cell>
          <cell r="N6">
            <v>41232</v>
          </cell>
          <cell r="P6" t="str">
            <v>A3-ZBS</v>
          </cell>
        </row>
        <row r="7">
          <cell r="A7">
            <v>121</v>
          </cell>
          <cell r="B7" t="str">
            <v>Senior Protection Engineer</v>
          </cell>
          <cell r="C7" t="str">
            <v xml:space="preserve">AP - Snr Planner/TO/Engineer </v>
          </cell>
          <cell r="D7">
            <v>10634</v>
          </cell>
          <cell r="E7" t="str">
            <v>ANEGONDY, Ravi</v>
          </cell>
          <cell r="F7" t="str">
            <v>Asset Management</v>
          </cell>
          <cell r="G7" t="str">
            <v>Asset Strategy &amp; Planning</v>
          </cell>
          <cell r="H7" t="str">
            <v>Secondary Systems</v>
          </cell>
          <cell r="J7" t="str">
            <v>SARTOR, Phillip D</v>
          </cell>
          <cell r="K7">
            <v>41309</v>
          </cell>
          <cell r="L7" t="str">
            <v>SUBS</v>
          </cell>
          <cell r="M7" t="str">
            <v>COMM</v>
          </cell>
          <cell r="N7">
            <v>41309</v>
          </cell>
          <cell r="P7" t="str">
            <v>MSAN</v>
          </cell>
        </row>
        <row r="8">
          <cell r="A8">
            <v>122</v>
          </cell>
          <cell r="B8" t="str">
            <v>Design Engineer</v>
          </cell>
          <cell r="C8" t="str">
            <v>Project Officer_Design Section</v>
          </cell>
          <cell r="D8">
            <v>9363</v>
          </cell>
          <cell r="E8" t="str">
            <v>KANGLEON, Xavier</v>
          </cell>
          <cell r="F8" t="str">
            <v>Network Services</v>
          </cell>
          <cell r="G8" t="str">
            <v>Customer Service</v>
          </cell>
          <cell r="H8" t="str">
            <v>Design</v>
          </cell>
          <cell r="J8" t="str">
            <v>GAMAGE, Sumith</v>
          </cell>
          <cell r="K8">
            <v>39888</v>
          </cell>
          <cell r="L8" t="str">
            <v>SUBS</v>
          </cell>
          <cell r="M8" t="str">
            <v>COMM</v>
          </cell>
          <cell r="N8">
            <v>40630</v>
          </cell>
          <cell r="P8" t="str">
            <v>A3-ZBS</v>
          </cell>
        </row>
        <row r="9">
          <cell r="A9">
            <v>133</v>
          </cell>
          <cell r="B9" t="str">
            <v>Design Officer</v>
          </cell>
          <cell r="C9" t="str">
            <v>Project Officer_Design Section</v>
          </cell>
          <cell r="D9" t="str">
            <v>Vacant</v>
          </cell>
          <cell r="F9" t="str">
            <v>Network Services</v>
          </cell>
          <cell r="G9" t="str">
            <v>Customer Service</v>
          </cell>
          <cell r="H9" t="str">
            <v>Design</v>
          </cell>
          <cell r="J9" t="str">
            <v>GAMAGE, Sumith</v>
          </cell>
        </row>
        <row r="10">
          <cell r="A10">
            <v>141</v>
          </cell>
          <cell r="B10" t="str">
            <v>Design Engineer</v>
          </cell>
          <cell r="C10" t="str">
            <v>Project Officer_Design Section</v>
          </cell>
          <cell r="D10">
            <v>10532</v>
          </cell>
          <cell r="E10" t="str">
            <v>MARTINEZ ARENAS, Jairo A</v>
          </cell>
          <cell r="F10" t="str">
            <v>Network Services</v>
          </cell>
          <cell r="G10" t="str">
            <v>Customer Service</v>
          </cell>
          <cell r="H10" t="str">
            <v>Design</v>
          </cell>
          <cell r="J10" t="str">
            <v>CHAN, Dan</v>
          </cell>
          <cell r="K10">
            <v>41134</v>
          </cell>
          <cell r="L10" t="str">
            <v>SUBS</v>
          </cell>
          <cell r="M10" t="str">
            <v>COMM</v>
          </cell>
          <cell r="N10">
            <v>41134</v>
          </cell>
          <cell r="P10" t="str">
            <v>A4-ZAS</v>
          </cell>
        </row>
        <row r="11">
          <cell r="A11">
            <v>179</v>
          </cell>
          <cell r="B11" t="str">
            <v>Contract Manager</v>
          </cell>
          <cell r="C11" t="str">
            <v>Works Enablement</v>
          </cell>
          <cell r="D11" t="str">
            <v>Vacant</v>
          </cell>
          <cell r="F11" t="str">
            <v>Network Services</v>
          </cell>
          <cell r="G11" t="str">
            <v>Works Enablement</v>
          </cell>
          <cell r="H11" t="str">
            <v>Works Management</v>
          </cell>
          <cell r="I11" t="str">
            <v>Program Planning</v>
          </cell>
          <cell r="J11" t="str">
            <v>VAN DER PLAAT, Michael A</v>
          </cell>
        </row>
        <row r="12">
          <cell r="A12">
            <v>181</v>
          </cell>
          <cell r="B12" t="str">
            <v>CAD Coordinator &amp; ACMS Officer</v>
          </cell>
          <cell r="C12" t="str">
            <v>Asset Information and Reporting</v>
          </cell>
          <cell r="D12" t="str">
            <v>326-71116</v>
          </cell>
          <cell r="E12" t="str">
            <v>PELLE, Joseph</v>
          </cell>
          <cell r="F12" t="str">
            <v>Asset Management</v>
          </cell>
          <cell r="G12" t="str">
            <v>Asset Info Mngmnt &amp; Repor</v>
          </cell>
          <cell r="J12" t="str">
            <v>HOLLONDS, Gordon R</v>
          </cell>
          <cell r="K12">
            <v>30957</v>
          </cell>
          <cell r="L12" t="str">
            <v>SUBS</v>
          </cell>
          <cell r="M12" t="str">
            <v>APPNT</v>
          </cell>
          <cell r="N12">
            <v>40799</v>
          </cell>
          <cell r="P12" t="str">
            <v>A4-ZAS</v>
          </cell>
        </row>
        <row r="13">
          <cell r="A13">
            <v>254</v>
          </cell>
          <cell r="B13" t="str">
            <v>Connections &amp; Integrity Manager</v>
          </cell>
          <cell r="C13" t="str">
            <v>Connections Officer_Connections &amp; Integrity Section</v>
          </cell>
          <cell r="D13" t="str">
            <v>326-75459</v>
          </cell>
          <cell r="E13" t="str">
            <v>CORTES, Francisco X</v>
          </cell>
          <cell r="F13" t="str">
            <v>Network Services</v>
          </cell>
          <cell r="G13" t="str">
            <v>Customer Service</v>
          </cell>
          <cell r="H13" t="str">
            <v>Connections &amp; Integrity</v>
          </cell>
          <cell r="J13" t="str">
            <v>BAKER, Robert J</v>
          </cell>
          <cell r="K13">
            <v>30893</v>
          </cell>
          <cell r="L13" t="str">
            <v>SUBS</v>
          </cell>
          <cell r="M13" t="str">
            <v>SSS</v>
          </cell>
          <cell r="N13">
            <v>40630</v>
          </cell>
          <cell r="P13" t="str">
            <v>A5-ZBS</v>
          </cell>
        </row>
        <row r="14">
          <cell r="A14">
            <v>257</v>
          </cell>
          <cell r="B14" t="str">
            <v>Networks Records Controller</v>
          </cell>
          <cell r="C14" t="str">
            <v>Operations and Call Centre</v>
          </cell>
          <cell r="D14" t="str">
            <v>326-77454</v>
          </cell>
          <cell r="E14" t="str">
            <v>ADAMAITYS, George</v>
          </cell>
          <cell r="F14" t="str">
            <v>Network Services</v>
          </cell>
          <cell r="G14" t="str">
            <v>Network Operations &amp; Call</v>
          </cell>
          <cell r="J14" t="str">
            <v>FEICKERT, Maxim G</v>
          </cell>
          <cell r="K14">
            <v>29662</v>
          </cell>
          <cell r="L14" t="str">
            <v>SUBS</v>
          </cell>
          <cell r="M14" t="str">
            <v>SSS</v>
          </cell>
          <cell r="N14">
            <v>40630</v>
          </cell>
          <cell r="P14" t="str">
            <v>A4-ZBS</v>
          </cell>
        </row>
        <row r="15">
          <cell r="A15">
            <v>258</v>
          </cell>
          <cell r="B15" t="str">
            <v>Metering &amp; Quality of Supply Officer</v>
          </cell>
          <cell r="C15" t="str">
            <v>Customer Services Officer_Connections &amp; Integrity Section</v>
          </cell>
          <cell r="D15" t="str">
            <v>326-73832</v>
          </cell>
          <cell r="E15" t="str">
            <v>ROESLER, Michael</v>
          </cell>
          <cell r="F15" t="str">
            <v>Network Services</v>
          </cell>
          <cell r="G15" t="str">
            <v>Customer Service</v>
          </cell>
          <cell r="H15" t="str">
            <v>Metering &amp; Services</v>
          </cell>
          <cell r="J15" t="str">
            <v>SHARMA, Parveen K</v>
          </cell>
          <cell r="K15">
            <v>34431</v>
          </cell>
          <cell r="L15" t="str">
            <v>SUBS</v>
          </cell>
          <cell r="M15" t="str">
            <v>STRUCT</v>
          </cell>
          <cell r="N15">
            <v>41078</v>
          </cell>
          <cell r="P15" t="str">
            <v>A4-ZBS</v>
          </cell>
        </row>
        <row r="16">
          <cell r="A16">
            <v>333</v>
          </cell>
          <cell r="B16" t="str">
            <v>Finance Officer</v>
          </cell>
          <cell r="C16" t="str">
            <v>Finance Services</v>
          </cell>
          <cell r="D16">
            <v>9725</v>
          </cell>
          <cell r="E16" t="str">
            <v>PARKER, Sarah L</v>
          </cell>
          <cell r="F16" t="str">
            <v>Networks</v>
          </cell>
          <cell r="G16" t="str">
            <v>Network Finance Services</v>
          </cell>
          <cell r="J16" t="str">
            <v>PASSALIS, Kathryn L</v>
          </cell>
          <cell r="K16">
            <v>40371</v>
          </cell>
          <cell r="L16" t="str">
            <v>SUBS</v>
          </cell>
          <cell r="M16" t="str">
            <v>APPNT</v>
          </cell>
          <cell r="N16">
            <v>41091</v>
          </cell>
          <cell r="P16" t="str">
            <v>A3-ZAS</v>
          </cell>
        </row>
        <row r="17">
          <cell r="A17">
            <v>334</v>
          </cell>
          <cell r="B17" t="str">
            <v>Emergency Service Officer</v>
          </cell>
          <cell r="C17" t="str">
            <v>Operations and Call Centre</v>
          </cell>
          <cell r="D17" t="str">
            <v>544-83650</v>
          </cell>
          <cell r="E17" t="str">
            <v>SMITH, Sam</v>
          </cell>
          <cell r="F17" t="str">
            <v>Network Services</v>
          </cell>
          <cell r="G17" t="str">
            <v>Network Operations &amp; Call</v>
          </cell>
          <cell r="H17" t="str">
            <v>Call Centre</v>
          </cell>
          <cell r="J17" t="str">
            <v>HOYOS, Claudia</v>
          </cell>
          <cell r="K17">
            <v>32832</v>
          </cell>
          <cell r="L17" t="str">
            <v>SUBS</v>
          </cell>
          <cell r="M17" t="str">
            <v>STRUCT</v>
          </cell>
          <cell r="N17">
            <v>41260</v>
          </cell>
          <cell r="P17" t="str">
            <v>A4-ZAS</v>
          </cell>
        </row>
        <row r="18">
          <cell r="A18">
            <v>429</v>
          </cell>
          <cell r="B18" t="str">
            <v>Management Accountant</v>
          </cell>
          <cell r="C18" t="str">
            <v>Finance Services</v>
          </cell>
          <cell r="D18">
            <v>10584</v>
          </cell>
          <cell r="E18" t="str">
            <v>ZHANG, Yushi</v>
          </cell>
          <cell r="F18" t="str">
            <v>Networks</v>
          </cell>
          <cell r="G18" t="str">
            <v>Network Finance Services</v>
          </cell>
          <cell r="J18" t="str">
            <v>PASSALIS, Kathryn L</v>
          </cell>
          <cell r="K18">
            <v>41225</v>
          </cell>
          <cell r="L18" t="str">
            <v>SUBS</v>
          </cell>
          <cell r="M18" t="str">
            <v>COMM</v>
          </cell>
          <cell r="N18">
            <v>41225</v>
          </cell>
          <cell r="O18">
            <v>42319</v>
          </cell>
          <cell r="P18" t="str">
            <v>A4-ZAS</v>
          </cell>
        </row>
        <row r="19">
          <cell r="A19">
            <v>474</v>
          </cell>
          <cell r="B19" t="str">
            <v>Senior Finance Officer</v>
          </cell>
          <cell r="C19" t="str">
            <v>Finance Services</v>
          </cell>
          <cell r="D19">
            <v>2385</v>
          </cell>
          <cell r="E19" t="str">
            <v>PRESTON, Jocelyn M</v>
          </cell>
          <cell r="F19" t="str">
            <v>Networks</v>
          </cell>
          <cell r="G19" t="str">
            <v>Network Finance Services</v>
          </cell>
          <cell r="J19" t="str">
            <v>PASSALIS, Kathryn L</v>
          </cell>
          <cell r="K19">
            <v>38384</v>
          </cell>
          <cell r="L19" t="str">
            <v>SUBS</v>
          </cell>
          <cell r="M19" t="str">
            <v>APPNT</v>
          </cell>
          <cell r="N19">
            <v>40834</v>
          </cell>
          <cell r="P19" t="str">
            <v>A3-ZBS</v>
          </cell>
        </row>
        <row r="20">
          <cell r="A20">
            <v>480</v>
          </cell>
          <cell r="B20" t="str">
            <v>Protection SCADA Snr Tech Officer</v>
          </cell>
          <cell r="C20" t="str">
            <v xml:space="preserve">AP - Snr Planner/TO/Engineer </v>
          </cell>
          <cell r="D20" t="str">
            <v>326-74579</v>
          </cell>
          <cell r="E20" t="str">
            <v>GUBLER, Dominic J</v>
          </cell>
          <cell r="F20" t="str">
            <v>Asset Management</v>
          </cell>
          <cell r="G20" t="str">
            <v>Asset Strategy &amp; Planning</v>
          </cell>
          <cell r="H20" t="str">
            <v>Secondary Systems</v>
          </cell>
          <cell r="J20" t="str">
            <v>SARTOR, Phillip D</v>
          </cell>
          <cell r="K20">
            <v>30634</v>
          </cell>
          <cell r="L20" t="str">
            <v>SUBS</v>
          </cell>
          <cell r="M20" t="str">
            <v>STRUCT</v>
          </cell>
          <cell r="N20">
            <v>40630</v>
          </cell>
          <cell r="P20" t="str">
            <v>A4-ZBS</v>
          </cell>
        </row>
        <row r="21">
          <cell r="A21">
            <v>514</v>
          </cell>
          <cell r="B21" t="str">
            <v>GIS Officer</v>
          </cell>
          <cell r="C21" t="str">
            <v>Asset Information and Reporting</v>
          </cell>
          <cell r="D21">
            <v>9645</v>
          </cell>
          <cell r="E21" t="str">
            <v>WESTON, Robert</v>
          </cell>
          <cell r="F21" t="str">
            <v>Asset Management</v>
          </cell>
          <cell r="G21" t="str">
            <v>Asset Info Mngmnt &amp; Repor</v>
          </cell>
          <cell r="J21" t="str">
            <v>HOLLONDS, Gordon R</v>
          </cell>
          <cell r="K21">
            <v>40217</v>
          </cell>
          <cell r="L21" t="str">
            <v>SUBS</v>
          </cell>
          <cell r="M21" t="str">
            <v>STRUCT</v>
          </cell>
          <cell r="N21">
            <v>40717</v>
          </cell>
          <cell r="P21" t="str">
            <v>A3-ZBS</v>
          </cell>
        </row>
        <row r="22">
          <cell r="A22">
            <v>517</v>
          </cell>
          <cell r="B22" t="str">
            <v>Electrical Fitter</v>
          </cell>
          <cell r="C22" t="str">
            <v>Electrical Fitter - Dist Sub</v>
          </cell>
          <cell r="D22">
            <v>9976</v>
          </cell>
          <cell r="E22" t="str">
            <v>FARTHING, Scott C</v>
          </cell>
          <cell r="F22" t="str">
            <v>Network Services</v>
          </cell>
          <cell r="G22" t="str">
            <v>Service Delivery</v>
          </cell>
          <cell r="H22" t="str">
            <v>Substation Maintenance</v>
          </cell>
          <cell r="I22" t="str">
            <v>Zone Substations</v>
          </cell>
          <cell r="J22" t="str">
            <v>DUBBERT, Mark D</v>
          </cell>
          <cell r="K22">
            <v>40764</v>
          </cell>
          <cell r="L22" t="str">
            <v>SUBS</v>
          </cell>
          <cell r="M22" t="str">
            <v>COMPET</v>
          </cell>
          <cell r="N22">
            <v>41176</v>
          </cell>
          <cell r="P22" t="str">
            <v>EW800A</v>
          </cell>
        </row>
        <row r="23">
          <cell r="A23">
            <v>520</v>
          </cell>
          <cell r="B23" t="str">
            <v>Design Officer</v>
          </cell>
          <cell r="C23" t="str">
            <v>Project Officer_Design Section</v>
          </cell>
          <cell r="D23" t="str">
            <v>030-42097</v>
          </cell>
          <cell r="E23" t="str">
            <v>OCHMANSKI, Danuta</v>
          </cell>
          <cell r="F23" t="str">
            <v>Network Services</v>
          </cell>
          <cell r="G23" t="str">
            <v>Customer Service</v>
          </cell>
          <cell r="H23" t="str">
            <v>Design</v>
          </cell>
          <cell r="J23" t="str">
            <v>CHAN, Dan</v>
          </cell>
          <cell r="K23">
            <v>31761</v>
          </cell>
          <cell r="L23" t="str">
            <v>SUBS</v>
          </cell>
          <cell r="M23" t="str">
            <v>SSS</v>
          </cell>
          <cell r="N23">
            <v>40630</v>
          </cell>
          <cell r="P23" t="str">
            <v>A4-ZAS</v>
          </cell>
        </row>
        <row r="24">
          <cell r="A24">
            <v>535</v>
          </cell>
          <cell r="B24" t="str">
            <v>Senior Network Connections Officer</v>
          </cell>
          <cell r="C24" t="str">
            <v>Connections Officer_Connections &amp; Integrity Section</v>
          </cell>
          <cell r="D24">
            <v>9441</v>
          </cell>
          <cell r="E24" t="str">
            <v>AZIZI, Nadeem</v>
          </cell>
          <cell r="F24" t="str">
            <v>Network Services</v>
          </cell>
          <cell r="G24" t="str">
            <v>Customer Service</v>
          </cell>
          <cell r="H24" t="str">
            <v>Connections &amp; Integrity</v>
          </cell>
          <cell r="J24" t="str">
            <v>HOGG, Michael A</v>
          </cell>
          <cell r="K24">
            <v>39986</v>
          </cell>
          <cell r="L24" t="str">
            <v>SUBS</v>
          </cell>
          <cell r="M24" t="str">
            <v>STRUCT</v>
          </cell>
          <cell r="N24">
            <v>41145</v>
          </cell>
          <cell r="P24" t="str">
            <v>A4-ZBS</v>
          </cell>
        </row>
        <row r="25">
          <cell r="A25">
            <v>536</v>
          </cell>
          <cell r="B25" t="str">
            <v>Senior Design Officer</v>
          </cell>
          <cell r="C25" t="str">
            <v>Senior Technical Officer/Engineer_Design Section</v>
          </cell>
          <cell r="D25" t="str">
            <v>326-78617</v>
          </cell>
          <cell r="E25" t="str">
            <v>PEISLEY, Warren K</v>
          </cell>
          <cell r="F25" t="str">
            <v>Network Services</v>
          </cell>
          <cell r="G25" t="str">
            <v>Customer Service</v>
          </cell>
          <cell r="H25" t="str">
            <v>Design</v>
          </cell>
          <cell r="J25" t="str">
            <v>GAMAGE, Sumith</v>
          </cell>
          <cell r="K25">
            <v>26336</v>
          </cell>
          <cell r="L25" t="str">
            <v>SUBS</v>
          </cell>
          <cell r="M25" t="str">
            <v>SSS</v>
          </cell>
          <cell r="N25">
            <v>40630</v>
          </cell>
          <cell r="P25" t="str">
            <v>A4-ZBS</v>
          </cell>
        </row>
        <row r="26">
          <cell r="A26">
            <v>563</v>
          </cell>
          <cell r="B26" t="str">
            <v>Emergency Service Officer</v>
          </cell>
          <cell r="C26" t="str">
            <v>Operations and Call Centre</v>
          </cell>
          <cell r="D26" t="str">
            <v>541-98980</v>
          </cell>
          <cell r="E26" t="str">
            <v>STRAMANDINOLI, Frank</v>
          </cell>
          <cell r="F26" t="str">
            <v>Network Services</v>
          </cell>
          <cell r="G26" t="str">
            <v>Network Operations &amp; Call</v>
          </cell>
          <cell r="H26" t="str">
            <v>Call Centre</v>
          </cell>
          <cell r="J26" t="str">
            <v>HOYOS, Claudia</v>
          </cell>
          <cell r="K26">
            <v>30977</v>
          </cell>
          <cell r="L26" t="str">
            <v>SUBS</v>
          </cell>
          <cell r="M26" t="str">
            <v>STRUCT</v>
          </cell>
          <cell r="N26">
            <v>41260</v>
          </cell>
          <cell r="P26" t="str">
            <v>A4-ZAS</v>
          </cell>
        </row>
        <row r="27">
          <cell r="A27">
            <v>570</v>
          </cell>
          <cell r="B27" t="str">
            <v>Customer Project Officer</v>
          </cell>
          <cell r="C27" t="str">
            <v>Connections Officer_Connections &amp; Integrity Section</v>
          </cell>
          <cell r="D27">
            <v>3167</v>
          </cell>
          <cell r="E27" t="str">
            <v>SINGH, Darshan</v>
          </cell>
          <cell r="F27" t="str">
            <v>Network Services</v>
          </cell>
          <cell r="G27" t="str">
            <v>Customer Service</v>
          </cell>
          <cell r="H27" t="str">
            <v>Connections &amp; Integrity</v>
          </cell>
          <cell r="J27" t="str">
            <v>HOGG, Michael A</v>
          </cell>
          <cell r="K27">
            <v>39013</v>
          </cell>
          <cell r="L27" t="str">
            <v>SUBS</v>
          </cell>
          <cell r="M27" t="str">
            <v>STRUCT</v>
          </cell>
          <cell r="N27">
            <v>40630</v>
          </cell>
          <cell r="P27" t="str">
            <v>TO04A</v>
          </cell>
        </row>
        <row r="28">
          <cell r="A28">
            <v>583</v>
          </cell>
          <cell r="B28" t="str">
            <v>Assistant Finance Manager Electricity Networks</v>
          </cell>
          <cell r="C28" t="str">
            <v>Finance Services</v>
          </cell>
          <cell r="D28">
            <v>2469</v>
          </cell>
          <cell r="E28" t="str">
            <v>WEST, Ian</v>
          </cell>
          <cell r="F28" t="str">
            <v>Networks</v>
          </cell>
          <cell r="G28" t="str">
            <v>Network Finance Services</v>
          </cell>
          <cell r="J28" t="str">
            <v>PASSALIS, Kathryn L</v>
          </cell>
          <cell r="K28">
            <v>38481</v>
          </cell>
          <cell r="L28" t="str">
            <v>SUBS</v>
          </cell>
          <cell r="M28" t="str">
            <v>PROM</v>
          </cell>
          <cell r="N28">
            <v>40630</v>
          </cell>
          <cell r="P28" t="str">
            <v>AS-B</v>
          </cell>
        </row>
        <row r="29">
          <cell r="A29">
            <v>585</v>
          </cell>
          <cell r="B29" t="str">
            <v>Project Manger - GIS/ArcFM</v>
          </cell>
          <cell r="C29" t="str">
            <v>Network Innovation</v>
          </cell>
          <cell r="D29" t="str">
            <v>Vacant</v>
          </cell>
          <cell r="F29" t="str">
            <v>Asset Management</v>
          </cell>
          <cell r="G29" t="str">
            <v>Network Innovation</v>
          </cell>
          <cell r="H29" t="str">
            <v>OSR Program</v>
          </cell>
          <cell r="J29" t="str">
            <v>DEVLIN, Stephen P</v>
          </cell>
        </row>
        <row r="30">
          <cell r="A30">
            <v>683</v>
          </cell>
          <cell r="B30" t="str">
            <v>Executive Assistant</v>
          </cell>
          <cell r="C30" t="str">
            <v>Asset Management General Manager</v>
          </cell>
          <cell r="D30">
            <v>3717</v>
          </cell>
          <cell r="E30" t="str">
            <v>MILNE, Nicole R</v>
          </cell>
          <cell r="F30" t="str">
            <v>Asset Management</v>
          </cell>
          <cell r="J30" t="str">
            <v>DEVLIN, Stephen P</v>
          </cell>
          <cell r="K30">
            <v>39456</v>
          </cell>
          <cell r="L30" t="str">
            <v>SUBS</v>
          </cell>
          <cell r="M30" t="str">
            <v>STRUCT</v>
          </cell>
          <cell r="N30">
            <v>40717</v>
          </cell>
          <cell r="P30" t="str">
            <v>A3-ZBS</v>
          </cell>
        </row>
        <row r="31">
          <cell r="A31">
            <v>693</v>
          </cell>
          <cell r="B31" t="str">
            <v>Manager Training Strategy</v>
          </cell>
          <cell r="C31" t="str">
            <v>Training</v>
          </cell>
          <cell r="D31" t="str">
            <v>Vacant</v>
          </cell>
          <cell r="F31" t="str">
            <v>Network Services</v>
          </cell>
          <cell r="G31" t="str">
            <v>Works Enablement</v>
          </cell>
          <cell r="H31" t="str">
            <v>Training</v>
          </cell>
          <cell r="J31" t="str">
            <v>MCALISTER, Clinton J</v>
          </cell>
        </row>
        <row r="32">
          <cell r="A32">
            <v>724</v>
          </cell>
          <cell r="B32" t="str">
            <v>Performance Management Engineer</v>
          </cell>
          <cell r="C32" t="str">
            <v xml:space="preserve">AP - Planner/TO/Engineer </v>
          </cell>
          <cell r="D32">
            <v>9866</v>
          </cell>
          <cell r="E32" t="str">
            <v>PIYATILAKE, Stanley A</v>
          </cell>
          <cell r="F32" t="str">
            <v>Asset Management</v>
          </cell>
          <cell r="G32" t="str">
            <v>Asset Strategy &amp; Planning</v>
          </cell>
          <cell r="H32" t="str">
            <v>Network Performance</v>
          </cell>
          <cell r="J32" t="str">
            <v>CHAUDHURI, Santanu</v>
          </cell>
          <cell r="K32">
            <v>40575</v>
          </cell>
          <cell r="L32" t="str">
            <v>SUBS</v>
          </cell>
          <cell r="M32" t="str">
            <v>STRUCT</v>
          </cell>
          <cell r="N32">
            <v>40630</v>
          </cell>
          <cell r="P32" t="str">
            <v>A4-ZBS</v>
          </cell>
        </row>
        <row r="33">
          <cell r="A33">
            <v>725</v>
          </cell>
          <cell r="B33" t="str">
            <v>Senior Design Engineer</v>
          </cell>
          <cell r="C33" t="str">
            <v>Senior Technical Officer/Engineer_Design Section</v>
          </cell>
          <cell r="D33">
            <v>2032</v>
          </cell>
          <cell r="E33" t="str">
            <v>AKBAR, Ali</v>
          </cell>
          <cell r="F33" t="str">
            <v>Network Services</v>
          </cell>
          <cell r="G33" t="str">
            <v>Customer Service</v>
          </cell>
          <cell r="H33" t="str">
            <v>Design</v>
          </cell>
          <cell r="J33" t="str">
            <v>CHAN, Dan</v>
          </cell>
          <cell r="K33">
            <v>38020</v>
          </cell>
          <cell r="L33" t="str">
            <v>SUBS</v>
          </cell>
          <cell r="M33" t="str">
            <v>SSS</v>
          </cell>
          <cell r="N33">
            <v>40630</v>
          </cell>
          <cell r="P33" t="str">
            <v>A4-ZBS</v>
          </cell>
        </row>
        <row r="34">
          <cell r="A34">
            <v>726</v>
          </cell>
          <cell r="B34" t="str">
            <v>Project Manager Major Projects</v>
          </cell>
          <cell r="C34" t="str">
            <v>Major Projects</v>
          </cell>
          <cell r="D34">
            <v>10127</v>
          </cell>
          <cell r="E34" t="str">
            <v>LONCHAMPT, Delphine K</v>
          </cell>
          <cell r="F34" t="str">
            <v>Network Services</v>
          </cell>
          <cell r="G34" t="str">
            <v>Major Projects</v>
          </cell>
          <cell r="J34" t="str">
            <v>MILLER, Matthew C</v>
          </cell>
          <cell r="K34">
            <v>41009</v>
          </cell>
          <cell r="L34" t="str">
            <v>SUBS</v>
          </cell>
          <cell r="M34" t="str">
            <v>XFER</v>
          </cell>
          <cell r="N34">
            <v>41246</v>
          </cell>
          <cell r="P34" t="str">
            <v>A4-ZAS</v>
          </cell>
        </row>
        <row r="35">
          <cell r="A35">
            <v>744</v>
          </cell>
          <cell r="B35" t="str">
            <v>Customer Service &amp; Asset Protection Officer</v>
          </cell>
          <cell r="C35" t="str">
            <v>Customer Services Officer_Connections &amp; Integrity Section</v>
          </cell>
          <cell r="D35" t="str">
            <v>719-50695</v>
          </cell>
          <cell r="E35" t="str">
            <v>SCANES, Allan J</v>
          </cell>
          <cell r="F35" t="str">
            <v>Network Services</v>
          </cell>
          <cell r="G35" t="str">
            <v>Customer Service</v>
          </cell>
          <cell r="H35" t="str">
            <v>Connections &amp; Integrity</v>
          </cell>
          <cell r="J35" t="str">
            <v>CORTES, Francisco X</v>
          </cell>
          <cell r="K35">
            <v>32450</v>
          </cell>
          <cell r="L35" t="str">
            <v>SUBS</v>
          </cell>
          <cell r="M35" t="str">
            <v>STRUCT</v>
          </cell>
          <cell r="N35">
            <v>40630</v>
          </cell>
          <cell r="P35" t="str">
            <v>A3-ZBS</v>
          </cell>
        </row>
        <row r="36">
          <cell r="A36">
            <v>745</v>
          </cell>
          <cell r="B36" t="str">
            <v>Customer Service &amp; Asset Protection Officer</v>
          </cell>
          <cell r="C36" t="str">
            <v>Customer Services Officer_Connections &amp; Integrity Section</v>
          </cell>
          <cell r="D36" t="str">
            <v>544-83175</v>
          </cell>
          <cell r="E36" t="str">
            <v>WOLK, Garry</v>
          </cell>
          <cell r="F36" t="str">
            <v>Network Services</v>
          </cell>
          <cell r="G36" t="str">
            <v>Customer Service</v>
          </cell>
          <cell r="H36" t="str">
            <v>Connections &amp; Integrity</v>
          </cell>
          <cell r="J36" t="str">
            <v>CORTES, Francisco X</v>
          </cell>
          <cell r="K36">
            <v>35104</v>
          </cell>
          <cell r="L36" t="str">
            <v>SUBS</v>
          </cell>
          <cell r="M36" t="str">
            <v>STRUCT</v>
          </cell>
          <cell r="N36">
            <v>40630</v>
          </cell>
          <cell r="P36" t="str">
            <v>A3-ZBS</v>
          </cell>
        </row>
        <row r="37">
          <cell r="A37">
            <v>747</v>
          </cell>
          <cell r="B37" t="str">
            <v>Customer Service &amp; Asset Protection Officer</v>
          </cell>
          <cell r="C37" t="str">
            <v>Customer Services Officer_Connections &amp; Integrity Section</v>
          </cell>
          <cell r="D37">
            <v>1138</v>
          </cell>
          <cell r="E37" t="str">
            <v>NEWTON, David</v>
          </cell>
          <cell r="F37" t="str">
            <v>Network Services</v>
          </cell>
          <cell r="G37" t="str">
            <v>Customer Service</v>
          </cell>
          <cell r="H37" t="str">
            <v>Connections &amp; Integrity</v>
          </cell>
          <cell r="J37" t="str">
            <v>CORTES, Francisco X</v>
          </cell>
          <cell r="K37">
            <v>36767</v>
          </cell>
          <cell r="L37" t="str">
            <v>SUBS</v>
          </cell>
          <cell r="M37" t="str">
            <v>STRUCT</v>
          </cell>
          <cell r="N37">
            <v>40630</v>
          </cell>
          <cell r="P37" t="str">
            <v>A3-ZBS</v>
          </cell>
        </row>
        <row r="38">
          <cell r="A38">
            <v>749</v>
          </cell>
          <cell r="B38" t="str">
            <v>Customer Service &amp; Asset Protection Officer</v>
          </cell>
          <cell r="C38" t="str">
            <v>Customer Services Officer_Connections &amp; Integrity Section</v>
          </cell>
          <cell r="D38" t="str">
            <v>Vacant</v>
          </cell>
          <cell r="F38" t="str">
            <v>Network Services</v>
          </cell>
          <cell r="G38" t="str">
            <v>Customer Service</v>
          </cell>
          <cell r="H38" t="str">
            <v>Connections &amp; Integrity</v>
          </cell>
          <cell r="J38" t="str">
            <v>CORTES, Francisco X</v>
          </cell>
        </row>
        <row r="39">
          <cell r="A39">
            <v>750</v>
          </cell>
          <cell r="B39" t="str">
            <v>Customer Service &amp; Asset Protection Officer</v>
          </cell>
          <cell r="C39" t="str">
            <v>Customer Services Officer_Connections &amp; Integrity Section</v>
          </cell>
          <cell r="D39" t="str">
            <v>326-76988</v>
          </cell>
          <cell r="E39" t="str">
            <v>CAPPELLO, James P</v>
          </cell>
          <cell r="F39" t="str">
            <v>Network Services</v>
          </cell>
          <cell r="G39" t="str">
            <v>Customer Service</v>
          </cell>
          <cell r="H39" t="str">
            <v>Connections &amp; Integrity</v>
          </cell>
          <cell r="J39" t="str">
            <v>CORTES, Francisco X</v>
          </cell>
          <cell r="K39">
            <v>28892</v>
          </cell>
          <cell r="L39" t="str">
            <v>SUBS</v>
          </cell>
          <cell r="M39" t="str">
            <v>COMM</v>
          </cell>
          <cell r="N39">
            <v>40816</v>
          </cell>
          <cell r="P39" t="str">
            <v>A3-ZBS</v>
          </cell>
        </row>
        <row r="40">
          <cell r="A40">
            <v>751</v>
          </cell>
          <cell r="B40" t="str">
            <v>Snr Customer Services &amp; Asset Protection Officer</v>
          </cell>
          <cell r="C40" t="str">
            <v>Customer Services Officer_Connections &amp; Integrity Section</v>
          </cell>
          <cell r="D40" t="str">
            <v>711-26671</v>
          </cell>
          <cell r="E40" t="str">
            <v>MAGUIRE, Paul J</v>
          </cell>
          <cell r="F40" t="str">
            <v>Network Services</v>
          </cell>
          <cell r="G40" t="str">
            <v>Customer Service</v>
          </cell>
          <cell r="H40" t="str">
            <v>Connections &amp; Integrity</v>
          </cell>
          <cell r="J40" t="str">
            <v>CORTES, Francisco X</v>
          </cell>
          <cell r="K40">
            <v>33694</v>
          </cell>
          <cell r="L40" t="str">
            <v>SUBS</v>
          </cell>
          <cell r="M40" t="str">
            <v>STRUCT</v>
          </cell>
          <cell r="N40">
            <v>40630</v>
          </cell>
          <cell r="P40" t="str">
            <v>A4-ZBS</v>
          </cell>
        </row>
        <row r="41">
          <cell r="A41">
            <v>759</v>
          </cell>
          <cell r="B41" t="str">
            <v>Purchasing and Contracts Administrator</v>
          </cell>
          <cell r="C41" t="str">
            <v>Finance Services</v>
          </cell>
          <cell r="D41" t="str">
            <v>030-42572</v>
          </cell>
          <cell r="E41" t="str">
            <v>SLIWINSKI, Lisa</v>
          </cell>
          <cell r="F41" t="str">
            <v>Networks</v>
          </cell>
          <cell r="G41" t="str">
            <v>Network Finance Services</v>
          </cell>
          <cell r="J41" t="str">
            <v>PASSALIS, Kathryn L</v>
          </cell>
          <cell r="K41">
            <v>31971</v>
          </cell>
          <cell r="L41" t="str">
            <v>SUBS</v>
          </cell>
          <cell r="M41" t="str">
            <v>ADVMNT</v>
          </cell>
          <cell r="N41">
            <v>41053</v>
          </cell>
          <cell r="P41" t="str">
            <v>A3-ZBS</v>
          </cell>
        </row>
        <row r="42">
          <cell r="A42">
            <v>806</v>
          </cell>
          <cell r="B42" t="str">
            <v>Control Room Manager</v>
          </cell>
          <cell r="C42" t="str">
            <v>Operations and Call Centre</v>
          </cell>
          <cell r="D42">
            <v>10516</v>
          </cell>
          <cell r="E42" t="str">
            <v>HINCH, Leylann J</v>
          </cell>
          <cell r="F42" t="str">
            <v>Network Services</v>
          </cell>
          <cell r="G42" t="str">
            <v>Network Operations &amp; Call</v>
          </cell>
          <cell r="H42" t="str">
            <v>Control Room</v>
          </cell>
          <cell r="J42" t="str">
            <v>FEICKERT, Maxim G</v>
          </cell>
          <cell r="K42">
            <v>41113</v>
          </cell>
          <cell r="L42" t="str">
            <v>SUBS</v>
          </cell>
          <cell r="M42" t="str">
            <v>STRUCT</v>
          </cell>
          <cell r="N42">
            <v>41260</v>
          </cell>
          <cell r="P42" t="str">
            <v>MSAN</v>
          </cell>
        </row>
        <row r="43">
          <cell r="A43">
            <v>858</v>
          </cell>
          <cell r="B43" t="str">
            <v>Works Coordinator</v>
          </cell>
          <cell r="C43" t="str">
            <v>Works / Teams Coordinator</v>
          </cell>
          <cell r="D43">
            <v>4050</v>
          </cell>
          <cell r="E43" t="str">
            <v>WILLIS, Kolby J</v>
          </cell>
          <cell r="F43" t="str">
            <v>Network Services</v>
          </cell>
          <cell r="G43" t="str">
            <v>Service Delivery</v>
          </cell>
          <cell r="H43" t="str">
            <v>Substation Maintenance</v>
          </cell>
          <cell r="I43" t="str">
            <v>Protection</v>
          </cell>
          <cell r="J43" t="str">
            <v>LAMONT, Brent</v>
          </cell>
          <cell r="K43">
            <v>35459</v>
          </cell>
          <cell r="L43" t="str">
            <v>SUBS</v>
          </cell>
          <cell r="M43" t="str">
            <v>APPNT</v>
          </cell>
          <cell r="N43">
            <v>41345</v>
          </cell>
          <cell r="P43" t="str">
            <v>EW100B</v>
          </cell>
        </row>
        <row r="44">
          <cell r="A44">
            <v>884</v>
          </cell>
          <cell r="B44" t="str">
            <v>Contract Specialist</v>
          </cell>
          <cell r="C44" t="str">
            <v>Works Enablement</v>
          </cell>
          <cell r="D44">
            <v>10580</v>
          </cell>
          <cell r="E44" t="str">
            <v>NEWHAM, Debbie</v>
          </cell>
          <cell r="F44" t="str">
            <v>Network Services</v>
          </cell>
          <cell r="G44" t="str">
            <v>Works Enablement</v>
          </cell>
          <cell r="J44" t="str">
            <v>MCALISTER, Clinton J</v>
          </cell>
          <cell r="K44">
            <v>41211</v>
          </cell>
          <cell r="L44" t="str">
            <v>SUBS</v>
          </cell>
          <cell r="M44" t="str">
            <v>STRUCT</v>
          </cell>
          <cell r="N44">
            <v>41379</v>
          </cell>
          <cell r="P44" t="str">
            <v>A3-ZBS</v>
          </cell>
        </row>
        <row r="45">
          <cell r="A45">
            <v>924</v>
          </cell>
          <cell r="B45" t="str">
            <v>Senior Training Officer- HSE &amp; Quality</v>
          </cell>
          <cell r="C45" t="str">
            <v>Training</v>
          </cell>
          <cell r="D45">
            <v>10632</v>
          </cell>
          <cell r="E45" t="str">
            <v>HINCKSMAN, Paul J</v>
          </cell>
          <cell r="F45" t="str">
            <v>Network Services</v>
          </cell>
          <cell r="G45" t="str">
            <v>Works Enablement</v>
          </cell>
          <cell r="H45" t="str">
            <v>Training</v>
          </cell>
          <cell r="J45" t="str">
            <v>MCALISTER, Clinton J</v>
          </cell>
          <cell r="K45">
            <v>41309</v>
          </cell>
          <cell r="L45" t="str">
            <v>SUBS</v>
          </cell>
          <cell r="M45" t="str">
            <v>COMM</v>
          </cell>
          <cell r="N45">
            <v>41309</v>
          </cell>
          <cell r="P45" t="str">
            <v>A4-ZBS</v>
          </cell>
        </row>
        <row r="46">
          <cell r="A46">
            <v>994</v>
          </cell>
          <cell r="B46" t="str">
            <v>Customer Liaison Manager</v>
          </cell>
          <cell r="C46" t="str">
            <v>Service Delivery Management</v>
          </cell>
          <cell r="D46">
            <v>2506</v>
          </cell>
          <cell r="E46" t="str">
            <v>BUSTAMANTE, Christian A</v>
          </cell>
          <cell r="F46" t="str">
            <v>Network Services</v>
          </cell>
          <cell r="G46" t="str">
            <v>Customer Service</v>
          </cell>
          <cell r="H46" t="str">
            <v>Customer Service Centre</v>
          </cell>
          <cell r="J46" t="str">
            <v>BAKER, Robert J</v>
          </cell>
          <cell r="K46">
            <v>38517</v>
          </cell>
          <cell r="L46" t="str">
            <v>SUBS</v>
          </cell>
          <cell r="M46" t="str">
            <v>STRUCT</v>
          </cell>
          <cell r="N46">
            <v>41290</v>
          </cell>
          <cell r="P46" t="str">
            <v>A4-ZAS</v>
          </cell>
        </row>
        <row r="47">
          <cell r="A47">
            <v>995</v>
          </cell>
          <cell r="B47" t="str">
            <v>Customer Support Officer</v>
          </cell>
          <cell r="C47" t="str">
            <v>Customer Services Officer_Connections &amp; Integrity Section</v>
          </cell>
          <cell r="D47" t="str">
            <v>715-54836</v>
          </cell>
          <cell r="E47" t="str">
            <v>ZIEBELL, Kevin J</v>
          </cell>
          <cell r="F47" t="str">
            <v>Network Services</v>
          </cell>
          <cell r="G47" t="str">
            <v>Customer Service</v>
          </cell>
          <cell r="H47" t="str">
            <v>Metering &amp; Services</v>
          </cell>
          <cell r="J47" t="str">
            <v>CHRISTIAN, Wayne I</v>
          </cell>
          <cell r="K47">
            <v>25697</v>
          </cell>
          <cell r="L47" t="str">
            <v>SUBS</v>
          </cell>
          <cell r="M47" t="str">
            <v>STRUCT</v>
          </cell>
          <cell r="N47">
            <v>40840</v>
          </cell>
          <cell r="P47" t="str">
            <v>A3-ZAS</v>
          </cell>
        </row>
        <row r="48">
          <cell r="A48">
            <v>1032</v>
          </cell>
          <cell r="B48" t="str">
            <v>Principle Asset Strategy Engineer</v>
          </cell>
          <cell r="C48" t="str">
            <v xml:space="preserve">AP - Snr Planner/TO/Engineer </v>
          </cell>
          <cell r="D48">
            <v>10502</v>
          </cell>
          <cell r="E48" t="str">
            <v>SCHULZER, Michael</v>
          </cell>
          <cell r="F48" t="str">
            <v>Asset Management</v>
          </cell>
          <cell r="G48" t="str">
            <v>Asset Strategy &amp; Planning</v>
          </cell>
          <cell r="H48" t="str">
            <v>Asset Strategy</v>
          </cell>
          <cell r="J48" t="str">
            <v>ANDERSON, Tim</v>
          </cell>
          <cell r="K48">
            <v>41085</v>
          </cell>
          <cell r="L48" t="str">
            <v>SUBS</v>
          </cell>
          <cell r="M48" t="str">
            <v>STRUCT</v>
          </cell>
          <cell r="N48">
            <v>41193</v>
          </cell>
          <cell r="P48" t="str">
            <v>MSAN</v>
          </cell>
        </row>
        <row r="49">
          <cell r="A49">
            <v>1059</v>
          </cell>
          <cell r="B49" t="str">
            <v>Electrical Fitter</v>
          </cell>
          <cell r="C49" t="str">
            <v>Electrical Fitter - Dist Sub</v>
          </cell>
          <cell r="D49" t="str">
            <v>Vacant</v>
          </cell>
          <cell r="F49" t="str">
            <v>Network Services</v>
          </cell>
          <cell r="G49" t="str">
            <v>Customer Service</v>
          </cell>
          <cell r="H49" t="str">
            <v>Metering &amp; Services</v>
          </cell>
          <cell r="J49" t="str">
            <v>CHRISTIAN, Wayne I</v>
          </cell>
        </row>
        <row r="50">
          <cell r="A50">
            <v>1066</v>
          </cell>
          <cell r="B50" t="str">
            <v>Metering Data Services Team Leader</v>
          </cell>
          <cell r="C50" t="str">
            <v>Customer Services Officer_Connections &amp; Integrity Section</v>
          </cell>
          <cell r="D50" t="str">
            <v>702-88046</v>
          </cell>
          <cell r="E50" t="str">
            <v>HARVEY, Barry J</v>
          </cell>
          <cell r="F50" t="str">
            <v>Network Services</v>
          </cell>
          <cell r="G50" t="str">
            <v>Customer Service</v>
          </cell>
          <cell r="H50" t="str">
            <v>Metering &amp; Services</v>
          </cell>
          <cell r="J50" t="str">
            <v>ROBERTS, Jeffrey A</v>
          </cell>
          <cell r="K50">
            <v>33127</v>
          </cell>
          <cell r="L50" t="str">
            <v>SUBS</v>
          </cell>
          <cell r="M50" t="str">
            <v>ADVMNT</v>
          </cell>
          <cell r="N50">
            <v>41162</v>
          </cell>
          <cell r="P50" t="str">
            <v>A4-ZAS</v>
          </cell>
        </row>
        <row r="51">
          <cell r="A51">
            <v>1084</v>
          </cell>
          <cell r="B51" t="str">
            <v>Team Leader Line Worker</v>
          </cell>
          <cell r="C51" t="str">
            <v>Electrical Worker - Lineworker</v>
          </cell>
          <cell r="D51">
            <v>2656</v>
          </cell>
          <cell r="E51" t="str">
            <v>HEARN, Lee B</v>
          </cell>
          <cell r="F51" t="str">
            <v>Network Services</v>
          </cell>
          <cell r="G51" t="str">
            <v>Customer Service</v>
          </cell>
          <cell r="H51" t="str">
            <v>Metering &amp; Services</v>
          </cell>
          <cell r="J51" t="str">
            <v>MITCHELL, John B</v>
          </cell>
          <cell r="K51">
            <v>38747</v>
          </cell>
          <cell r="L51" t="str">
            <v>SUBS</v>
          </cell>
          <cell r="M51" t="str">
            <v>XFER</v>
          </cell>
          <cell r="N51">
            <v>41081</v>
          </cell>
          <cell r="P51" t="str">
            <v>EW800A</v>
          </cell>
        </row>
        <row r="52">
          <cell r="A52">
            <v>1153</v>
          </cell>
          <cell r="B52" t="str">
            <v>Metering  Fitter</v>
          </cell>
          <cell r="C52" t="str">
            <v>Electrical Fitter - Dist Sub</v>
          </cell>
          <cell r="D52">
            <v>3106</v>
          </cell>
          <cell r="E52" t="str">
            <v>TANKEY, John H</v>
          </cell>
          <cell r="F52" t="str">
            <v>Network Services</v>
          </cell>
          <cell r="G52" t="str">
            <v>Customer Service</v>
          </cell>
          <cell r="H52" t="str">
            <v>Metering &amp; Services</v>
          </cell>
          <cell r="J52" t="str">
            <v>CHRISTIAN, Wayne I</v>
          </cell>
          <cell r="K52">
            <v>38958</v>
          </cell>
          <cell r="L52" t="str">
            <v>SUBS</v>
          </cell>
          <cell r="M52" t="str">
            <v>COMPET</v>
          </cell>
          <cell r="N52">
            <v>40630</v>
          </cell>
          <cell r="P52" t="str">
            <v>EW800A</v>
          </cell>
        </row>
        <row r="53">
          <cell r="A53">
            <v>1154</v>
          </cell>
          <cell r="B53" t="str">
            <v>Electrical Fitter</v>
          </cell>
          <cell r="C53" t="str">
            <v>Electrical Fitter - Dist Sub</v>
          </cell>
          <cell r="D53" t="str">
            <v>Vacant</v>
          </cell>
          <cell r="F53" t="str">
            <v>Network Services</v>
          </cell>
          <cell r="G53" t="str">
            <v>Customer Service</v>
          </cell>
          <cell r="H53" t="str">
            <v>Metering &amp; Services</v>
          </cell>
          <cell r="J53" t="str">
            <v>CHRISTIAN, Wayne I</v>
          </cell>
        </row>
        <row r="54">
          <cell r="A54">
            <v>1168</v>
          </cell>
          <cell r="B54" t="str">
            <v>Electrical Fitter</v>
          </cell>
          <cell r="C54" t="str">
            <v>Electrical Fitter - Dist Sub</v>
          </cell>
          <cell r="D54">
            <v>4031</v>
          </cell>
          <cell r="E54" t="str">
            <v>BRACKENREG, Roydon D</v>
          </cell>
          <cell r="F54" t="str">
            <v>Network Services</v>
          </cell>
          <cell r="G54" t="str">
            <v>Service Delivery</v>
          </cell>
          <cell r="H54" t="str">
            <v>Substation Maintenance</v>
          </cell>
          <cell r="I54" t="str">
            <v>Zone Substations</v>
          </cell>
          <cell r="J54" t="str">
            <v>DUBBERT, Mark D</v>
          </cell>
          <cell r="K54">
            <v>35093</v>
          </cell>
          <cell r="L54" t="str">
            <v>SUBS</v>
          </cell>
          <cell r="M54" t="str">
            <v>STRUCT</v>
          </cell>
          <cell r="N54">
            <v>40787</v>
          </cell>
          <cell r="P54" t="str">
            <v>EW800A</v>
          </cell>
        </row>
        <row r="55">
          <cell r="A55">
            <v>1172</v>
          </cell>
          <cell r="B55" t="str">
            <v>Apprentice Electrical Fitter</v>
          </cell>
          <cell r="C55" t="str">
            <v>Electrical Apprentice</v>
          </cell>
          <cell r="D55">
            <v>10627</v>
          </cell>
          <cell r="E55" t="str">
            <v>GARVIE, Caleb</v>
          </cell>
          <cell r="F55" t="str">
            <v>Network Services</v>
          </cell>
          <cell r="G55" t="str">
            <v>Apprentices</v>
          </cell>
          <cell r="H55" t="str">
            <v>Electrical Apprentices</v>
          </cell>
          <cell r="J55" t="str">
            <v>LAMONT, Brent</v>
          </cell>
          <cell r="K55">
            <v>41303</v>
          </cell>
          <cell r="L55" t="str">
            <v>SUBS</v>
          </cell>
          <cell r="M55" t="str">
            <v>COMM</v>
          </cell>
          <cell r="N55">
            <v>41303</v>
          </cell>
          <cell r="O55">
            <v>42763</v>
          </cell>
          <cell r="P55" t="str">
            <v>APP211</v>
          </cell>
        </row>
        <row r="56">
          <cell r="A56">
            <v>1173</v>
          </cell>
          <cell r="B56" t="str">
            <v>Electrical Apprentice</v>
          </cell>
          <cell r="C56" t="str">
            <v>Electrical Apprentice</v>
          </cell>
          <cell r="D56">
            <v>9628</v>
          </cell>
          <cell r="E56" t="str">
            <v>MEEUWISSEN, Edward</v>
          </cell>
          <cell r="F56" t="str">
            <v>Network Services</v>
          </cell>
          <cell r="G56" t="str">
            <v>Apprentices</v>
          </cell>
          <cell r="H56" t="str">
            <v>Electrical Apprentices</v>
          </cell>
          <cell r="J56" t="str">
            <v>LAMONT, Brent</v>
          </cell>
          <cell r="K56">
            <v>40205</v>
          </cell>
          <cell r="L56" t="str">
            <v>SUBS</v>
          </cell>
          <cell r="M56" t="str">
            <v>ADVMNT</v>
          </cell>
          <cell r="N56">
            <v>41301</v>
          </cell>
          <cell r="O56">
            <v>41665</v>
          </cell>
          <cell r="P56" t="str">
            <v>APP212</v>
          </cell>
        </row>
        <row r="57">
          <cell r="A57">
            <v>1214</v>
          </cell>
          <cell r="B57" t="str">
            <v>Customer Services Officer</v>
          </cell>
          <cell r="C57" t="str">
            <v>Service Delivery Management</v>
          </cell>
          <cell r="D57">
            <v>2529</v>
          </cell>
          <cell r="E57" t="str">
            <v>ALLEN, Tracee</v>
          </cell>
          <cell r="F57" t="str">
            <v>Network Services</v>
          </cell>
          <cell r="G57" t="str">
            <v>Service Delivery</v>
          </cell>
          <cell r="H57" t="str">
            <v>Network Capital</v>
          </cell>
          <cell r="J57" t="str">
            <v>HOPKINS, Brian C</v>
          </cell>
          <cell r="K57">
            <v>38544</v>
          </cell>
          <cell r="L57" t="str">
            <v>SUBS</v>
          </cell>
          <cell r="M57" t="str">
            <v>STRUCT</v>
          </cell>
          <cell r="N57">
            <v>40843</v>
          </cell>
          <cell r="P57" t="str">
            <v>A3-ZAS</v>
          </cell>
        </row>
        <row r="58">
          <cell r="A58">
            <v>1217</v>
          </cell>
          <cell r="B58" t="str">
            <v>Distribution Substations Construction Team Leader</v>
          </cell>
          <cell r="C58" t="str">
            <v>Electrical Fitter - Zone Sub</v>
          </cell>
          <cell r="D58">
            <v>2382</v>
          </cell>
          <cell r="E58" t="str">
            <v>FARTHING, Daniel</v>
          </cell>
          <cell r="F58" t="str">
            <v>Network Services</v>
          </cell>
          <cell r="G58" t="str">
            <v>Service Delivery</v>
          </cell>
          <cell r="H58" t="str">
            <v>Substation Maintenance</v>
          </cell>
          <cell r="I58" t="str">
            <v>Distribution Substations</v>
          </cell>
          <cell r="J58" t="str">
            <v>WRENFORD, Dale J</v>
          </cell>
          <cell r="K58">
            <v>38379</v>
          </cell>
          <cell r="L58" t="str">
            <v>NONSUBS</v>
          </cell>
          <cell r="M58" t="str">
            <v>HDA</v>
          </cell>
          <cell r="N58">
            <v>41334</v>
          </cell>
          <cell r="O58">
            <v>41395</v>
          </cell>
          <cell r="P58" t="str">
            <v>EW800A</v>
          </cell>
        </row>
        <row r="59">
          <cell r="A59">
            <v>1217</v>
          </cell>
          <cell r="B59" t="str">
            <v>Distribution Substations Construction Team Leader</v>
          </cell>
          <cell r="C59" t="str">
            <v>Electrical Fitter - Zone Sub</v>
          </cell>
          <cell r="D59">
            <v>4048</v>
          </cell>
          <cell r="E59" t="str">
            <v>FROOME, Peter W</v>
          </cell>
          <cell r="F59" t="str">
            <v>Network Services</v>
          </cell>
          <cell r="G59" t="str">
            <v>Service Delivery</v>
          </cell>
          <cell r="H59" t="str">
            <v>Substation Maintenance</v>
          </cell>
          <cell r="I59" t="str">
            <v>Distribution Substations</v>
          </cell>
          <cell r="J59" t="str">
            <v>WRENFORD, Dale J</v>
          </cell>
          <cell r="K59">
            <v>35459</v>
          </cell>
          <cell r="L59" t="str">
            <v>SUBS</v>
          </cell>
          <cell r="M59" t="str">
            <v>STRUCT</v>
          </cell>
          <cell r="N59">
            <v>41000</v>
          </cell>
          <cell r="P59" t="str">
            <v>EW800A</v>
          </cell>
        </row>
        <row r="60">
          <cell r="A60">
            <v>1218</v>
          </cell>
          <cell r="B60" t="str">
            <v>Electrical Fitter</v>
          </cell>
          <cell r="C60" t="str">
            <v>Electrical Fitter - Dist Sub</v>
          </cell>
          <cell r="D60">
            <v>3347</v>
          </cell>
          <cell r="E60" t="str">
            <v>EBSWORTH, Jay</v>
          </cell>
          <cell r="F60" t="str">
            <v>Network Services</v>
          </cell>
          <cell r="G60" t="str">
            <v>Service Delivery</v>
          </cell>
          <cell r="H60" t="str">
            <v>Substation Maintenance</v>
          </cell>
          <cell r="I60" t="str">
            <v>Distribution Substations</v>
          </cell>
          <cell r="J60" t="str">
            <v>WRENFORD, Dale J</v>
          </cell>
          <cell r="K60">
            <v>39174</v>
          </cell>
          <cell r="L60" t="str">
            <v>SUBS</v>
          </cell>
          <cell r="M60" t="str">
            <v>STRUCT</v>
          </cell>
          <cell r="N60">
            <v>41123</v>
          </cell>
          <cell r="P60" t="str">
            <v>EW800A</v>
          </cell>
        </row>
        <row r="61">
          <cell r="A61">
            <v>1219</v>
          </cell>
          <cell r="B61" t="str">
            <v>Team Leader Protection</v>
          </cell>
          <cell r="C61" t="str">
            <v>Protection Technician</v>
          </cell>
          <cell r="D61" t="str">
            <v>Vacant</v>
          </cell>
          <cell r="F61" t="str">
            <v>Network Services</v>
          </cell>
          <cell r="G61" t="str">
            <v>Service Delivery</v>
          </cell>
          <cell r="H61" t="str">
            <v>Substation Maintenance</v>
          </cell>
          <cell r="I61" t="str">
            <v>Protection</v>
          </cell>
          <cell r="J61" t="str">
            <v>WILLIS, Kolby J</v>
          </cell>
        </row>
        <row r="62">
          <cell r="A62">
            <v>1223</v>
          </cell>
          <cell r="B62" t="str">
            <v>Electrical Fitter</v>
          </cell>
          <cell r="C62" t="str">
            <v>Electrical Fitter - Dist Sub</v>
          </cell>
          <cell r="D62">
            <v>9626</v>
          </cell>
          <cell r="E62" t="str">
            <v>CREEK, Matthew D</v>
          </cell>
          <cell r="F62" t="str">
            <v>Network Services</v>
          </cell>
          <cell r="G62" t="str">
            <v>Service Delivery</v>
          </cell>
          <cell r="H62" t="str">
            <v>Substation Maintenance</v>
          </cell>
          <cell r="I62" t="str">
            <v>Protection</v>
          </cell>
          <cell r="J62" t="str">
            <v>WILLIS, Kolby J</v>
          </cell>
          <cell r="K62">
            <v>40205</v>
          </cell>
          <cell r="L62" t="str">
            <v>SUBS</v>
          </cell>
          <cell r="M62" t="str">
            <v>ADVMNT</v>
          </cell>
          <cell r="N62">
            <v>41348</v>
          </cell>
          <cell r="P62" t="str">
            <v>EW600A</v>
          </cell>
        </row>
        <row r="63">
          <cell r="A63">
            <v>1225</v>
          </cell>
          <cell r="B63" t="str">
            <v>Design Team Manager</v>
          </cell>
          <cell r="C63" t="str">
            <v>Senior Technical Officer/Engineer_Design Section</v>
          </cell>
          <cell r="D63" t="str">
            <v>527-42110</v>
          </cell>
          <cell r="E63" t="str">
            <v>CHAN, Dan</v>
          </cell>
          <cell r="F63" t="str">
            <v>Network Services</v>
          </cell>
          <cell r="G63" t="str">
            <v>Customer Service</v>
          </cell>
          <cell r="H63" t="str">
            <v>Design</v>
          </cell>
          <cell r="J63" t="str">
            <v>WASS, Mathew S M</v>
          </cell>
          <cell r="K63">
            <v>32181</v>
          </cell>
          <cell r="L63" t="str">
            <v>SUBS</v>
          </cell>
          <cell r="M63" t="str">
            <v>STRUCT</v>
          </cell>
          <cell r="N63">
            <v>40843</v>
          </cell>
          <cell r="P63" t="str">
            <v>A5-ZBS</v>
          </cell>
        </row>
        <row r="64">
          <cell r="A64">
            <v>1234</v>
          </cell>
          <cell r="B64" t="str">
            <v>Electrical Worker Line Worker</v>
          </cell>
          <cell r="C64" t="str">
            <v>Electrical Worker - Lineworker Live Line</v>
          </cell>
          <cell r="D64">
            <v>9009</v>
          </cell>
          <cell r="E64" t="str">
            <v>JACOBS, Robert</v>
          </cell>
          <cell r="F64" t="str">
            <v>Network Services</v>
          </cell>
          <cell r="G64" t="str">
            <v>Service Delivery</v>
          </cell>
          <cell r="H64" t="str">
            <v>Lines Overhead &amp; Undergro</v>
          </cell>
          <cell r="I64" t="str">
            <v>Live Works</v>
          </cell>
          <cell r="J64" t="str">
            <v>READ, Scott A</v>
          </cell>
          <cell r="K64">
            <v>33049</v>
          </cell>
          <cell r="L64" t="str">
            <v>SUBS</v>
          </cell>
          <cell r="M64" t="str">
            <v>COMPET</v>
          </cell>
          <cell r="N64">
            <v>40694</v>
          </cell>
          <cell r="P64" t="str">
            <v>EW800A</v>
          </cell>
        </row>
        <row r="65">
          <cell r="A65">
            <v>1241</v>
          </cell>
          <cell r="B65" t="str">
            <v>Network Operator</v>
          </cell>
          <cell r="C65" t="str">
            <v>Operations and Call Centre</v>
          </cell>
          <cell r="D65">
            <v>4056</v>
          </cell>
          <cell r="E65" t="str">
            <v>GORTON, Andrew D</v>
          </cell>
          <cell r="F65" t="str">
            <v>Network Services</v>
          </cell>
          <cell r="G65" t="str">
            <v>Network Operations &amp; Call</v>
          </cell>
          <cell r="H65" t="str">
            <v>Control Room</v>
          </cell>
          <cell r="J65" t="str">
            <v>HINCH, Leylann J</v>
          </cell>
          <cell r="K65">
            <v>35660</v>
          </cell>
          <cell r="L65" t="str">
            <v>SUBS</v>
          </cell>
          <cell r="M65" t="str">
            <v>STRUCT</v>
          </cell>
          <cell r="N65">
            <v>41260</v>
          </cell>
          <cell r="P65" t="str">
            <v>A5-ZBS</v>
          </cell>
        </row>
        <row r="66">
          <cell r="A66">
            <v>1252</v>
          </cell>
          <cell r="B66" t="str">
            <v>Geospatial Specialist</v>
          </cell>
          <cell r="C66" t="str">
            <v>Network Innovation</v>
          </cell>
          <cell r="D66">
            <v>2375</v>
          </cell>
          <cell r="E66" t="str">
            <v>REARDON, Phillip</v>
          </cell>
          <cell r="F66" t="str">
            <v>Asset Management</v>
          </cell>
          <cell r="G66" t="str">
            <v>Network Innovation</v>
          </cell>
          <cell r="H66" t="str">
            <v>OSR Program</v>
          </cell>
          <cell r="J66" t="str">
            <v>BALDWIN, Graham</v>
          </cell>
          <cell r="K66">
            <v>38369</v>
          </cell>
          <cell r="L66" t="str">
            <v>SUBS</v>
          </cell>
          <cell r="M66" t="str">
            <v>STRUCT</v>
          </cell>
          <cell r="N66">
            <v>41240</v>
          </cell>
          <cell r="P66" t="str">
            <v>A4-ZAS</v>
          </cell>
        </row>
        <row r="67">
          <cell r="A67">
            <v>1282</v>
          </cell>
          <cell r="B67" t="str">
            <v>Operating Model Support Manager</v>
          </cell>
          <cell r="C67" t="str">
            <v>Service Delivery Management</v>
          </cell>
          <cell r="D67">
            <v>9077</v>
          </cell>
          <cell r="E67" t="str">
            <v>VAN VEENENDAAL, Debbie A</v>
          </cell>
          <cell r="F67" t="str">
            <v>Network Services</v>
          </cell>
          <cell r="G67" t="str">
            <v>Service Delivery</v>
          </cell>
          <cell r="H67" t="str">
            <v>Executive &amp; Admin</v>
          </cell>
          <cell r="J67" t="str">
            <v>IACUMIN, Lynette A</v>
          </cell>
          <cell r="K67">
            <v>39629</v>
          </cell>
          <cell r="L67" t="str">
            <v>SUBS</v>
          </cell>
          <cell r="M67" t="str">
            <v>STRUCT</v>
          </cell>
          <cell r="N67">
            <v>40840</v>
          </cell>
          <cell r="P67" t="str">
            <v>MSAN</v>
          </cell>
        </row>
        <row r="68">
          <cell r="A68">
            <v>1284</v>
          </cell>
          <cell r="B68" t="str">
            <v>Supply Manager</v>
          </cell>
          <cell r="C68" t="str">
            <v>Logistics</v>
          </cell>
          <cell r="D68" t="str">
            <v>033-51084</v>
          </cell>
          <cell r="E68" t="str">
            <v>MORRISON, Rodney</v>
          </cell>
          <cell r="F68" t="str">
            <v>Network Services</v>
          </cell>
          <cell r="G68" t="str">
            <v>Works Enablement</v>
          </cell>
          <cell r="H68" t="str">
            <v>Logistics</v>
          </cell>
          <cell r="J68" t="str">
            <v>PETHER, Derek J</v>
          </cell>
          <cell r="K68">
            <v>32076</v>
          </cell>
          <cell r="L68" t="str">
            <v>SUBS</v>
          </cell>
          <cell r="M68" t="str">
            <v>STRUCT</v>
          </cell>
          <cell r="N68">
            <v>40840</v>
          </cell>
          <cell r="P68" t="str">
            <v>A4-ZBS</v>
          </cell>
        </row>
        <row r="69">
          <cell r="A69">
            <v>1290</v>
          </cell>
          <cell r="B69" t="str">
            <v>Overhead Line Field Maintenance Manager</v>
          </cell>
          <cell r="C69" t="str">
            <v>Network Services Section Manager</v>
          </cell>
          <cell r="D69" t="str">
            <v>Vacant</v>
          </cell>
          <cell r="F69" t="str">
            <v>Network Services</v>
          </cell>
          <cell r="G69" t="str">
            <v>Service Delivery</v>
          </cell>
          <cell r="H69" t="str">
            <v>Substation Maintenance</v>
          </cell>
          <cell r="J69" t="str">
            <v>IACUMIN, Lynette A</v>
          </cell>
        </row>
        <row r="70">
          <cell r="A70">
            <v>1291</v>
          </cell>
          <cell r="B70" t="str">
            <v>Contract Specialist</v>
          </cell>
          <cell r="C70" t="str">
            <v>Works Enablement</v>
          </cell>
          <cell r="D70" t="str">
            <v>719-53247</v>
          </cell>
          <cell r="E70" t="str">
            <v>ANDERSON, Leanne</v>
          </cell>
          <cell r="F70" t="str">
            <v>Network Services</v>
          </cell>
          <cell r="G70" t="str">
            <v>Works Enablement</v>
          </cell>
          <cell r="J70" t="str">
            <v>MCALISTER, Clinton J</v>
          </cell>
          <cell r="K70">
            <v>35219</v>
          </cell>
          <cell r="L70" t="str">
            <v>SUBS</v>
          </cell>
          <cell r="M70" t="str">
            <v>STRUCT</v>
          </cell>
          <cell r="N70">
            <v>41379</v>
          </cell>
          <cell r="P70" t="str">
            <v>A3-ZBS</v>
          </cell>
        </row>
        <row r="71">
          <cell r="A71">
            <v>1299</v>
          </cell>
          <cell r="B71" t="str">
            <v>Fleet Support Officer</v>
          </cell>
          <cell r="C71" t="str">
            <v>Logistics</v>
          </cell>
          <cell r="D71">
            <v>3069</v>
          </cell>
          <cell r="E71" t="str">
            <v>WEBB, Erin L</v>
          </cell>
          <cell r="F71" t="str">
            <v>Network Services</v>
          </cell>
          <cell r="G71" t="str">
            <v>Works Enablement</v>
          </cell>
          <cell r="H71" t="str">
            <v>Logistics</v>
          </cell>
          <cell r="J71" t="str">
            <v>SHEIL, John</v>
          </cell>
          <cell r="K71">
            <v>38930</v>
          </cell>
          <cell r="L71" t="str">
            <v>SUBS</v>
          </cell>
          <cell r="M71" t="str">
            <v>STRUCT</v>
          </cell>
          <cell r="N71">
            <v>40840</v>
          </cell>
          <cell r="P71" t="str">
            <v>A3-ZAS</v>
          </cell>
        </row>
        <row r="72">
          <cell r="A72">
            <v>1302</v>
          </cell>
          <cell r="B72" t="str">
            <v>Purchasing Co-ordinator</v>
          </cell>
          <cell r="C72" t="str">
            <v>Logistics</v>
          </cell>
          <cell r="D72">
            <v>6574</v>
          </cell>
          <cell r="E72" t="str">
            <v>THOMPSON, Matthew J</v>
          </cell>
          <cell r="F72" t="str">
            <v>Network Services</v>
          </cell>
          <cell r="G72" t="str">
            <v>Works Enablement</v>
          </cell>
          <cell r="H72" t="str">
            <v>Logistics</v>
          </cell>
          <cell r="J72" t="str">
            <v>PETHER, Derek J</v>
          </cell>
          <cell r="K72">
            <v>34211</v>
          </cell>
          <cell r="L72" t="str">
            <v>SUBS</v>
          </cell>
          <cell r="M72" t="str">
            <v>STRUCT</v>
          </cell>
          <cell r="N72">
            <v>40805</v>
          </cell>
          <cell r="P72" t="str">
            <v>A3-ZBS</v>
          </cell>
        </row>
        <row r="73">
          <cell r="A73">
            <v>1303</v>
          </cell>
          <cell r="B73" t="str">
            <v>Inventory Analyst</v>
          </cell>
          <cell r="C73" t="str">
            <v>Logistics</v>
          </cell>
          <cell r="D73">
            <v>6252</v>
          </cell>
          <cell r="E73" t="str">
            <v>O'NEIL, Francis P</v>
          </cell>
          <cell r="F73" t="str">
            <v>Network Services</v>
          </cell>
          <cell r="G73" t="str">
            <v>Works Enablement</v>
          </cell>
          <cell r="H73" t="str">
            <v>Logistics</v>
          </cell>
          <cell r="J73" t="str">
            <v>FREEMAN, Brett E</v>
          </cell>
          <cell r="K73">
            <v>32062</v>
          </cell>
          <cell r="L73" t="str">
            <v>SUBS</v>
          </cell>
          <cell r="M73" t="str">
            <v>STRUCT</v>
          </cell>
          <cell r="N73">
            <v>40840</v>
          </cell>
          <cell r="P73" t="str">
            <v>A3-ZBS</v>
          </cell>
        </row>
        <row r="74">
          <cell r="A74">
            <v>1304</v>
          </cell>
          <cell r="B74" t="str">
            <v>Senior Commercial Analyst</v>
          </cell>
          <cell r="C74" t="str">
            <v>Finance Services</v>
          </cell>
          <cell r="D74" t="str">
            <v>715-17779</v>
          </cell>
          <cell r="E74" t="str">
            <v>WALKER, Christopher I</v>
          </cell>
          <cell r="F74" t="str">
            <v>Networks</v>
          </cell>
          <cell r="G74" t="str">
            <v>Network Finance Services</v>
          </cell>
          <cell r="J74" t="str">
            <v>PRIEST, Martin</v>
          </cell>
          <cell r="K74">
            <v>34093</v>
          </cell>
          <cell r="L74" t="str">
            <v>SUBS</v>
          </cell>
          <cell r="M74" t="str">
            <v>XFER</v>
          </cell>
          <cell r="N74">
            <v>40774</v>
          </cell>
          <cell r="P74" t="str">
            <v>A6-ZAS</v>
          </cell>
        </row>
        <row r="75">
          <cell r="A75">
            <v>1310</v>
          </cell>
          <cell r="B75" t="str">
            <v>Storeperson</v>
          </cell>
          <cell r="C75" t="str">
            <v>Logistics</v>
          </cell>
          <cell r="D75">
            <v>10583</v>
          </cell>
          <cell r="E75" t="str">
            <v>SUTTON, Brian</v>
          </cell>
          <cell r="F75" t="str">
            <v>Network Services</v>
          </cell>
          <cell r="G75" t="str">
            <v>Works Enablement</v>
          </cell>
          <cell r="H75" t="str">
            <v>Logistics</v>
          </cell>
          <cell r="J75" t="str">
            <v>NIHILL, Sean M</v>
          </cell>
          <cell r="K75">
            <v>41218</v>
          </cell>
          <cell r="L75" t="str">
            <v>SUBS</v>
          </cell>
          <cell r="M75" t="str">
            <v>COMM</v>
          </cell>
          <cell r="N75">
            <v>41218</v>
          </cell>
          <cell r="P75" t="str">
            <v>STOPEA</v>
          </cell>
        </row>
        <row r="76">
          <cell r="A76">
            <v>1312</v>
          </cell>
          <cell r="B76" t="str">
            <v>Warehouse Team Leader</v>
          </cell>
          <cell r="C76" t="str">
            <v>Logistics</v>
          </cell>
          <cell r="D76">
            <v>9849</v>
          </cell>
          <cell r="E76" t="str">
            <v>NIHILL, Sean M</v>
          </cell>
          <cell r="F76" t="str">
            <v>Network Services</v>
          </cell>
          <cell r="G76" t="str">
            <v>Works Enablement</v>
          </cell>
          <cell r="H76" t="str">
            <v>Logistics</v>
          </cell>
          <cell r="J76" t="str">
            <v>MORRISON, Rodney</v>
          </cell>
          <cell r="K76">
            <v>40560</v>
          </cell>
          <cell r="L76" t="str">
            <v>SUBS</v>
          </cell>
          <cell r="M76" t="str">
            <v>COMPET</v>
          </cell>
          <cell r="N76">
            <v>41260</v>
          </cell>
          <cell r="P76" t="str">
            <v>SSTELA</v>
          </cell>
        </row>
        <row r="77">
          <cell r="A77">
            <v>1313</v>
          </cell>
          <cell r="B77" t="str">
            <v>Storeperson</v>
          </cell>
          <cell r="C77" t="str">
            <v>Logistics</v>
          </cell>
          <cell r="D77">
            <v>6256</v>
          </cell>
          <cell r="E77" t="str">
            <v>O'CONNOR, David J</v>
          </cell>
          <cell r="F77" t="str">
            <v>Network Services</v>
          </cell>
          <cell r="G77" t="str">
            <v>Works Enablement</v>
          </cell>
          <cell r="H77" t="str">
            <v>Logistics</v>
          </cell>
          <cell r="J77" t="str">
            <v>NIHILL, Sean M</v>
          </cell>
          <cell r="K77">
            <v>31523</v>
          </cell>
          <cell r="L77" t="str">
            <v>SUBS</v>
          </cell>
          <cell r="M77" t="str">
            <v>STRUCT</v>
          </cell>
          <cell r="N77">
            <v>40840</v>
          </cell>
          <cell r="P77" t="str">
            <v>STOPEA</v>
          </cell>
        </row>
        <row r="78">
          <cell r="A78">
            <v>1317</v>
          </cell>
          <cell r="B78" t="str">
            <v>Storeperson</v>
          </cell>
          <cell r="C78" t="str">
            <v>Logistics</v>
          </cell>
          <cell r="D78">
            <v>9617</v>
          </cell>
          <cell r="E78" t="str">
            <v>CAIN, David P</v>
          </cell>
          <cell r="F78" t="str">
            <v>Network Services</v>
          </cell>
          <cell r="G78" t="str">
            <v>Works Enablement</v>
          </cell>
          <cell r="H78" t="str">
            <v>Logistics</v>
          </cell>
          <cell r="J78" t="str">
            <v>NIHILL, Sean M</v>
          </cell>
          <cell r="K78">
            <v>40196</v>
          </cell>
          <cell r="L78" t="str">
            <v>SUBS</v>
          </cell>
          <cell r="M78" t="str">
            <v>STRUCT</v>
          </cell>
          <cell r="N78">
            <v>40840</v>
          </cell>
          <cell r="P78" t="str">
            <v>STOPEA</v>
          </cell>
        </row>
        <row r="79">
          <cell r="A79">
            <v>1318</v>
          </cell>
          <cell r="B79" t="str">
            <v>Warehouse Administration Officer</v>
          </cell>
          <cell r="C79" t="str">
            <v>Logistics</v>
          </cell>
          <cell r="D79">
            <v>10578</v>
          </cell>
          <cell r="E79" t="str">
            <v>GILL, Rebecca A E</v>
          </cell>
          <cell r="F79" t="str">
            <v>Network Services</v>
          </cell>
          <cell r="G79" t="str">
            <v>Works Enablement</v>
          </cell>
          <cell r="H79" t="str">
            <v>Logistics</v>
          </cell>
          <cell r="J79" t="str">
            <v>NIHILL, Sean M</v>
          </cell>
          <cell r="K79">
            <v>41207</v>
          </cell>
          <cell r="L79" t="str">
            <v>SUBS</v>
          </cell>
          <cell r="M79" t="str">
            <v>COMM</v>
          </cell>
          <cell r="N79">
            <v>41207</v>
          </cell>
          <cell r="O79">
            <v>41571</v>
          </cell>
          <cell r="P79" t="str">
            <v>A2-ZAS</v>
          </cell>
        </row>
        <row r="80">
          <cell r="A80">
            <v>1318</v>
          </cell>
          <cell r="B80" t="str">
            <v>Warehouse Administration Officer</v>
          </cell>
          <cell r="C80" t="str">
            <v>Logistics</v>
          </cell>
          <cell r="D80">
            <v>9571</v>
          </cell>
          <cell r="E80" t="str">
            <v>MIDDLETON, Mark A</v>
          </cell>
          <cell r="F80" t="str">
            <v>Network Services</v>
          </cell>
          <cell r="G80" t="str">
            <v>Works Enablement</v>
          </cell>
          <cell r="H80" t="str">
            <v>Logistics</v>
          </cell>
          <cell r="J80" t="str">
            <v>NIHILL, Sean M</v>
          </cell>
          <cell r="K80">
            <v>40154</v>
          </cell>
          <cell r="L80" t="str">
            <v>SUBS</v>
          </cell>
          <cell r="M80" t="str">
            <v>STRUCT</v>
          </cell>
          <cell r="N80">
            <v>40840</v>
          </cell>
          <cell r="P80" t="str">
            <v>STOPEA</v>
          </cell>
        </row>
        <row r="81">
          <cell r="A81">
            <v>1319</v>
          </cell>
          <cell r="B81" t="str">
            <v>Warehouse Training &amp; Investigations Officer</v>
          </cell>
          <cell r="C81" t="str">
            <v>Logistics</v>
          </cell>
          <cell r="D81">
            <v>1740</v>
          </cell>
          <cell r="E81" t="str">
            <v>WILLIAMS, Grant H</v>
          </cell>
          <cell r="F81" t="str">
            <v>Network Services</v>
          </cell>
          <cell r="G81" t="str">
            <v>Works Enablement</v>
          </cell>
          <cell r="H81" t="str">
            <v>Logistics</v>
          </cell>
          <cell r="J81" t="str">
            <v>NIHILL, Sean M</v>
          </cell>
          <cell r="K81">
            <v>37480</v>
          </cell>
          <cell r="L81" t="str">
            <v>SUBS</v>
          </cell>
          <cell r="M81" t="str">
            <v>STRUCT</v>
          </cell>
          <cell r="N81">
            <v>40840</v>
          </cell>
          <cell r="P81" t="str">
            <v>SSTELA</v>
          </cell>
        </row>
        <row r="82">
          <cell r="A82">
            <v>1320</v>
          </cell>
          <cell r="B82" t="str">
            <v>Project Performance Analyst</v>
          </cell>
          <cell r="C82" t="str">
            <v>Works Enablement</v>
          </cell>
          <cell r="D82">
            <v>9339</v>
          </cell>
          <cell r="E82" t="str">
            <v>SKOUSEN, Cheryl S</v>
          </cell>
          <cell r="F82" t="str">
            <v>Network Services</v>
          </cell>
          <cell r="G82" t="str">
            <v>Works Enablement</v>
          </cell>
          <cell r="H82" t="str">
            <v>Works Management</v>
          </cell>
          <cell r="I82" t="str">
            <v>WE Tools Syst &amp; Proc Spec</v>
          </cell>
          <cell r="J82" t="str">
            <v>KUSUMA, Arinanto</v>
          </cell>
          <cell r="K82">
            <v>39860</v>
          </cell>
          <cell r="L82" t="str">
            <v>SUBS</v>
          </cell>
          <cell r="M82" t="str">
            <v>XFER</v>
          </cell>
          <cell r="N82">
            <v>41176</v>
          </cell>
          <cell r="P82" t="str">
            <v>A4-ZAS</v>
          </cell>
        </row>
        <row r="83">
          <cell r="A83">
            <v>1321</v>
          </cell>
          <cell r="B83" t="str">
            <v>Storeperson</v>
          </cell>
          <cell r="C83" t="str">
            <v>Logistics</v>
          </cell>
          <cell r="D83">
            <v>3013</v>
          </cell>
          <cell r="E83" t="str">
            <v>ORLANDO, Mathew</v>
          </cell>
          <cell r="F83" t="str">
            <v>Network Services</v>
          </cell>
          <cell r="G83" t="str">
            <v>Works Enablement</v>
          </cell>
          <cell r="H83" t="str">
            <v>Logistics</v>
          </cell>
          <cell r="J83" t="str">
            <v>NIHILL, Sean M</v>
          </cell>
          <cell r="K83">
            <v>38904</v>
          </cell>
          <cell r="L83" t="str">
            <v>SUBS</v>
          </cell>
          <cell r="M83" t="str">
            <v>STRUCT</v>
          </cell>
          <cell r="N83">
            <v>40840</v>
          </cell>
          <cell r="P83" t="str">
            <v>STOPEA</v>
          </cell>
        </row>
        <row r="84">
          <cell r="A84">
            <v>1341</v>
          </cell>
          <cell r="B84" t="str">
            <v>Principle Engineer Zone Substation</v>
          </cell>
          <cell r="C84" t="str">
            <v xml:space="preserve">AP - Planner/TO/Engineer </v>
          </cell>
          <cell r="D84">
            <v>10645</v>
          </cell>
          <cell r="E84" t="str">
            <v>TURKI, Surinder</v>
          </cell>
          <cell r="F84" t="str">
            <v>Asset Management</v>
          </cell>
          <cell r="G84" t="str">
            <v>Asset Strategy &amp; Planning</v>
          </cell>
          <cell r="H84" t="str">
            <v>Zone Subs Planning &amp; Perf</v>
          </cell>
          <cell r="J84" t="str">
            <v>GOTLA, Firoz</v>
          </cell>
          <cell r="K84">
            <v>41337</v>
          </cell>
          <cell r="L84" t="str">
            <v>SUBS</v>
          </cell>
          <cell r="M84" t="str">
            <v>COMM</v>
          </cell>
          <cell r="N84">
            <v>41337</v>
          </cell>
          <cell r="P84" t="str">
            <v>MSAN</v>
          </cell>
        </row>
        <row r="85">
          <cell r="A85">
            <v>1342</v>
          </cell>
          <cell r="B85" t="str">
            <v>Senior Network Regulatory Officer</v>
          </cell>
          <cell r="C85" t="str">
            <v>Technical Regulation &amp; Standards</v>
          </cell>
          <cell r="D85">
            <v>10606</v>
          </cell>
          <cell r="E85" t="str">
            <v>WALKER, Robert</v>
          </cell>
          <cell r="F85" t="str">
            <v>Asset Management</v>
          </cell>
          <cell r="G85" t="str">
            <v>Technical Regulation &amp; St</v>
          </cell>
          <cell r="J85" t="str">
            <v>WORONY, Janusz</v>
          </cell>
          <cell r="K85">
            <v>41281</v>
          </cell>
          <cell r="L85" t="str">
            <v>SUBS</v>
          </cell>
          <cell r="M85" t="str">
            <v>COMM</v>
          </cell>
          <cell r="N85">
            <v>41281</v>
          </cell>
          <cell r="P85" t="str">
            <v>MSAN</v>
          </cell>
        </row>
        <row r="86">
          <cell r="A86">
            <v>1343</v>
          </cell>
          <cell r="B86" t="str">
            <v>Market Services Team Manager</v>
          </cell>
          <cell r="C86" t="str">
            <v>Customer Services Officer_Connections &amp; Integrity Section</v>
          </cell>
          <cell r="D86" t="str">
            <v>541-98729</v>
          </cell>
          <cell r="E86" t="str">
            <v>ROBERTS, Jeffrey A</v>
          </cell>
          <cell r="F86" t="str">
            <v>Network Services</v>
          </cell>
          <cell r="G86" t="str">
            <v>Customer Service</v>
          </cell>
          <cell r="H86" t="str">
            <v>Metering &amp; Services</v>
          </cell>
          <cell r="J86" t="str">
            <v>SHARMA, Parveen K</v>
          </cell>
          <cell r="K86">
            <v>32489</v>
          </cell>
          <cell r="L86" t="str">
            <v>SUBS</v>
          </cell>
          <cell r="M86" t="str">
            <v>STRUCT</v>
          </cell>
          <cell r="N86">
            <v>40840</v>
          </cell>
          <cell r="P86" t="str">
            <v>A5-ZBS</v>
          </cell>
        </row>
        <row r="87">
          <cell r="A87">
            <v>1348</v>
          </cell>
          <cell r="B87" t="str">
            <v>Commercial Manager Energy Networks</v>
          </cell>
          <cell r="C87" t="str">
            <v>Finance Services</v>
          </cell>
          <cell r="D87">
            <v>9846</v>
          </cell>
          <cell r="E87" t="str">
            <v>PRIEST, Martin</v>
          </cell>
          <cell r="F87" t="str">
            <v>Networks</v>
          </cell>
          <cell r="G87" t="str">
            <v>Network Finance Services</v>
          </cell>
          <cell r="J87" t="str">
            <v>KNOX, John M</v>
          </cell>
          <cell r="K87">
            <v>40560</v>
          </cell>
          <cell r="L87" t="str">
            <v>SUBS</v>
          </cell>
          <cell r="M87" t="str">
            <v>COMM</v>
          </cell>
          <cell r="N87">
            <v>40630</v>
          </cell>
          <cell r="O87">
            <v>41648</v>
          </cell>
          <cell r="P87" t="str">
            <v>MSAN</v>
          </cell>
        </row>
        <row r="88">
          <cell r="A88">
            <v>1369</v>
          </cell>
          <cell r="B88" t="str">
            <v>Administrative Officer</v>
          </cell>
          <cell r="C88" t="str">
            <v>Works Enablement</v>
          </cell>
          <cell r="D88" t="str">
            <v>323-84993</v>
          </cell>
          <cell r="E88" t="str">
            <v>COULON, Noelene</v>
          </cell>
          <cell r="F88" t="str">
            <v>Network Services</v>
          </cell>
          <cell r="G88" t="str">
            <v>Works Enablement</v>
          </cell>
          <cell r="H88" t="str">
            <v>Works Management</v>
          </cell>
          <cell r="I88" t="str">
            <v>Program Planning</v>
          </cell>
          <cell r="J88" t="str">
            <v>VAN DER PLAAT, Michael A</v>
          </cell>
          <cell r="K88">
            <v>24740</v>
          </cell>
          <cell r="L88" t="str">
            <v>SUBS</v>
          </cell>
          <cell r="M88" t="str">
            <v>STRUCT</v>
          </cell>
          <cell r="N88">
            <v>40969</v>
          </cell>
          <cell r="P88" t="str">
            <v>A3-ZAS</v>
          </cell>
        </row>
        <row r="89">
          <cell r="A89">
            <v>1382</v>
          </cell>
          <cell r="B89" t="str">
            <v>Electrical Apprentice</v>
          </cell>
          <cell r="C89" t="str">
            <v>Electrical Apprentice</v>
          </cell>
          <cell r="D89">
            <v>2401</v>
          </cell>
          <cell r="E89" t="str">
            <v>BAIRD, Douglas N</v>
          </cell>
          <cell r="F89" t="str">
            <v>Network Services</v>
          </cell>
          <cell r="G89" t="str">
            <v>Apprentices</v>
          </cell>
          <cell r="H89" t="str">
            <v>Electrical Apprentices</v>
          </cell>
          <cell r="J89" t="str">
            <v>LAMONT, Brent</v>
          </cell>
          <cell r="K89">
            <v>38390</v>
          </cell>
          <cell r="L89" t="str">
            <v>SUBS</v>
          </cell>
          <cell r="M89" t="str">
            <v>STRUCT</v>
          </cell>
          <cell r="N89">
            <v>40574</v>
          </cell>
          <cell r="P89" t="str">
            <v>EW500A</v>
          </cell>
        </row>
        <row r="90">
          <cell r="A90">
            <v>1383</v>
          </cell>
          <cell r="B90" t="str">
            <v>Electrical Apprentice 1st Year</v>
          </cell>
          <cell r="C90" t="str">
            <v>Electrical Apprentice</v>
          </cell>
          <cell r="D90">
            <v>9629</v>
          </cell>
          <cell r="E90" t="str">
            <v>CLARK, Jeremy G</v>
          </cell>
          <cell r="F90" t="str">
            <v>Network Services</v>
          </cell>
          <cell r="G90" t="str">
            <v>Apprentices</v>
          </cell>
          <cell r="H90" t="str">
            <v>Cable Jointer Apprentices</v>
          </cell>
          <cell r="J90" t="str">
            <v>HOPKINS, Brian C</v>
          </cell>
          <cell r="K90">
            <v>40205</v>
          </cell>
          <cell r="L90" t="str">
            <v>SUBS</v>
          </cell>
          <cell r="M90" t="str">
            <v>ADVMNT</v>
          </cell>
          <cell r="N90">
            <v>41307</v>
          </cell>
          <cell r="O90">
            <v>41665</v>
          </cell>
          <cell r="P90" t="str">
            <v>APP212</v>
          </cell>
        </row>
        <row r="91">
          <cell r="A91">
            <v>1389</v>
          </cell>
          <cell r="B91" t="str">
            <v>Program Scheduler</v>
          </cell>
          <cell r="C91" t="str">
            <v>Works Enablement</v>
          </cell>
          <cell r="D91">
            <v>10143</v>
          </cell>
          <cell r="E91" t="str">
            <v>BRUNS, Daniel K</v>
          </cell>
          <cell r="F91" t="str">
            <v>Network Services</v>
          </cell>
          <cell r="G91" t="str">
            <v>Works Enablement</v>
          </cell>
          <cell r="H91" t="str">
            <v>Works Management</v>
          </cell>
          <cell r="I91" t="str">
            <v>Program Planning</v>
          </cell>
          <cell r="J91" t="str">
            <v>VAN DER PLAAT, Michael A</v>
          </cell>
          <cell r="K91">
            <v>41072</v>
          </cell>
          <cell r="L91" t="str">
            <v>SUBS</v>
          </cell>
          <cell r="M91" t="str">
            <v>COMM</v>
          </cell>
          <cell r="N91">
            <v>41072</v>
          </cell>
          <cell r="P91" t="str">
            <v>A4-ZAS</v>
          </cell>
        </row>
        <row r="92">
          <cell r="A92">
            <v>1394</v>
          </cell>
          <cell r="B92" t="str">
            <v>Dispatcher</v>
          </cell>
          <cell r="C92" t="str">
            <v>Operations and Call Centre</v>
          </cell>
          <cell r="D92">
            <v>6424</v>
          </cell>
          <cell r="E92" t="str">
            <v>REES, Ross E</v>
          </cell>
          <cell r="F92" t="str">
            <v>Network Services</v>
          </cell>
          <cell r="G92" t="str">
            <v>Network Operations &amp; Call</v>
          </cell>
          <cell r="H92" t="str">
            <v>Control Room</v>
          </cell>
          <cell r="J92" t="str">
            <v>HINCH, Leylann J</v>
          </cell>
          <cell r="K92">
            <v>28569</v>
          </cell>
          <cell r="L92" t="str">
            <v>SUBS</v>
          </cell>
          <cell r="M92" t="str">
            <v>STRUCT</v>
          </cell>
          <cell r="N92">
            <v>41260</v>
          </cell>
          <cell r="P92" t="str">
            <v>A5-ZAS</v>
          </cell>
        </row>
        <row r="93">
          <cell r="A93">
            <v>1395</v>
          </cell>
          <cell r="B93" t="str">
            <v>Metering Works Co-ordindator</v>
          </cell>
          <cell r="C93" t="str">
            <v>Works / Teams Coordinator</v>
          </cell>
          <cell r="D93">
            <v>5250</v>
          </cell>
          <cell r="E93" t="str">
            <v>CHRISTIAN, Wayne I</v>
          </cell>
          <cell r="F93" t="str">
            <v>Network Services</v>
          </cell>
          <cell r="G93" t="str">
            <v>Customer Service</v>
          </cell>
          <cell r="H93" t="str">
            <v>Metering &amp; Services</v>
          </cell>
          <cell r="J93" t="str">
            <v>SHARMA, Parveen K</v>
          </cell>
          <cell r="K93">
            <v>28415</v>
          </cell>
          <cell r="L93" t="str">
            <v>SUBS</v>
          </cell>
          <cell r="M93" t="str">
            <v>ADVMNT</v>
          </cell>
          <cell r="N93">
            <v>40786</v>
          </cell>
          <cell r="P93" t="str">
            <v>EW100B</v>
          </cell>
        </row>
        <row r="94">
          <cell r="A94">
            <v>1396</v>
          </cell>
          <cell r="B94" t="str">
            <v>Works Scheduler</v>
          </cell>
          <cell r="C94" t="str">
            <v>Service Delivery Management</v>
          </cell>
          <cell r="D94">
            <v>3565</v>
          </cell>
          <cell r="E94" t="str">
            <v>EVANS, Kylie M</v>
          </cell>
          <cell r="F94" t="str">
            <v>Network Services</v>
          </cell>
          <cell r="G94" t="str">
            <v>Service Delivery</v>
          </cell>
          <cell r="H94" t="str">
            <v>Network Capital</v>
          </cell>
          <cell r="J94" t="str">
            <v>HOPKINS, Brian C</v>
          </cell>
          <cell r="K94">
            <v>39335</v>
          </cell>
          <cell r="L94" t="str">
            <v>SUBS</v>
          </cell>
          <cell r="M94" t="str">
            <v>STRUCT</v>
          </cell>
          <cell r="N94">
            <v>40788</v>
          </cell>
          <cell r="P94" t="str">
            <v>A4-ZAS</v>
          </cell>
        </row>
        <row r="95">
          <cell r="A95">
            <v>1397</v>
          </cell>
          <cell r="B95" t="str">
            <v>Pole, Line &amp; Tree Co-ordinator</v>
          </cell>
          <cell r="C95" t="str">
            <v>Works / Teams Coordinator</v>
          </cell>
          <cell r="D95">
            <v>5619</v>
          </cell>
          <cell r="E95" t="str">
            <v>HARTAS, Steven J</v>
          </cell>
          <cell r="F95" t="str">
            <v>Network Services</v>
          </cell>
          <cell r="G95" t="str">
            <v>Service Delivery</v>
          </cell>
          <cell r="H95" t="str">
            <v>Lines Overhead &amp; Undergro</v>
          </cell>
          <cell r="I95" t="str">
            <v>Pole &amp; Line Inspection</v>
          </cell>
          <cell r="J95" t="str">
            <v>SPENCE, Bob</v>
          </cell>
          <cell r="K95">
            <v>31489</v>
          </cell>
          <cell r="L95" t="str">
            <v>SUBS</v>
          </cell>
          <cell r="M95" t="str">
            <v>XFER</v>
          </cell>
          <cell r="N95">
            <v>40882</v>
          </cell>
          <cell r="P95" t="str">
            <v>EW100B</v>
          </cell>
        </row>
        <row r="96">
          <cell r="A96">
            <v>1398</v>
          </cell>
          <cell r="B96" t="str">
            <v>Service &amp; Installations Officer</v>
          </cell>
          <cell r="C96" t="str">
            <v>Services &amp; Installation Officer_Metering &amp; Services Section</v>
          </cell>
          <cell r="D96" t="str">
            <v>326-76056</v>
          </cell>
          <cell r="E96" t="str">
            <v>MCINTOSH, David A</v>
          </cell>
          <cell r="F96" t="str">
            <v>Network Services</v>
          </cell>
          <cell r="G96" t="str">
            <v>Customer Service</v>
          </cell>
          <cell r="H96" t="str">
            <v>Metering &amp; Services</v>
          </cell>
          <cell r="J96" t="str">
            <v>SHARMA, Parveen K</v>
          </cell>
          <cell r="K96">
            <v>27064</v>
          </cell>
          <cell r="L96" t="str">
            <v>SUBS</v>
          </cell>
          <cell r="M96" t="str">
            <v>STRUCT</v>
          </cell>
          <cell r="N96">
            <v>41078</v>
          </cell>
          <cell r="P96" t="str">
            <v>A4-ZAW</v>
          </cell>
        </row>
        <row r="97">
          <cell r="A97">
            <v>1399</v>
          </cell>
          <cell r="B97" t="str">
            <v>Dispatcher</v>
          </cell>
          <cell r="C97" t="str">
            <v>Operations and Call Centre</v>
          </cell>
          <cell r="D97" t="str">
            <v>326-78924</v>
          </cell>
          <cell r="E97" t="str">
            <v>OLIVER, Roger K</v>
          </cell>
          <cell r="F97" t="str">
            <v>Network Services</v>
          </cell>
          <cell r="G97" t="str">
            <v>Network Operations &amp; Call</v>
          </cell>
          <cell r="H97" t="str">
            <v>Control Room</v>
          </cell>
          <cell r="J97" t="str">
            <v>HINCH, Leylann J</v>
          </cell>
          <cell r="K97">
            <v>26952</v>
          </cell>
          <cell r="L97" t="str">
            <v>SUBS</v>
          </cell>
          <cell r="M97" t="str">
            <v>STRUCT</v>
          </cell>
          <cell r="N97">
            <v>41260</v>
          </cell>
          <cell r="P97" t="str">
            <v>A5-ZAS</v>
          </cell>
        </row>
        <row r="98">
          <cell r="A98">
            <v>1400</v>
          </cell>
          <cell r="B98" t="str">
            <v>Dispatcher</v>
          </cell>
          <cell r="C98" t="str">
            <v>Operations and Call Centre</v>
          </cell>
          <cell r="D98">
            <v>6876</v>
          </cell>
          <cell r="E98" t="str">
            <v>WALKER, Noel G</v>
          </cell>
          <cell r="F98" t="str">
            <v>Network Services</v>
          </cell>
          <cell r="G98" t="str">
            <v>Network Operations &amp; Call</v>
          </cell>
          <cell r="H98" t="str">
            <v>Control Room</v>
          </cell>
          <cell r="J98" t="str">
            <v>HINCH, Leylann J</v>
          </cell>
          <cell r="K98">
            <v>34002</v>
          </cell>
          <cell r="L98" t="str">
            <v>SUBS</v>
          </cell>
          <cell r="M98" t="str">
            <v>STRUCT</v>
          </cell>
          <cell r="N98">
            <v>41260</v>
          </cell>
          <cell r="P98" t="str">
            <v>DIS910</v>
          </cell>
        </row>
        <row r="99">
          <cell r="A99">
            <v>1401</v>
          </cell>
          <cell r="B99" t="str">
            <v>Dispatcher</v>
          </cell>
          <cell r="C99" t="str">
            <v>Operations and Call Centre</v>
          </cell>
          <cell r="D99" t="str">
            <v>326-71589</v>
          </cell>
          <cell r="E99" t="str">
            <v>GRIGG, Kenneth</v>
          </cell>
          <cell r="F99" t="str">
            <v>Network Services</v>
          </cell>
          <cell r="G99" t="str">
            <v>Network Operations &amp; Call</v>
          </cell>
          <cell r="H99" t="str">
            <v>Control Room</v>
          </cell>
          <cell r="J99" t="str">
            <v>HINCH, Leylann J</v>
          </cell>
          <cell r="K99">
            <v>25608</v>
          </cell>
          <cell r="L99" t="str">
            <v>SUBS</v>
          </cell>
          <cell r="M99" t="str">
            <v>STRUCT</v>
          </cell>
          <cell r="N99">
            <v>41260</v>
          </cell>
          <cell r="P99" t="str">
            <v>A5-ZAS</v>
          </cell>
        </row>
        <row r="100">
          <cell r="A100">
            <v>1404</v>
          </cell>
          <cell r="B100" t="str">
            <v>Team Leader Pole Replacement</v>
          </cell>
          <cell r="C100" t="str">
            <v>Electrical Worker - Lineworker</v>
          </cell>
          <cell r="D100">
            <v>2116</v>
          </cell>
          <cell r="E100" t="str">
            <v>STEWART, Geoffrey W</v>
          </cell>
          <cell r="F100" t="str">
            <v>Network Services</v>
          </cell>
          <cell r="G100" t="str">
            <v>Service Delivery</v>
          </cell>
          <cell r="H100" t="str">
            <v>Lines Overhead &amp; Undergro</v>
          </cell>
          <cell r="I100" t="str">
            <v>Pole Replacement</v>
          </cell>
          <cell r="J100" t="str">
            <v>DOWD, Troy A</v>
          </cell>
          <cell r="K100">
            <v>38035</v>
          </cell>
          <cell r="L100" t="str">
            <v>SUBS</v>
          </cell>
          <cell r="M100" t="str">
            <v>ADVMNT</v>
          </cell>
          <cell r="N100">
            <v>41282</v>
          </cell>
          <cell r="P100" t="str">
            <v>EW900A</v>
          </cell>
        </row>
        <row r="101">
          <cell r="A101">
            <v>1405</v>
          </cell>
          <cell r="B101" t="str">
            <v>Team Coordinator Plant and Equipment</v>
          </cell>
          <cell r="C101" t="str">
            <v>Works / Teams Coordinator</v>
          </cell>
          <cell r="D101">
            <v>5389</v>
          </cell>
          <cell r="E101" t="str">
            <v>CLARKE, Stephen</v>
          </cell>
          <cell r="F101" t="str">
            <v>Network Services</v>
          </cell>
          <cell r="G101" t="str">
            <v>Service Delivery</v>
          </cell>
          <cell r="H101" t="str">
            <v>Lines Overhead &amp; Undergro</v>
          </cell>
          <cell r="I101" t="str">
            <v>Plant &amp; Equipment</v>
          </cell>
          <cell r="J101" t="str">
            <v>BRADLEY, Paul</v>
          </cell>
          <cell r="K101">
            <v>31383</v>
          </cell>
          <cell r="L101" t="str">
            <v>SUBS</v>
          </cell>
          <cell r="M101" t="str">
            <v>ADVMNT</v>
          </cell>
          <cell r="N101">
            <v>41022</v>
          </cell>
          <cell r="P101" t="str">
            <v>EW900A</v>
          </cell>
        </row>
        <row r="102">
          <cell r="A102">
            <v>1479</v>
          </cell>
          <cell r="B102" t="str">
            <v>Team Leader GIS &amp; CAD</v>
          </cell>
          <cell r="C102" t="str">
            <v>Asset Information and Reporting</v>
          </cell>
          <cell r="D102" t="str">
            <v>033-50380</v>
          </cell>
          <cell r="E102" t="str">
            <v>SMITH, Gary C</v>
          </cell>
          <cell r="F102" t="str">
            <v>Asset Management</v>
          </cell>
          <cell r="G102" t="str">
            <v>Asset Info Mngmnt &amp; Repor</v>
          </cell>
          <cell r="J102" t="str">
            <v>HOLLONDS, Gordon R</v>
          </cell>
          <cell r="K102">
            <v>32181</v>
          </cell>
          <cell r="L102" t="str">
            <v>SUBS</v>
          </cell>
          <cell r="M102" t="str">
            <v>STRUCT</v>
          </cell>
          <cell r="N102">
            <v>40717</v>
          </cell>
          <cell r="P102" t="str">
            <v>A4-ZBS</v>
          </cell>
        </row>
        <row r="103">
          <cell r="A103">
            <v>1515</v>
          </cell>
          <cell r="B103" t="str">
            <v>Manager Gas Networks</v>
          </cell>
          <cell r="C103" t="str">
            <v>Asset Management General Manager</v>
          </cell>
          <cell r="D103">
            <v>3798</v>
          </cell>
          <cell r="E103" t="str">
            <v>CONNELLY, Macleay F</v>
          </cell>
          <cell r="F103" t="str">
            <v>Asset Management</v>
          </cell>
          <cell r="G103" t="str">
            <v>Gas Networks</v>
          </cell>
          <cell r="J103" t="str">
            <v>DEVLIN, Stephen P</v>
          </cell>
          <cell r="K103">
            <v>39510</v>
          </cell>
          <cell r="L103" t="str">
            <v>SUBS</v>
          </cell>
          <cell r="M103" t="str">
            <v>ADVMNT</v>
          </cell>
          <cell r="N103">
            <v>40725</v>
          </cell>
          <cell r="P103" t="str">
            <v>MSAN</v>
          </cell>
        </row>
        <row r="104">
          <cell r="A104">
            <v>1516</v>
          </cell>
          <cell r="B104" t="str">
            <v>Dispatcher</v>
          </cell>
          <cell r="C104" t="str">
            <v>Operations and Call Centre</v>
          </cell>
          <cell r="D104" t="str">
            <v>719-50775</v>
          </cell>
          <cell r="E104" t="str">
            <v>NEGRI, Graeme</v>
          </cell>
          <cell r="F104" t="str">
            <v>Network Services</v>
          </cell>
          <cell r="G104" t="str">
            <v>Network Operations &amp; Call</v>
          </cell>
          <cell r="H104" t="str">
            <v>Control Room</v>
          </cell>
          <cell r="J104" t="str">
            <v>HINCH, Leylann J</v>
          </cell>
          <cell r="K104">
            <v>34974</v>
          </cell>
          <cell r="L104" t="str">
            <v>SUBS</v>
          </cell>
          <cell r="M104" t="str">
            <v>STRUCT</v>
          </cell>
          <cell r="N104">
            <v>41260</v>
          </cell>
          <cell r="P104" t="str">
            <v>A5-ZAS</v>
          </cell>
        </row>
        <row r="105">
          <cell r="A105">
            <v>1518</v>
          </cell>
          <cell r="B105" t="str">
            <v>Electrical Fitter</v>
          </cell>
          <cell r="C105" t="str">
            <v>Electrical Fitter - Dist Sub</v>
          </cell>
          <cell r="D105">
            <v>3449</v>
          </cell>
          <cell r="E105" t="str">
            <v>MORRIS, Christopher J</v>
          </cell>
          <cell r="F105" t="str">
            <v>Network Services</v>
          </cell>
          <cell r="G105" t="str">
            <v>Customer Service</v>
          </cell>
          <cell r="H105" t="str">
            <v>Metering &amp; Services</v>
          </cell>
          <cell r="J105" t="str">
            <v>MITCHELL, John B</v>
          </cell>
          <cell r="K105">
            <v>39252</v>
          </cell>
          <cell r="L105" t="str">
            <v>SUBS</v>
          </cell>
          <cell r="M105" t="str">
            <v>APPNT</v>
          </cell>
          <cell r="N105">
            <v>40920</v>
          </cell>
          <cell r="P105" t="str">
            <v>EW600A</v>
          </cell>
        </row>
        <row r="106">
          <cell r="A106">
            <v>1831</v>
          </cell>
          <cell r="B106" t="str">
            <v>Market Transfer Officer</v>
          </cell>
          <cell r="C106" t="str">
            <v>Customer Services Officer_Connections &amp; Integrity Section</v>
          </cell>
          <cell r="D106">
            <v>9310</v>
          </cell>
          <cell r="E106" t="str">
            <v>FALLACE, Melissa J</v>
          </cell>
          <cell r="F106" t="str">
            <v>Network Services</v>
          </cell>
          <cell r="G106" t="str">
            <v>Customer Service</v>
          </cell>
          <cell r="H106" t="str">
            <v>Metering &amp; Services</v>
          </cell>
          <cell r="J106" t="str">
            <v>ROBERTS, Jeffrey A</v>
          </cell>
          <cell r="K106">
            <v>39818</v>
          </cell>
          <cell r="L106" t="str">
            <v>SUBS</v>
          </cell>
          <cell r="M106" t="str">
            <v>ADVMNT</v>
          </cell>
          <cell r="N106">
            <v>41302</v>
          </cell>
          <cell r="P106" t="str">
            <v>A3-ZAS</v>
          </cell>
        </row>
        <row r="107">
          <cell r="A107">
            <v>1889</v>
          </cell>
          <cell r="B107" t="str">
            <v>Shift Linesperson</v>
          </cell>
          <cell r="C107" t="str">
            <v>Electrical Worker - Lineworker</v>
          </cell>
          <cell r="D107">
            <v>1861</v>
          </cell>
          <cell r="E107" t="str">
            <v>TAUNTON, Kane J</v>
          </cell>
          <cell r="F107" t="str">
            <v>Network Services</v>
          </cell>
          <cell r="G107" t="str">
            <v>Service Delivery</v>
          </cell>
          <cell r="H107" t="str">
            <v>Fault Response &amp; Reactive</v>
          </cell>
          <cell r="J107" t="str">
            <v>HARRADINE, Michael J</v>
          </cell>
          <cell r="K107">
            <v>37628</v>
          </cell>
          <cell r="L107" t="str">
            <v>SUBS</v>
          </cell>
          <cell r="M107" t="str">
            <v>ADVMNT</v>
          </cell>
          <cell r="N107">
            <v>40786</v>
          </cell>
          <cell r="P107" t="str">
            <v>EW900A</v>
          </cell>
        </row>
        <row r="108">
          <cell r="A108">
            <v>1891</v>
          </cell>
          <cell r="B108" t="str">
            <v>Shift Linesperson</v>
          </cell>
          <cell r="C108" t="str">
            <v>Electrical Worker - Lineworker</v>
          </cell>
          <cell r="D108">
            <v>1866</v>
          </cell>
          <cell r="E108" t="str">
            <v>HUGHES, Michael A</v>
          </cell>
          <cell r="F108" t="str">
            <v>Network Services</v>
          </cell>
          <cell r="G108" t="str">
            <v>Service Delivery</v>
          </cell>
          <cell r="H108" t="str">
            <v>Fault Response &amp; Reactive</v>
          </cell>
          <cell r="J108" t="str">
            <v>HARRADINE, Michael J</v>
          </cell>
          <cell r="K108">
            <v>37628</v>
          </cell>
          <cell r="L108" t="str">
            <v>SUBS</v>
          </cell>
          <cell r="M108" t="str">
            <v>STRUCT</v>
          </cell>
          <cell r="N108">
            <v>40787</v>
          </cell>
          <cell r="P108" t="str">
            <v>EW800A</v>
          </cell>
        </row>
        <row r="109">
          <cell r="A109">
            <v>1924</v>
          </cell>
          <cell r="B109" t="str">
            <v>Electrical Worker/Lineworker</v>
          </cell>
          <cell r="C109" t="str">
            <v>Electrical Worker - Lineworker Live Line</v>
          </cell>
          <cell r="D109">
            <v>3277</v>
          </cell>
          <cell r="E109" t="str">
            <v>BURKE, David A</v>
          </cell>
          <cell r="F109" t="str">
            <v>Network Services</v>
          </cell>
          <cell r="G109" t="str">
            <v>Service Delivery</v>
          </cell>
          <cell r="H109" t="str">
            <v>Lines Overhead &amp; Undergro</v>
          </cell>
          <cell r="I109" t="str">
            <v>Live Works</v>
          </cell>
          <cell r="J109" t="str">
            <v>SUCHOMEL, Danny</v>
          </cell>
          <cell r="K109">
            <v>39118</v>
          </cell>
          <cell r="L109" t="str">
            <v>SUBS</v>
          </cell>
          <cell r="M109" t="str">
            <v>ADVMNT</v>
          </cell>
          <cell r="N109">
            <v>41204</v>
          </cell>
          <cell r="P109" t="str">
            <v>EW800A</v>
          </cell>
        </row>
        <row r="110">
          <cell r="A110">
            <v>1925</v>
          </cell>
          <cell r="B110" t="str">
            <v>Electrical Worker/Lineworker</v>
          </cell>
          <cell r="C110" t="str">
            <v>Electrical Worker - Lineworker Live Line</v>
          </cell>
          <cell r="D110">
            <v>1895</v>
          </cell>
          <cell r="E110" t="str">
            <v>WYNN, Richard J</v>
          </cell>
          <cell r="F110" t="str">
            <v>Network Services</v>
          </cell>
          <cell r="G110" t="str">
            <v>Service Delivery</v>
          </cell>
          <cell r="H110" t="str">
            <v>Lines Overhead &amp; Undergro</v>
          </cell>
          <cell r="I110" t="str">
            <v>Live Works</v>
          </cell>
          <cell r="J110" t="str">
            <v>SUCHOMEL, Danny</v>
          </cell>
          <cell r="K110">
            <v>37655</v>
          </cell>
          <cell r="L110" t="str">
            <v>SUBS</v>
          </cell>
          <cell r="M110" t="str">
            <v>COMPET</v>
          </cell>
          <cell r="N110">
            <v>40630</v>
          </cell>
          <cell r="P110" t="str">
            <v>EW800A</v>
          </cell>
        </row>
        <row r="111">
          <cell r="A111">
            <v>1928</v>
          </cell>
          <cell r="B111" t="str">
            <v>Electrical Worker/Lineworker</v>
          </cell>
          <cell r="C111" t="str">
            <v>Electrical Worker - Lineworker</v>
          </cell>
          <cell r="D111">
            <v>1888</v>
          </cell>
          <cell r="E111" t="str">
            <v>PERKINS, Simon R</v>
          </cell>
          <cell r="F111" t="str">
            <v>Network Services</v>
          </cell>
          <cell r="G111" t="str">
            <v>Service Delivery</v>
          </cell>
          <cell r="H111" t="str">
            <v>Lines Overhead &amp; Undergro</v>
          </cell>
          <cell r="I111" t="str">
            <v>Pole Replacement</v>
          </cell>
          <cell r="J111" t="str">
            <v>DOWD, Troy A</v>
          </cell>
          <cell r="K111">
            <v>37655</v>
          </cell>
          <cell r="L111" t="str">
            <v>SUBS</v>
          </cell>
          <cell r="M111" t="str">
            <v>STRUCT</v>
          </cell>
          <cell r="N111">
            <v>41058</v>
          </cell>
          <cell r="P111" t="str">
            <v>EW800A</v>
          </cell>
        </row>
        <row r="112">
          <cell r="A112">
            <v>1930</v>
          </cell>
          <cell r="B112" t="str">
            <v>Team Leader</v>
          </cell>
          <cell r="C112" t="str">
            <v>Electrical Worker</v>
          </cell>
          <cell r="D112">
            <v>2037</v>
          </cell>
          <cell r="E112" t="str">
            <v>MCQUALTER, Toby C</v>
          </cell>
          <cell r="F112" t="str">
            <v>Network Services</v>
          </cell>
          <cell r="G112" t="str">
            <v>Service Delivery</v>
          </cell>
          <cell r="H112" t="str">
            <v>Network Capital</v>
          </cell>
          <cell r="J112" t="str">
            <v>MURPHY, Shane</v>
          </cell>
          <cell r="K112">
            <v>38022</v>
          </cell>
          <cell r="L112" t="str">
            <v>SUBS</v>
          </cell>
          <cell r="M112" t="str">
            <v>COMPET</v>
          </cell>
          <cell r="N112">
            <v>40630</v>
          </cell>
          <cell r="P112" t="str">
            <v>EW800A</v>
          </cell>
        </row>
        <row r="113">
          <cell r="A113">
            <v>1931</v>
          </cell>
          <cell r="B113" t="str">
            <v>Line Worker</v>
          </cell>
          <cell r="C113" t="str">
            <v>Electrical Worker - Lineworker</v>
          </cell>
          <cell r="D113" t="str">
            <v>Vacant</v>
          </cell>
          <cell r="F113" t="str">
            <v>Network Services</v>
          </cell>
          <cell r="G113" t="str">
            <v>Customer Service</v>
          </cell>
          <cell r="H113" t="str">
            <v>Metering &amp; Services</v>
          </cell>
          <cell r="J113" t="str">
            <v>MITCHELL, John B</v>
          </cell>
        </row>
        <row r="114">
          <cell r="A114">
            <v>1934</v>
          </cell>
          <cell r="B114" t="str">
            <v>Plant and Transport Operator</v>
          </cell>
          <cell r="C114" t="str">
            <v>Plant and Transport Operator</v>
          </cell>
          <cell r="D114">
            <v>2691</v>
          </cell>
          <cell r="E114" t="str">
            <v>RICHARDSON, David M T</v>
          </cell>
          <cell r="F114" t="str">
            <v>Network Services</v>
          </cell>
          <cell r="G114" t="str">
            <v>Service Delivery</v>
          </cell>
          <cell r="H114" t="str">
            <v>Lines Overhead &amp; Undergro</v>
          </cell>
          <cell r="I114" t="str">
            <v>Plant &amp; Equipment</v>
          </cell>
          <cell r="J114" t="str">
            <v>WITHELL, Paul T</v>
          </cell>
          <cell r="K114">
            <v>38783</v>
          </cell>
          <cell r="L114" t="str">
            <v>SUBS</v>
          </cell>
          <cell r="M114" t="str">
            <v>STRUCT</v>
          </cell>
          <cell r="N114">
            <v>40717</v>
          </cell>
          <cell r="P114" t="str">
            <v>EW500A</v>
          </cell>
        </row>
        <row r="115">
          <cell r="A115">
            <v>1936</v>
          </cell>
          <cell r="B115" t="str">
            <v>System Support&amp;Reporting Officer</v>
          </cell>
          <cell r="C115" t="str">
            <v>Services &amp; Installation Officer_Metering &amp; Services Section</v>
          </cell>
          <cell r="D115">
            <v>10637</v>
          </cell>
          <cell r="E115" t="str">
            <v>BOLZ, Manja</v>
          </cell>
          <cell r="F115" t="str">
            <v>Network Services</v>
          </cell>
          <cell r="G115" t="str">
            <v>Customer Service</v>
          </cell>
          <cell r="H115" t="str">
            <v>Metering &amp; Services</v>
          </cell>
          <cell r="J115" t="str">
            <v>ROBERTS, Jeffrey A</v>
          </cell>
          <cell r="K115">
            <v>41316</v>
          </cell>
          <cell r="L115" t="str">
            <v>SUBS</v>
          </cell>
          <cell r="M115" t="str">
            <v>COMM</v>
          </cell>
          <cell r="N115">
            <v>41316</v>
          </cell>
          <cell r="P115" t="str">
            <v>A3-ZBS</v>
          </cell>
        </row>
        <row r="116">
          <cell r="A116">
            <v>1941</v>
          </cell>
          <cell r="B116" t="str">
            <v>Energy Data Officer</v>
          </cell>
          <cell r="C116" t="str">
            <v>Customer Services Officer_Connections &amp; Integrity Section</v>
          </cell>
          <cell r="D116">
            <v>3052</v>
          </cell>
          <cell r="E116" t="str">
            <v>WRIGHT, Candice L</v>
          </cell>
          <cell r="F116" t="str">
            <v>Network Services</v>
          </cell>
          <cell r="G116" t="str">
            <v>Customer Service</v>
          </cell>
          <cell r="H116" t="str">
            <v>Metering &amp; Services</v>
          </cell>
          <cell r="J116" t="str">
            <v>ROBERTS, Jeffrey A</v>
          </cell>
          <cell r="K116">
            <v>38922</v>
          </cell>
          <cell r="L116" t="str">
            <v>SUBS</v>
          </cell>
          <cell r="M116" t="str">
            <v>STRUCT</v>
          </cell>
          <cell r="N116">
            <v>40840</v>
          </cell>
          <cell r="P116" t="str">
            <v>A3-ZBS</v>
          </cell>
        </row>
        <row r="117">
          <cell r="A117">
            <v>1948</v>
          </cell>
          <cell r="B117" t="str">
            <v>Ancilliary Works Manager</v>
          </cell>
          <cell r="C117" t="str">
            <v>Network Innovation</v>
          </cell>
          <cell r="D117" t="str">
            <v>713-09291</v>
          </cell>
          <cell r="E117" t="str">
            <v>WRIGHT, Fiona M</v>
          </cell>
          <cell r="F117" t="str">
            <v>Asset Management</v>
          </cell>
          <cell r="G117" t="str">
            <v>Network Innovation</v>
          </cell>
          <cell r="H117" t="str">
            <v>OSR Program</v>
          </cell>
          <cell r="J117" t="str">
            <v>BALDWIN, Graham</v>
          </cell>
          <cell r="K117">
            <v>34022</v>
          </cell>
          <cell r="L117" t="str">
            <v>SUBS</v>
          </cell>
          <cell r="M117" t="str">
            <v>STRUCT</v>
          </cell>
          <cell r="N117">
            <v>41150</v>
          </cell>
          <cell r="P117" t="str">
            <v>A6-ZAS</v>
          </cell>
        </row>
        <row r="118">
          <cell r="A118">
            <v>2554</v>
          </cell>
          <cell r="B118" t="str">
            <v>Asset Inspector</v>
          </cell>
          <cell r="C118" t="str">
            <v>Asset/Vegetation Inspector</v>
          </cell>
          <cell r="D118">
            <v>3289</v>
          </cell>
          <cell r="E118" t="str">
            <v>KERSHAW, Timothy E</v>
          </cell>
          <cell r="F118" t="str">
            <v>Network Services</v>
          </cell>
          <cell r="G118" t="str">
            <v>Service Delivery</v>
          </cell>
          <cell r="H118" t="str">
            <v>Lines Overhead &amp; Undergro</v>
          </cell>
          <cell r="I118" t="str">
            <v>Pole &amp; Line Inspection</v>
          </cell>
          <cell r="J118" t="str">
            <v>HARTAS, Steven J</v>
          </cell>
          <cell r="K118">
            <v>39125</v>
          </cell>
          <cell r="L118" t="str">
            <v>SUBS</v>
          </cell>
          <cell r="M118" t="str">
            <v>COMPET</v>
          </cell>
          <cell r="N118">
            <v>40625</v>
          </cell>
          <cell r="P118" t="str">
            <v>EW500A</v>
          </cell>
        </row>
        <row r="119">
          <cell r="A119">
            <v>2555</v>
          </cell>
          <cell r="B119" t="str">
            <v>Trade Assistant</v>
          </cell>
          <cell r="C119" t="str">
            <v>Electrical Worker - Labourer</v>
          </cell>
          <cell r="D119">
            <v>10678</v>
          </cell>
          <cell r="E119" t="str">
            <v>CUTHBERTSON, Amy</v>
          </cell>
          <cell r="F119" t="str">
            <v>Network Services</v>
          </cell>
          <cell r="G119" t="str">
            <v>Service Delivery</v>
          </cell>
          <cell r="H119" t="str">
            <v>Network Capital</v>
          </cell>
          <cell r="J119" t="str">
            <v>RANKIN, Paul A</v>
          </cell>
          <cell r="K119">
            <v>41386</v>
          </cell>
          <cell r="L119" t="str">
            <v>SUBS</v>
          </cell>
          <cell r="M119" t="str">
            <v>COMM</v>
          </cell>
          <cell r="N119">
            <v>41386</v>
          </cell>
          <cell r="P119" t="str">
            <v>EW300A</v>
          </cell>
        </row>
        <row r="120">
          <cell r="A120">
            <v>2573</v>
          </cell>
          <cell r="B120" t="str">
            <v>Standards Engineer</v>
          </cell>
          <cell r="C120" t="str">
            <v>Technical Regulation &amp; Standards</v>
          </cell>
          <cell r="D120">
            <v>10628</v>
          </cell>
          <cell r="E120" t="str">
            <v>BUTSON, Mark</v>
          </cell>
          <cell r="F120" t="str">
            <v>Asset Management</v>
          </cell>
          <cell r="G120" t="str">
            <v>Technical Regulation &amp; St</v>
          </cell>
          <cell r="J120" t="str">
            <v>CLELAND, Wayne J</v>
          </cell>
          <cell r="K120">
            <v>41303</v>
          </cell>
          <cell r="L120" t="str">
            <v>SUBS</v>
          </cell>
          <cell r="M120" t="str">
            <v>COMM</v>
          </cell>
          <cell r="N120">
            <v>41303</v>
          </cell>
          <cell r="P120" t="str">
            <v>A5-ZAS</v>
          </cell>
        </row>
        <row r="121">
          <cell r="A121">
            <v>2574</v>
          </cell>
          <cell r="B121" t="str">
            <v>Substation Maintenance Manager</v>
          </cell>
          <cell r="C121" t="str">
            <v>Network Services Section Manager</v>
          </cell>
          <cell r="D121">
            <v>1195</v>
          </cell>
          <cell r="E121" t="str">
            <v>LAMONT, Brent</v>
          </cell>
          <cell r="F121" t="str">
            <v>Network Services</v>
          </cell>
          <cell r="G121" t="str">
            <v>Service Delivery</v>
          </cell>
          <cell r="H121" t="str">
            <v>Substation Maintenance</v>
          </cell>
          <cell r="J121" t="str">
            <v>IACUMIN, Lynette A</v>
          </cell>
          <cell r="K121">
            <v>36858</v>
          </cell>
          <cell r="L121" t="str">
            <v>SUBS</v>
          </cell>
          <cell r="M121" t="str">
            <v>APPNT</v>
          </cell>
          <cell r="N121">
            <v>40770</v>
          </cell>
          <cell r="P121" t="str">
            <v>MSAN</v>
          </cell>
        </row>
        <row r="122">
          <cell r="A122">
            <v>2602</v>
          </cell>
          <cell r="B122" t="str">
            <v>Senior Finance Officer - Electricity Networks</v>
          </cell>
          <cell r="C122" t="str">
            <v>Finance Services</v>
          </cell>
          <cell r="D122" t="str">
            <v>548-40611</v>
          </cell>
          <cell r="E122" t="str">
            <v>WOIWADE, Rebecca A</v>
          </cell>
          <cell r="F122" t="str">
            <v>Networks</v>
          </cell>
          <cell r="G122" t="str">
            <v>Network Finance Services</v>
          </cell>
          <cell r="J122" t="str">
            <v>PASSALIS, Kathryn L</v>
          </cell>
          <cell r="K122">
            <v>33728</v>
          </cell>
          <cell r="L122" t="str">
            <v>SUBS</v>
          </cell>
          <cell r="M122" t="str">
            <v>SSS</v>
          </cell>
          <cell r="N122">
            <v>40630</v>
          </cell>
          <cell r="P122" t="str">
            <v>A3-ZBS</v>
          </cell>
        </row>
        <row r="123">
          <cell r="A123">
            <v>2603</v>
          </cell>
          <cell r="B123" t="str">
            <v>Fleet Manager</v>
          </cell>
          <cell r="C123" t="str">
            <v>Logistics</v>
          </cell>
          <cell r="D123">
            <v>2149</v>
          </cell>
          <cell r="E123" t="str">
            <v>SHEIL, John</v>
          </cell>
          <cell r="F123" t="str">
            <v>Network Services</v>
          </cell>
          <cell r="G123" t="str">
            <v>Works Enablement</v>
          </cell>
          <cell r="H123" t="str">
            <v>Logistics</v>
          </cell>
          <cell r="J123" t="str">
            <v>PETHER, Derek J</v>
          </cell>
          <cell r="K123">
            <v>38082</v>
          </cell>
          <cell r="L123" t="str">
            <v>SUBS</v>
          </cell>
          <cell r="M123" t="str">
            <v>STRUCT</v>
          </cell>
          <cell r="N123">
            <v>40840</v>
          </cell>
          <cell r="P123" t="str">
            <v>A4-ZBS</v>
          </cell>
        </row>
        <row r="124">
          <cell r="A124">
            <v>2633</v>
          </cell>
          <cell r="B124" t="str">
            <v>Teams Coordinator Reactive</v>
          </cell>
          <cell r="C124" t="str">
            <v>Electrical Worker - Lineworker Live Line</v>
          </cell>
          <cell r="D124">
            <v>6450</v>
          </cell>
          <cell r="E124" t="str">
            <v>READ, Scott A</v>
          </cell>
          <cell r="F124" t="str">
            <v>Network Services</v>
          </cell>
          <cell r="G124" t="str">
            <v>Service Delivery</v>
          </cell>
          <cell r="H124" t="str">
            <v>Lines Overhead &amp; Undergro</v>
          </cell>
          <cell r="I124" t="str">
            <v>Live Works</v>
          </cell>
          <cell r="J124" t="str">
            <v>LOOSLEY, Glenn</v>
          </cell>
          <cell r="K124">
            <v>32902</v>
          </cell>
          <cell r="L124" t="str">
            <v>SUBS</v>
          </cell>
          <cell r="M124" t="str">
            <v>COMPET</v>
          </cell>
          <cell r="N124">
            <v>41030</v>
          </cell>
          <cell r="P124" t="str">
            <v>EW900A</v>
          </cell>
        </row>
        <row r="125">
          <cell r="A125">
            <v>2634</v>
          </cell>
          <cell r="B125" t="str">
            <v>Teams Coordinator 132kV/Bushfire Mitigation</v>
          </cell>
          <cell r="C125" t="str">
            <v>Electrical Worker - Lineworker Live Line</v>
          </cell>
          <cell r="D125">
            <v>6061</v>
          </cell>
          <cell r="E125" t="str">
            <v>MILLER, Paul</v>
          </cell>
          <cell r="F125" t="str">
            <v>Network Services</v>
          </cell>
          <cell r="G125" t="str">
            <v>Service Delivery</v>
          </cell>
          <cell r="H125" t="str">
            <v>Lines Overhead &amp; Undergro</v>
          </cell>
          <cell r="I125" t="str">
            <v>Live Works</v>
          </cell>
          <cell r="J125" t="str">
            <v>LOOSLEY, Glenn</v>
          </cell>
          <cell r="K125">
            <v>31194</v>
          </cell>
          <cell r="L125" t="str">
            <v>SUBS</v>
          </cell>
          <cell r="M125" t="str">
            <v>COMPET</v>
          </cell>
          <cell r="N125">
            <v>41092</v>
          </cell>
          <cell r="P125" t="str">
            <v>EW900A</v>
          </cell>
        </row>
        <row r="126">
          <cell r="A126">
            <v>2635</v>
          </cell>
          <cell r="B126" t="str">
            <v>Teams Coordinator Construction</v>
          </cell>
          <cell r="C126" t="str">
            <v>Works / Teams Coordinator</v>
          </cell>
          <cell r="D126">
            <v>4052</v>
          </cell>
          <cell r="E126" t="str">
            <v>WRENFORD, Dale J</v>
          </cell>
          <cell r="F126" t="str">
            <v>Network Services</v>
          </cell>
          <cell r="G126" t="str">
            <v>Service Delivery</v>
          </cell>
          <cell r="H126" t="str">
            <v>Substation Maintenance</v>
          </cell>
          <cell r="I126" t="str">
            <v>Distribution Substations</v>
          </cell>
          <cell r="J126" t="str">
            <v>MATTHEWS, Gary J</v>
          </cell>
          <cell r="K126">
            <v>35459</v>
          </cell>
          <cell r="L126" t="str">
            <v>SUBS</v>
          </cell>
          <cell r="M126" t="str">
            <v>COMPET</v>
          </cell>
          <cell r="N126">
            <v>40786</v>
          </cell>
          <cell r="P126" t="str">
            <v>EW900A</v>
          </cell>
        </row>
        <row r="127">
          <cell r="A127">
            <v>2636</v>
          </cell>
          <cell r="B127" t="str">
            <v>Work Coordinator Streetlights</v>
          </cell>
          <cell r="C127" t="str">
            <v>Works / Teams Coordinator</v>
          </cell>
          <cell r="D127">
            <v>9353</v>
          </cell>
          <cell r="E127" t="str">
            <v>TRUTE, Stephen D</v>
          </cell>
          <cell r="F127" t="str">
            <v>Network Services</v>
          </cell>
          <cell r="G127" t="str">
            <v>Service Delivery</v>
          </cell>
          <cell r="H127" t="str">
            <v>Substation Maintenance</v>
          </cell>
          <cell r="I127" t="str">
            <v>Streetlighting Maintenanc</v>
          </cell>
          <cell r="J127" t="str">
            <v>LAMONT, Brent</v>
          </cell>
          <cell r="K127">
            <v>39874</v>
          </cell>
          <cell r="L127" t="str">
            <v>NONSUBS</v>
          </cell>
          <cell r="M127" t="str">
            <v>HDA</v>
          </cell>
          <cell r="N127">
            <v>41379</v>
          </cell>
          <cell r="O127">
            <v>41407</v>
          </cell>
          <cell r="P127" t="str">
            <v>EW100B</v>
          </cell>
        </row>
        <row r="128">
          <cell r="A128">
            <v>2636</v>
          </cell>
          <cell r="B128" t="str">
            <v>Work Coordinator Streetlights</v>
          </cell>
          <cell r="C128" t="str">
            <v>Works / Teams Coordinator</v>
          </cell>
          <cell r="D128">
            <v>5654</v>
          </cell>
          <cell r="E128" t="str">
            <v>HUNTER, David C</v>
          </cell>
          <cell r="F128" t="str">
            <v>Network Services</v>
          </cell>
          <cell r="G128" t="str">
            <v>Service Delivery</v>
          </cell>
          <cell r="H128" t="str">
            <v>Substation Maintenance</v>
          </cell>
          <cell r="I128" t="str">
            <v>Streetlighting Maintenanc</v>
          </cell>
          <cell r="J128" t="str">
            <v>LAMONT, Brent</v>
          </cell>
          <cell r="K128">
            <v>27430</v>
          </cell>
          <cell r="L128" t="str">
            <v>SUBS</v>
          </cell>
          <cell r="M128" t="str">
            <v>STRUCT</v>
          </cell>
          <cell r="N128">
            <v>41132</v>
          </cell>
          <cell r="P128" t="str">
            <v>EW100B</v>
          </cell>
        </row>
        <row r="129">
          <cell r="A129">
            <v>2637</v>
          </cell>
          <cell r="B129" t="str">
            <v>Teams Coordinator Electrical Operations</v>
          </cell>
          <cell r="C129" t="str">
            <v>Works / Teams Coordinator</v>
          </cell>
          <cell r="D129" t="str">
            <v>030-42273</v>
          </cell>
          <cell r="E129" t="str">
            <v>HYLAND, Peter D</v>
          </cell>
          <cell r="F129" t="str">
            <v>Network Services</v>
          </cell>
          <cell r="G129" t="str">
            <v>Service Delivery</v>
          </cell>
          <cell r="H129" t="str">
            <v>Substation Maintenance</v>
          </cell>
          <cell r="I129" t="str">
            <v>Electrical Operators</v>
          </cell>
          <cell r="J129" t="str">
            <v>KEITH, James S</v>
          </cell>
          <cell r="K129">
            <v>27463</v>
          </cell>
          <cell r="L129" t="str">
            <v>SUBS</v>
          </cell>
          <cell r="M129" t="str">
            <v>STRUCT</v>
          </cell>
          <cell r="N129">
            <v>40787</v>
          </cell>
          <cell r="P129" t="str">
            <v>EW900A</v>
          </cell>
        </row>
        <row r="130">
          <cell r="A130">
            <v>2638</v>
          </cell>
          <cell r="B130" t="str">
            <v>Team Coordinator Zone Substations</v>
          </cell>
          <cell r="C130" t="str">
            <v>Works / Teams Coordinator</v>
          </cell>
          <cell r="D130">
            <v>5413</v>
          </cell>
          <cell r="E130" t="str">
            <v>DUBBERT, Mark D</v>
          </cell>
          <cell r="F130" t="str">
            <v>Network Services</v>
          </cell>
          <cell r="G130" t="str">
            <v>Service Delivery</v>
          </cell>
          <cell r="H130" t="str">
            <v>Substation Maintenance</v>
          </cell>
          <cell r="I130" t="str">
            <v>Zone Substations</v>
          </cell>
          <cell r="J130" t="str">
            <v>KEITH, James S</v>
          </cell>
          <cell r="K130">
            <v>31440</v>
          </cell>
          <cell r="L130" t="str">
            <v>SUBS</v>
          </cell>
          <cell r="M130" t="str">
            <v>COMPET</v>
          </cell>
          <cell r="N130">
            <v>41091</v>
          </cell>
          <cell r="P130" t="str">
            <v>EW900A</v>
          </cell>
        </row>
        <row r="131">
          <cell r="A131">
            <v>2642</v>
          </cell>
          <cell r="B131" t="str">
            <v>Plant and Transport Operator</v>
          </cell>
          <cell r="C131" t="str">
            <v>Plant and Transport Operator</v>
          </cell>
          <cell r="D131">
            <v>2693</v>
          </cell>
          <cell r="E131" t="str">
            <v>WIGGINS, James B</v>
          </cell>
          <cell r="F131" t="str">
            <v>Network Services</v>
          </cell>
          <cell r="G131" t="str">
            <v>Service Delivery</v>
          </cell>
          <cell r="H131" t="str">
            <v>Lines Overhead &amp; Undergro</v>
          </cell>
          <cell r="I131" t="str">
            <v>Plant &amp; Equipment</v>
          </cell>
          <cell r="J131" t="str">
            <v>WITHELL, Paul T</v>
          </cell>
          <cell r="K131">
            <v>38783</v>
          </cell>
          <cell r="L131" t="str">
            <v>SUBS</v>
          </cell>
          <cell r="M131" t="str">
            <v>COMPET</v>
          </cell>
          <cell r="N131">
            <v>40786</v>
          </cell>
          <cell r="P131" t="str">
            <v>EW500A</v>
          </cell>
        </row>
        <row r="132">
          <cell r="A132">
            <v>2644</v>
          </cell>
          <cell r="B132" t="str">
            <v>Electrical Worker/Labourer</v>
          </cell>
          <cell r="C132" t="str">
            <v>Electrical Worker - Labourer</v>
          </cell>
          <cell r="D132">
            <v>9653</v>
          </cell>
          <cell r="E132" t="str">
            <v>MILLER, Gerard</v>
          </cell>
          <cell r="F132" t="str">
            <v>Network Services</v>
          </cell>
          <cell r="G132" t="str">
            <v>Service Delivery</v>
          </cell>
          <cell r="H132" t="str">
            <v>Network Capital</v>
          </cell>
          <cell r="J132" t="str">
            <v>MILLER, Michael J</v>
          </cell>
          <cell r="K132">
            <v>40232</v>
          </cell>
          <cell r="L132" t="str">
            <v>SUBS</v>
          </cell>
          <cell r="M132" t="str">
            <v>COMPET</v>
          </cell>
          <cell r="N132">
            <v>40630</v>
          </cell>
          <cell r="P132" t="str">
            <v>EW500A</v>
          </cell>
        </row>
        <row r="133">
          <cell r="A133">
            <v>2648</v>
          </cell>
          <cell r="B133" t="str">
            <v>Mentor Monitor</v>
          </cell>
          <cell r="C133" t="str">
            <v>Works / Teams Coordinator</v>
          </cell>
          <cell r="D133">
            <v>6891</v>
          </cell>
          <cell r="E133" t="str">
            <v>WINCHESTER, Robert B</v>
          </cell>
          <cell r="F133" t="str">
            <v>Network Services</v>
          </cell>
          <cell r="G133" t="str">
            <v>Service Delivery</v>
          </cell>
          <cell r="J133" t="str">
            <v>VAN VEENENDAAL, Debbie A</v>
          </cell>
          <cell r="K133">
            <v>27491</v>
          </cell>
          <cell r="L133" t="str">
            <v>SUBS</v>
          </cell>
          <cell r="M133" t="str">
            <v>STRUCT</v>
          </cell>
          <cell r="N133">
            <v>40898</v>
          </cell>
          <cell r="P133" t="str">
            <v>EW900A</v>
          </cell>
        </row>
        <row r="134">
          <cell r="A134">
            <v>2649</v>
          </cell>
          <cell r="B134" t="str">
            <v>Team Coordinator Construction</v>
          </cell>
          <cell r="C134" t="str">
            <v>Works / Teams Coordinator</v>
          </cell>
          <cell r="D134">
            <v>6051</v>
          </cell>
          <cell r="E134" t="str">
            <v>MURPHY, Shane</v>
          </cell>
          <cell r="F134" t="str">
            <v>Network Services</v>
          </cell>
          <cell r="G134" t="str">
            <v>Service Delivery</v>
          </cell>
          <cell r="H134" t="str">
            <v>Network Capital</v>
          </cell>
          <cell r="J134" t="str">
            <v>HOPKINS, Brian C</v>
          </cell>
          <cell r="K134">
            <v>32902</v>
          </cell>
          <cell r="L134" t="str">
            <v>SUBS</v>
          </cell>
          <cell r="M134" t="str">
            <v>PROM</v>
          </cell>
          <cell r="N134">
            <v>40630</v>
          </cell>
          <cell r="P134" t="str">
            <v>EW900A</v>
          </cell>
        </row>
        <row r="135">
          <cell r="A135">
            <v>2650</v>
          </cell>
          <cell r="B135" t="str">
            <v>Team Coordinator Construction</v>
          </cell>
          <cell r="C135" t="str">
            <v>Works / Teams Coordinator</v>
          </cell>
          <cell r="D135">
            <v>6417</v>
          </cell>
          <cell r="E135" t="str">
            <v>RANKIN, Paul A</v>
          </cell>
          <cell r="F135" t="str">
            <v>Network Services</v>
          </cell>
          <cell r="G135" t="str">
            <v>Service Delivery</v>
          </cell>
          <cell r="H135" t="str">
            <v>Network Capital</v>
          </cell>
          <cell r="J135" t="str">
            <v>HOPKINS, Brian C</v>
          </cell>
          <cell r="K135">
            <v>31804</v>
          </cell>
          <cell r="L135" t="str">
            <v>SUBS</v>
          </cell>
          <cell r="M135" t="str">
            <v>COMPET</v>
          </cell>
          <cell r="N135">
            <v>40960</v>
          </cell>
          <cell r="P135" t="str">
            <v>EW900A</v>
          </cell>
        </row>
        <row r="136">
          <cell r="A136">
            <v>2658</v>
          </cell>
          <cell r="B136" t="str">
            <v>Customer Contact Centre Team Leader</v>
          </cell>
          <cell r="C136" t="str">
            <v>Customer Services Officer_Connections &amp; Integrity Section</v>
          </cell>
          <cell r="D136">
            <v>2468</v>
          </cell>
          <cell r="E136" t="str">
            <v>DRUMMOND, Peter</v>
          </cell>
          <cell r="F136" t="str">
            <v>Network Services</v>
          </cell>
          <cell r="G136" t="str">
            <v>Customer Service</v>
          </cell>
          <cell r="H136" t="str">
            <v>Metering &amp; Services</v>
          </cell>
          <cell r="J136" t="str">
            <v>ROBERTS, Jeffrey A</v>
          </cell>
          <cell r="K136">
            <v>38481</v>
          </cell>
          <cell r="L136" t="str">
            <v>SUBS</v>
          </cell>
          <cell r="M136" t="str">
            <v>STRUCT</v>
          </cell>
          <cell r="N136">
            <v>41290</v>
          </cell>
          <cell r="P136" t="str">
            <v>A3-ZAS</v>
          </cell>
        </row>
        <row r="137">
          <cell r="A137">
            <v>2675</v>
          </cell>
          <cell r="B137" t="str">
            <v>Protection Engineer</v>
          </cell>
          <cell r="C137" t="str">
            <v xml:space="preserve">AP - Snr Planner/TO/Engineer </v>
          </cell>
          <cell r="D137" t="str">
            <v>505-73325</v>
          </cell>
          <cell r="E137" t="str">
            <v>MORRISS, Rodney N</v>
          </cell>
          <cell r="F137" t="str">
            <v>Asset Management</v>
          </cell>
          <cell r="G137" t="str">
            <v>Asset Strategy &amp; Planning</v>
          </cell>
          <cell r="H137" t="str">
            <v>Secondary Systems</v>
          </cell>
          <cell r="J137" t="str">
            <v>SARTOR, Phillip D</v>
          </cell>
          <cell r="K137">
            <v>32268</v>
          </cell>
          <cell r="L137" t="str">
            <v>SUBS</v>
          </cell>
          <cell r="M137" t="str">
            <v>STRUCT</v>
          </cell>
          <cell r="N137">
            <v>41193</v>
          </cell>
          <cell r="P137" t="str">
            <v>A5-ZBS</v>
          </cell>
        </row>
        <row r="138">
          <cell r="A138">
            <v>2695</v>
          </cell>
          <cell r="B138" t="str">
            <v>Streetlight Coordinator</v>
          </cell>
          <cell r="C138" t="str">
            <v>Works Enablement</v>
          </cell>
          <cell r="D138" t="str">
            <v>Vacant</v>
          </cell>
          <cell r="F138" t="str">
            <v>Network Services</v>
          </cell>
          <cell r="G138" t="str">
            <v>Works Enablement</v>
          </cell>
          <cell r="H138" t="str">
            <v>Program &amp; Works</v>
          </cell>
          <cell r="J138" t="str">
            <v>KUSUMA, Arinanto</v>
          </cell>
        </row>
        <row r="139">
          <cell r="A139">
            <v>2705</v>
          </cell>
          <cell r="B139" t="str">
            <v>Team Coordinator Customer Initiated</v>
          </cell>
          <cell r="C139" t="str">
            <v>Works / Teams Coordinator</v>
          </cell>
          <cell r="D139">
            <v>5551</v>
          </cell>
          <cell r="E139" t="str">
            <v>GOLDSWORTHY, Anthony J</v>
          </cell>
          <cell r="F139" t="str">
            <v>Network Services</v>
          </cell>
          <cell r="G139" t="str">
            <v>Customer Service</v>
          </cell>
          <cell r="H139" t="str">
            <v>Metering &amp; Services</v>
          </cell>
          <cell r="J139" t="str">
            <v>CHRISTIAN, Wayne I</v>
          </cell>
          <cell r="K139">
            <v>30831</v>
          </cell>
          <cell r="L139" t="str">
            <v>SUBS</v>
          </cell>
          <cell r="M139" t="str">
            <v>ADVMNT</v>
          </cell>
          <cell r="N139">
            <v>41302</v>
          </cell>
          <cell r="P139" t="str">
            <v>EW900A</v>
          </cell>
        </row>
        <row r="140">
          <cell r="A140">
            <v>2706</v>
          </cell>
          <cell r="B140" t="str">
            <v>Works Coordinator Zone Operations</v>
          </cell>
          <cell r="C140" t="str">
            <v>Works / Teams Coordinator</v>
          </cell>
          <cell r="D140">
            <v>2585</v>
          </cell>
          <cell r="E140" t="str">
            <v>KEITH, James S</v>
          </cell>
          <cell r="F140" t="str">
            <v>Network Services</v>
          </cell>
          <cell r="G140" t="str">
            <v>Service Delivery</v>
          </cell>
          <cell r="H140" t="str">
            <v>Substation Maintenance</v>
          </cell>
          <cell r="I140" t="str">
            <v>Zone Substations</v>
          </cell>
          <cell r="J140" t="str">
            <v>LAMONT, Brent</v>
          </cell>
          <cell r="K140">
            <v>38656</v>
          </cell>
          <cell r="L140" t="str">
            <v>SUBS</v>
          </cell>
          <cell r="M140" t="str">
            <v>COMPET</v>
          </cell>
          <cell r="N140">
            <v>40947</v>
          </cell>
          <cell r="P140" t="str">
            <v>EW100B</v>
          </cell>
        </row>
        <row r="141">
          <cell r="A141">
            <v>2712</v>
          </cell>
          <cell r="B141" t="str">
            <v>Planning &amp;Performance Engineer</v>
          </cell>
          <cell r="C141" t="str">
            <v xml:space="preserve">AP - Planner/TO/Engineer </v>
          </cell>
          <cell r="D141">
            <v>9805</v>
          </cell>
          <cell r="E141" t="str">
            <v>SIVASANE, Manojkumar K</v>
          </cell>
          <cell r="F141" t="str">
            <v>Asset Management</v>
          </cell>
          <cell r="G141" t="str">
            <v>Asset Strategy &amp; Planning</v>
          </cell>
          <cell r="H141" t="str">
            <v>Zone Subs Planning &amp; Perf</v>
          </cell>
          <cell r="J141" t="str">
            <v>GOTLA, Firoz</v>
          </cell>
          <cell r="K141">
            <v>40483</v>
          </cell>
          <cell r="L141" t="str">
            <v>SUBS</v>
          </cell>
          <cell r="M141" t="str">
            <v>STRUCT</v>
          </cell>
          <cell r="N141">
            <v>41193</v>
          </cell>
          <cell r="P141" t="str">
            <v>A4-ZBS</v>
          </cell>
        </row>
        <row r="142">
          <cell r="A142">
            <v>2731</v>
          </cell>
          <cell r="B142" t="str">
            <v>Asset Inspector</v>
          </cell>
          <cell r="C142" t="str">
            <v>Asset/Vegetation Inspector</v>
          </cell>
          <cell r="D142">
            <v>3283</v>
          </cell>
          <cell r="E142" t="str">
            <v>PAULL, Matthew R</v>
          </cell>
          <cell r="F142" t="str">
            <v>Network Services</v>
          </cell>
          <cell r="G142" t="str">
            <v>Service Delivery</v>
          </cell>
          <cell r="H142" t="str">
            <v>Lines Overhead &amp; Undergro</v>
          </cell>
          <cell r="I142" t="str">
            <v>Pole &amp; Line Inspection</v>
          </cell>
          <cell r="J142" t="str">
            <v>HARTAS, Steven J</v>
          </cell>
          <cell r="K142">
            <v>39125</v>
          </cell>
          <cell r="L142" t="str">
            <v>SUBS</v>
          </cell>
          <cell r="M142" t="str">
            <v>STRUCT</v>
          </cell>
          <cell r="N142">
            <v>40630</v>
          </cell>
          <cell r="P142" t="str">
            <v>EW500A</v>
          </cell>
        </row>
        <row r="143">
          <cell r="A143">
            <v>2732</v>
          </cell>
          <cell r="B143" t="str">
            <v>Asset Inspector</v>
          </cell>
          <cell r="C143" t="str">
            <v>Asset/Vegetation Inspector</v>
          </cell>
          <cell r="D143">
            <v>3609</v>
          </cell>
          <cell r="E143" t="str">
            <v>COLE, Michael D</v>
          </cell>
          <cell r="F143" t="str">
            <v>Network Services</v>
          </cell>
          <cell r="G143" t="str">
            <v>Service Delivery</v>
          </cell>
          <cell r="H143" t="str">
            <v>Lines Overhead &amp; Undergro</v>
          </cell>
          <cell r="I143" t="str">
            <v>Pole &amp; Line Inspection</v>
          </cell>
          <cell r="J143" t="str">
            <v>HARTAS, Steven J</v>
          </cell>
          <cell r="K143">
            <v>39370</v>
          </cell>
          <cell r="L143" t="str">
            <v>SUBS</v>
          </cell>
          <cell r="M143" t="str">
            <v>COMPET</v>
          </cell>
          <cell r="N143">
            <v>40625</v>
          </cell>
          <cell r="P143" t="str">
            <v>EW500A</v>
          </cell>
        </row>
        <row r="144">
          <cell r="A144">
            <v>2733</v>
          </cell>
          <cell r="B144" t="str">
            <v>Vegetation Inspector</v>
          </cell>
          <cell r="C144" t="str">
            <v>Asset/Vegetation Inspector</v>
          </cell>
          <cell r="D144">
            <v>1305</v>
          </cell>
          <cell r="E144" t="str">
            <v>WIGGINS, Jim</v>
          </cell>
          <cell r="F144" t="str">
            <v>Network Services</v>
          </cell>
          <cell r="G144" t="str">
            <v>Service Delivery</v>
          </cell>
          <cell r="H144" t="str">
            <v>Lines Overhead &amp; Undergro</v>
          </cell>
          <cell r="I144" t="str">
            <v>Vegetation Inspection Mng</v>
          </cell>
          <cell r="J144" t="str">
            <v>HALPIN, Luke</v>
          </cell>
          <cell r="K144">
            <v>37012</v>
          </cell>
          <cell r="L144" t="str">
            <v>SUBS</v>
          </cell>
          <cell r="M144" t="str">
            <v>STRUCT</v>
          </cell>
          <cell r="N144">
            <v>40630</v>
          </cell>
          <cell r="P144" t="str">
            <v>EW500A</v>
          </cell>
        </row>
        <row r="145">
          <cell r="A145">
            <v>2734</v>
          </cell>
          <cell r="B145" t="str">
            <v>Plant and Transport Operator</v>
          </cell>
          <cell r="C145" t="str">
            <v>Plant and Transport Operator</v>
          </cell>
          <cell r="D145">
            <v>1721</v>
          </cell>
          <cell r="E145" t="str">
            <v>WILLIAMS, Symon G</v>
          </cell>
          <cell r="F145" t="str">
            <v>Network Services</v>
          </cell>
          <cell r="G145" t="str">
            <v>Service Delivery</v>
          </cell>
          <cell r="H145" t="str">
            <v>Lines Overhead &amp; Undergro</v>
          </cell>
          <cell r="I145" t="str">
            <v>Plant &amp; Equipment</v>
          </cell>
          <cell r="J145" t="str">
            <v>WITHELL, Paul T</v>
          </cell>
          <cell r="K145">
            <v>37452</v>
          </cell>
          <cell r="L145" t="str">
            <v>SUBS</v>
          </cell>
          <cell r="M145" t="str">
            <v>STRUCT</v>
          </cell>
          <cell r="N145">
            <v>40717</v>
          </cell>
          <cell r="P145" t="str">
            <v>EW500A</v>
          </cell>
        </row>
        <row r="146">
          <cell r="A146">
            <v>2762</v>
          </cell>
          <cell r="B146" t="str">
            <v>Teams Coordinator Pole Replacement</v>
          </cell>
          <cell r="C146" t="str">
            <v>Works / Teams Coordinator</v>
          </cell>
          <cell r="D146">
            <v>1104</v>
          </cell>
          <cell r="E146" t="str">
            <v>HASLER, Mark</v>
          </cell>
          <cell r="F146" t="str">
            <v>Network Services</v>
          </cell>
          <cell r="G146" t="str">
            <v>Service Delivery</v>
          </cell>
          <cell r="H146" t="str">
            <v>Lines Overhead &amp; Undergro</v>
          </cell>
          <cell r="I146" t="str">
            <v>Pole Replacement</v>
          </cell>
          <cell r="J146" t="str">
            <v>BRADLEY, Paul</v>
          </cell>
          <cell r="K146">
            <v>36704</v>
          </cell>
          <cell r="L146" t="str">
            <v>SUBS</v>
          </cell>
          <cell r="M146" t="str">
            <v>STRUCT</v>
          </cell>
          <cell r="N146">
            <v>40787</v>
          </cell>
          <cell r="P146" t="str">
            <v>EW900A</v>
          </cell>
        </row>
        <row r="147">
          <cell r="A147">
            <v>2763</v>
          </cell>
          <cell r="B147" t="str">
            <v>Teams Coordinator Pole Replacement</v>
          </cell>
          <cell r="C147" t="str">
            <v>Works / Teams Coordinator</v>
          </cell>
          <cell r="D147">
            <v>1867</v>
          </cell>
          <cell r="E147" t="str">
            <v>DOWD, Troy A</v>
          </cell>
          <cell r="F147" t="str">
            <v>Network Services</v>
          </cell>
          <cell r="G147" t="str">
            <v>Service Delivery</v>
          </cell>
          <cell r="H147" t="str">
            <v>Lines Overhead &amp; Undergro</v>
          </cell>
          <cell r="I147" t="str">
            <v>Pole Replacement</v>
          </cell>
          <cell r="J147" t="str">
            <v>BRADLEY, Paul</v>
          </cell>
          <cell r="K147">
            <v>37628</v>
          </cell>
          <cell r="L147" t="str">
            <v>SUBS</v>
          </cell>
          <cell r="M147" t="str">
            <v>STRUCT</v>
          </cell>
          <cell r="N147">
            <v>40787</v>
          </cell>
          <cell r="P147" t="str">
            <v>EW900A</v>
          </cell>
        </row>
        <row r="148">
          <cell r="A148">
            <v>2777</v>
          </cell>
          <cell r="B148" t="str">
            <v>Customer Services Support Officer</v>
          </cell>
          <cell r="C148" t="str">
            <v>Connections Officer_Connections &amp; Integrity Section</v>
          </cell>
          <cell r="D148">
            <v>3621</v>
          </cell>
          <cell r="E148" t="str">
            <v>THURTELL, Denise</v>
          </cell>
          <cell r="F148" t="str">
            <v>Network Services</v>
          </cell>
          <cell r="G148" t="str">
            <v>Customer Service</v>
          </cell>
          <cell r="H148" t="str">
            <v>Connections &amp; Integrity</v>
          </cell>
          <cell r="J148" t="str">
            <v>CORTES, Francisco X</v>
          </cell>
          <cell r="K148">
            <v>39387</v>
          </cell>
          <cell r="L148" t="str">
            <v>SUBS</v>
          </cell>
          <cell r="M148" t="str">
            <v>STRUCT</v>
          </cell>
          <cell r="N148">
            <v>40630</v>
          </cell>
          <cell r="P148" t="str">
            <v>A3-ZBS</v>
          </cell>
        </row>
        <row r="149">
          <cell r="A149">
            <v>2836</v>
          </cell>
          <cell r="B149" t="str">
            <v>Cadet Engineer</v>
          </cell>
          <cell r="C149" t="str">
            <v>Asset Management General Manager</v>
          </cell>
          <cell r="D149">
            <v>9661</v>
          </cell>
          <cell r="E149" t="str">
            <v>CLEAR, Robert J</v>
          </cell>
          <cell r="F149" t="str">
            <v>Asset Management</v>
          </cell>
          <cell r="G149" t="str">
            <v>Cadets</v>
          </cell>
          <cell r="J149" t="str">
            <v>SARTOR, Phillip D</v>
          </cell>
          <cell r="K149">
            <v>40238</v>
          </cell>
          <cell r="L149" t="str">
            <v>SUBS</v>
          </cell>
          <cell r="M149" t="str">
            <v>ADVMNT</v>
          </cell>
          <cell r="N149">
            <v>41204</v>
          </cell>
          <cell r="P149" t="str">
            <v>POCES</v>
          </cell>
        </row>
        <row r="150">
          <cell r="A150">
            <v>2837</v>
          </cell>
          <cell r="B150" t="str">
            <v>Network Augmentation Engineer</v>
          </cell>
          <cell r="C150" t="str">
            <v xml:space="preserve">AP - Planner/TO/Engineer </v>
          </cell>
          <cell r="D150">
            <v>2671</v>
          </cell>
          <cell r="E150" t="str">
            <v>TOKAJI, Zoltan A</v>
          </cell>
          <cell r="F150" t="str">
            <v>Asset Management</v>
          </cell>
          <cell r="G150" t="str">
            <v>Asset Strategy &amp; Planning</v>
          </cell>
          <cell r="H150" t="str">
            <v>Network Augmentation</v>
          </cell>
          <cell r="J150" t="str">
            <v>WALISUNDARA, Upul</v>
          </cell>
          <cell r="K150">
            <v>38761</v>
          </cell>
          <cell r="L150" t="str">
            <v>SUBS</v>
          </cell>
          <cell r="M150" t="str">
            <v>STRUCT</v>
          </cell>
          <cell r="N150">
            <v>41193</v>
          </cell>
          <cell r="P150" t="str">
            <v>A4-ZAS</v>
          </cell>
        </row>
        <row r="151">
          <cell r="A151">
            <v>2838</v>
          </cell>
          <cell r="B151" t="str">
            <v>Cadet Engineer</v>
          </cell>
          <cell r="C151" t="str">
            <v>Asset Management General Manager</v>
          </cell>
          <cell r="D151" t="str">
            <v>Vacant</v>
          </cell>
          <cell r="F151" t="str">
            <v>Asset Management</v>
          </cell>
          <cell r="G151" t="str">
            <v>Cadets</v>
          </cell>
          <cell r="J151" t="str">
            <v>DEVLIN, Stephen P</v>
          </cell>
        </row>
        <row r="152">
          <cell r="A152">
            <v>2841</v>
          </cell>
          <cell r="B152" t="str">
            <v>Electrical Apprentice</v>
          </cell>
          <cell r="C152" t="str">
            <v>Electrical Apprentice</v>
          </cell>
          <cell r="D152">
            <v>9049</v>
          </cell>
          <cell r="E152" t="str">
            <v>O'LEARY, Timothy J</v>
          </cell>
          <cell r="F152" t="str">
            <v>Network Services</v>
          </cell>
          <cell r="G152" t="str">
            <v>Apprentices</v>
          </cell>
          <cell r="H152" t="str">
            <v>Cable Jointer Apprentices</v>
          </cell>
          <cell r="J152" t="str">
            <v>HOPKINS, Brian C</v>
          </cell>
          <cell r="K152">
            <v>39601</v>
          </cell>
          <cell r="L152" t="str">
            <v>SUBS</v>
          </cell>
          <cell r="M152" t="str">
            <v>ADVMNT</v>
          </cell>
          <cell r="N152">
            <v>41307</v>
          </cell>
          <cell r="O152">
            <v>41665</v>
          </cell>
          <cell r="P152" t="str">
            <v>APP212</v>
          </cell>
        </row>
        <row r="153">
          <cell r="A153">
            <v>2843</v>
          </cell>
          <cell r="B153" t="str">
            <v>System Fitter</v>
          </cell>
          <cell r="C153" t="str">
            <v>Electrical Fitter - Dist Sub</v>
          </cell>
          <cell r="D153">
            <v>3044</v>
          </cell>
          <cell r="E153" t="str">
            <v>GIRVAN, Michael J</v>
          </cell>
          <cell r="F153" t="str">
            <v>Network Services</v>
          </cell>
          <cell r="G153" t="str">
            <v>Customer Service</v>
          </cell>
          <cell r="H153" t="str">
            <v>Metering &amp; Services</v>
          </cell>
          <cell r="J153" t="str">
            <v>CHRISTIAN, Wayne I</v>
          </cell>
          <cell r="K153">
            <v>38922</v>
          </cell>
          <cell r="L153" t="str">
            <v>SUBS</v>
          </cell>
          <cell r="M153" t="str">
            <v>COMPET</v>
          </cell>
          <cell r="N153">
            <v>41152</v>
          </cell>
          <cell r="P153" t="str">
            <v>EW800A</v>
          </cell>
        </row>
        <row r="154">
          <cell r="A154">
            <v>2844</v>
          </cell>
          <cell r="B154" t="str">
            <v>Apprentice Lineworker</v>
          </cell>
          <cell r="C154" t="str">
            <v>Electrical Apprentice</v>
          </cell>
          <cell r="D154">
            <v>9318</v>
          </cell>
          <cell r="E154" t="str">
            <v>OLDFIELD, Anthony R</v>
          </cell>
          <cell r="F154" t="str">
            <v>Network Services</v>
          </cell>
          <cell r="G154" t="str">
            <v>Apprentices</v>
          </cell>
          <cell r="H154" t="str">
            <v>Lineworker Apprentices</v>
          </cell>
          <cell r="J154" t="str">
            <v>SPENCE, Bob</v>
          </cell>
          <cell r="K154">
            <v>39832</v>
          </cell>
          <cell r="L154" t="str">
            <v>SUBS</v>
          </cell>
          <cell r="M154" t="str">
            <v>ADVMNT</v>
          </cell>
          <cell r="N154">
            <v>41305</v>
          </cell>
          <cell r="O154">
            <v>42035</v>
          </cell>
          <cell r="P154" t="str">
            <v>EW40A</v>
          </cell>
        </row>
        <row r="155">
          <cell r="A155">
            <v>2845</v>
          </cell>
          <cell r="B155" t="str">
            <v>Apprentice Electrical Fitter</v>
          </cell>
          <cell r="C155" t="str">
            <v>Electrical Apprentice</v>
          </cell>
          <cell r="D155">
            <v>9445</v>
          </cell>
          <cell r="E155" t="str">
            <v>HAWKER, Jade M</v>
          </cell>
          <cell r="F155" t="str">
            <v>Network Services</v>
          </cell>
          <cell r="G155" t="str">
            <v>Apprentices</v>
          </cell>
          <cell r="H155" t="str">
            <v>Electrical Apprentices</v>
          </cell>
          <cell r="J155" t="str">
            <v>LAMONT, Brent</v>
          </cell>
          <cell r="K155">
            <v>39986</v>
          </cell>
          <cell r="L155" t="str">
            <v>SUBS</v>
          </cell>
          <cell r="M155" t="str">
            <v>ADVMNT</v>
          </cell>
          <cell r="N155">
            <v>41305</v>
          </cell>
          <cell r="O155">
            <v>42035</v>
          </cell>
          <cell r="P155" t="str">
            <v>EW40A</v>
          </cell>
        </row>
        <row r="156">
          <cell r="A156">
            <v>2846</v>
          </cell>
          <cell r="B156" t="str">
            <v>Electrical Fitter</v>
          </cell>
          <cell r="C156" t="str">
            <v>Electrical Fitter - Dist Sub</v>
          </cell>
          <cell r="D156">
            <v>3763</v>
          </cell>
          <cell r="E156" t="str">
            <v>PATTERSON, Rory L</v>
          </cell>
          <cell r="F156" t="str">
            <v>Network Services</v>
          </cell>
          <cell r="G156" t="str">
            <v>Customer Service</v>
          </cell>
          <cell r="H156" t="str">
            <v>Metering &amp; Services</v>
          </cell>
          <cell r="J156" t="str">
            <v>CHRISTIAN, Wayne I</v>
          </cell>
          <cell r="K156">
            <v>39482</v>
          </cell>
          <cell r="L156" t="str">
            <v>SUBS</v>
          </cell>
          <cell r="M156" t="str">
            <v>COMPET</v>
          </cell>
          <cell r="N156">
            <v>41213</v>
          </cell>
          <cell r="P156" t="str">
            <v>EW700A</v>
          </cell>
        </row>
        <row r="157">
          <cell r="A157">
            <v>2849</v>
          </cell>
          <cell r="B157" t="str">
            <v>Electrical Fitter</v>
          </cell>
          <cell r="C157" t="str">
            <v>Electrical Fitter - Dist Sub</v>
          </cell>
          <cell r="D157">
            <v>3116</v>
          </cell>
          <cell r="E157" t="str">
            <v>DELUCA, Anthony</v>
          </cell>
          <cell r="F157" t="str">
            <v>Network Services</v>
          </cell>
          <cell r="G157" t="str">
            <v>Customer Service</v>
          </cell>
          <cell r="H157" t="str">
            <v>Metering &amp; Services</v>
          </cell>
          <cell r="J157" t="str">
            <v>CHRISTIAN, Wayne I</v>
          </cell>
          <cell r="K157">
            <v>38958</v>
          </cell>
          <cell r="L157" t="str">
            <v>SUBS</v>
          </cell>
          <cell r="M157" t="str">
            <v>COMPET</v>
          </cell>
          <cell r="N157">
            <v>41243</v>
          </cell>
          <cell r="P157" t="str">
            <v>EW700A</v>
          </cell>
        </row>
        <row r="158">
          <cell r="A158">
            <v>2850</v>
          </cell>
          <cell r="B158" t="str">
            <v>Apprentice Lineworker</v>
          </cell>
          <cell r="C158" t="str">
            <v>Electrical Apprentice</v>
          </cell>
          <cell r="D158">
            <v>9299</v>
          </cell>
          <cell r="E158" t="str">
            <v>MCMAHON, Matthew J</v>
          </cell>
          <cell r="F158" t="str">
            <v>Network Services</v>
          </cell>
          <cell r="G158" t="str">
            <v>Apprentices</v>
          </cell>
          <cell r="H158" t="str">
            <v>Lineworker Apprentices</v>
          </cell>
          <cell r="J158" t="str">
            <v>SPENCE, Bob</v>
          </cell>
          <cell r="K158">
            <v>39818</v>
          </cell>
          <cell r="L158" t="str">
            <v>SUBS</v>
          </cell>
          <cell r="M158" t="str">
            <v>ADVMNT</v>
          </cell>
          <cell r="N158">
            <v>41305</v>
          </cell>
          <cell r="O158">
            <v>42035</v>
          </cell>
          <cell r="P158" t="str">
            <v>EW40A</v>
          </cell>
        </row>
        <row r="159">
          <cell r="A159">
            <v>2853</v>
          </cell>
          <cell r="B159" t="str">
            <v>Planning &amp; Performance Engineer</v>
          </cell>
          <cell r="C159" t="str">
            <v xml:space="preserve">AP - Planner/TO/Engineer </v>
          </cell>
          <cell r="D159">
            <v>9342</v>
          </cell>
          <cell r="E159" t="str">
            <v>GOGGIN, Ross</v>
          </cell>
          <cell r="F159" t="str">
            <v>Asset Management</v>
          </cell>
          <cell r="G159" t="str">
            <v>Asset Strategy &amp; Planning</v>
          </cell>
          <cell r="H159" t="str">
            <v>Zone Subs Planning &amp; Perf</v>
          </cell>
          <cell r="J159" t="str">
            <v>GOTLA, Firoz</v>
          </cell>
          <cell r="K159">
            <v>39868</v>
          </cell>
          <cell r="L159" t="str">
            <v>SUBS</v>
          </cell>
          <cell r="M159" t="str">
            <v>STRUCT</v>
          </cell>
          <cell r="N159">
            <v>41193</v>
          </cell>
          <cell r="P159" t="str">
            <v>A4-ZAS</v>
          </cell>
        </row>
        <row r="160">
          <cell r="A160">
            <v>3105</v>
          </cell>
          <cell r="B160" t="str">
            <v>Category Specialist</v>
          </cell>
          <cell r="C160" t="str">
            <v>Works Enablement</v>
          </cell>
          <cell r="D160">
            <v>10600</v>
          </cell>
          <cell r="E160" t="str">
            <v>MCCORMACK, Gilbert S</v>
          </cell>
          <cell r="F160" t="str">
            <v>Network Services</v>
          </cell>
          <cell r="G160" t="str">
            <v>Works Enablement</v>
          </cell>
          <cell r="J160" t="str">
            <v>MCALISTER, Clinton J</v>
          </cell>
          <cell r="K160">
            <v>41253</v>
          </cell>
          <cell r="L160" t="str">
            <v>SUBS</v>
          </cell>
          <cell r="M160" t="str">
            <v>STRUCT</v>
          </cell>
          <cell r="N160">
            <v>41379</v>
          </cell>
          <cell r="O160">
            <v>41982</v>
          </cell>
          <cell r="P160" t="str">
            <v>A3-ZBS</v>
          </cell>
        </row>
        <row r="161">
          <cell r="A161">
            <v>3120</v>
          </cell>
          <cell r="B161" t="str">
            <v>Analyst / Programmer</v>
          </cell>
          <cell r="C161" t="str">
            <v>Network Innovation</v>
          </cell>
          <cell r="D161">
            <v>3064</v>
          </cell>
          <cell r="E161" t="str">
            <v>DAFFERN, Peter</v>
          </cell>
          <cell r="F161" t="str">
            <v>Asset Management</v>
          </cell>
          <cell r="G161" t="str">
            <v>Network Innovation</v>
          </cell>
          <cell r="H161" t="str">
            <v>OSR Program</v>
          </cell>
          <cell r="J161" t="str">
            <v>BALDWIN, Graham</v>
          </cell>
          <cell r="K161">
            <v>38925</v>
          </cell>
          <cell r="L161" t="str">
            <v>SUBS</v>
          </cell>
          <cell r="M161" t="str">
            <v>STRUCT</v>
          </cell>
          <cell r="N161">
            <v>41150</v>
          </cell>
          <cell r="P161" t="str">
            <v>A4-ZBS</v>
          </cell>
        </row>
        <row r="162">
          <cell r="A162">
            <v>3122</v>
          </cell>
          <cell r="B162" t="str">
            <v>Cable Layer</v>
          </cell>
          <cell r="C162" t="str">
            <v>Electrical Worker - Labourer</v>
          </cell>
          <cell r="D162">
            <v>10534</v>
          </cell>
          <cell r="E162" t="str">
            <v>SWAN, Daniel J</v>
          </cell>
          <cell r="F162" t="str">
            <v>Network Services</v>
          </cell>
          <cell r="G162" t="str">
            <v>Customer Service</v>
          </cell>
          <cell r="H162" t="str">
            <v>Metering &amp; Services</v>
          </cell>
          <cell r="J162" t="str">
            <v>MITCHELL, John B</v>
          </cell>
          <cell r="K162">
            <v>41142</v>
          </cell>
          <cell r="L162" t="str">
            <v>SUBS</v>
          </cell>
          <cell r="M162" t="str">
            <v>COMM</v>
          </cell>
          <cell r="N162">
            <v>41142</v>
          </cell>
          <cell r="P162" t="str">
            <v>EW300A</v>
          </cell>
        </row>
        <row r="163">
          <cell r="A163">
            <v>3123</v>
          </cell>
          <cell r="B163" t="str">
            <v>Vegetation Inspector</v>
          </cell>
          <cell r="C163" t="str">
            <v>Asset/Vegetation Inspector</v>
          </cell>
          <cell r="D163">
            <v>3660</v>
          </cell>
          <cell r="E163" t="str">
            <v>YOUNG, Neven C</v>
          </cell>
          <cell r="F163" t="str">
            <v>Network Services</v>
          </cell>
          <cell r="G163" t="str">
            <v>Service Delivery</v>
          </cell>
          <cell r="H163" t="str">
            <v>Lines Overhead &amp; Undergro</v>
          </cell>
          <cell r="I163" t="str">
            <v>Vegetation Inspection Mng</v>
          </cell>
          <cell r="J163" t="str">
            <v>HALPIN, Luke</v>
          </cell>
          <cell r="K163">
            <v>39412</v>
          </cell>
          <cell r="L163" t="str">
            <v>SUBS</v>
          </cell>
          <cell r="M163" t="str">
            <v>APPNT</v>
          </cell>
          <cell r="N163">
            <v>41198</v>
          </cell>
          <cell r="P163" t="str">
            <v>EW40A</v>
          </cell>
        </row>
        <row r="164">
          <cell r="A164">
            <v>3124</v>
          </cell>
          <cell r="B164" t="str">
            <v>Cable Layer (Cable Jointer Offsider)</v>
          </cell>
          <cell r="C164" t="str">
            <v>Electrical Worker - Labourer</v>
          </cell>
          <cell r="D164">
            <v>9788</v>
          </cell>
          <cell r="E164" t="str">
            <v>VALTER, Matthew R</v>
          </cell>
          <cell r="F164" t="str">
            <v>Network Services</v>
          </cell>
          <cell r="G164" t="str">
            <v>Service Delivery</v>
          </cell>
          <cell r="H164" t="str">
            <v>Lines Overhead &amp; Undergro</v>
          </cell>
          <cell r="I164" t="str">
            <v>Pole Replacement</v>
          </cell>
          <cell r="J164" t="str">
            <v>HASLER, Mark</v>
          </cell>
          <cell r="K164">
            <v>40463</v>
          </cell>
          <cell r="L164" t="str">
            <v>SUBS</v>
          </cell>
          <cell r="M164" t="str">
            <v>STRUCT</v>
          </cell>
          <cell r="N164">
            <v>41123</v>
          </cell>
          <cell r="P164" t="str">
            <v>EW40A</v>
          </cell>
        </row>
        <row r="165">
          <cell r="A165">
            <v>3125</v>
          </cell>
          <cell r="B165" t="str">
            <v>Trades Assistant</v>
          </cell>
          <cell r="C165" t="str">
            <v>Electrical Worker - Labourer</v>
          </cell>
          <cell r="D165" t="str">
            <v>Vacant</v>
          </cell>
          <cell r="F165" t="str">
            <v>Network Services</v>
          </cell>
          <cell r="G165" t="str">
            <v>Service Delivery</v>
          </cell>
          <cell r="H165" t="str">
            <v>Substation Maintenance</v>
          </cell>
          <cell r="I165" t="str">
            <v>Zone Substations</v>
          </cell>
          <cell r="J165" t="str">
            <v>DUBBERT, Mark D</v>
          </cell>
        </row>
        <row r="166">
          <cell r="A166">
            <v>3126</v>
          </cell>
          <cell r="B166" t="str">
            <v>Plant and Transport Operator</v>
          </cell>
          <cell r="C166" t="str">
            <v>Plant and Transport Operator</v>
          </cell>
          <cell r="D166">
            <v>3045</v>
          </cell>
          <cell r="E166" t="str">
            <v>UHLE, Darin C</v>
          </cell>
          <cell r="F166" t="str">
            <v>Network Services</v>
          </cell>
          <cell r="G166" t="str">
            <v>Service Delivery</v>
          </cell>
          <cell r="H166" t="str">
            <v>Lines Overhead &amp; Undergro</v>
          </cell>
          <cell r="I166" t="str">
            <v>Plant &amp; Equipment</v>
          </cell>
          <cell r="J166" t="str">
            <v>WITHELL, Paul T</v>
          </cell>
          <cell r="K166">
            <v>38922</v>
          </cell>
          <cell r="L166" t="str">
            <v>SUBS</v>
          </cell>
          <cell r="M166" t="str">
            <v>COMPET</v>
          </cell>
          <cell r="N166">
            <v>40786</v>
          </cell>
          <cell r="P166" t="str">
            <v>EW500A</v>
          </cell>
        </row>
        <row r="167">
          <cell r="A167">
            <v>3161</v>
          </cell>
          <cell r="B167" t="str">
            <v>GIS Officer</v>
          </cell>
          <cell r="C167" t="str">
            <v>Asset Information and Reporting</v>
          </cell>
          <cell r="D167">
            <v>3583</v>
          </cell>
          <cell r="E167" t="str">
            <v>RASKER, Anjo</v>
          </cell>
          <cell r="F167" t="str">
            <v>Asset Management</v>
          </cell>
          <cell r="G167" t="str">
            <v>Asset Info Mngmnt &amp; Repor</v>
          </cell>
          <cell r="J167" t="str">
            <v>HOLLONDS, Gordon R</v>
          </cell>
          <cell r="K167">
            <v>39350</v>
          </cell>
          <cell r="L167" t="str">
            <v>SUBS</v>
          </cell>
          <cell r="M167" t="str">
            <v>ADVMNT</v>
          </cell>
          <cell r="N167">
            <v>41177</v>
          </cell>
          <cell r="P167" t="str">
            <v>TO03AA</v>
          </cell>
        </row>
        <row r="168">
          <cell r="A168">
            <v>3179</v>
          </cell>
          <cell r="B168" t="str">
            <v>Metering Technology Manager</v>
          </cell>
          <cell r="C168" t="str">
            <v>Customer Services Officer_Connections &amp; Integrity Section</v>
          </cell>
          <cell r="D168" t="str">
            <v>326-76101</v>
          </cell>
          <cell r="E168" t="str">
            <v>SANGUINETI, Paul</v>
          </cell>
          <cell r="F168" t="str">
            <v>Network Services</v>
          </cell>
          <cell r="G168" t="str">
            <v>Customer Service</v>
          </cell>
          <cell r="H168" t="str">
            <v>Metering &amp; Services</v>
          </cell>
          <cell r="J168" t="str">
            <v>SHARMA, Parveen K</v>
          </cell>
          <cell r="K168">
            <v>29591</v>
          </cell>
          <cell r="L168" t="str">
            <v>SUBS</v>
          </cell>
          <cell r="M168" t="str">
            <v>STRUCT</v>
          </cell>
          <cell r="N168">
            <v>40787</v>
          </cell>
          <cell r="P168" t="str">
            <v>A5-ZBS</v>
          </cell>
        </row>
        <row r="169">
          <cell r="A169">
            <v>3185</v>
          </cell>
          <cell r="B169" t="str">
            <v>Works Management Admin Officer</v>
          </cell>
          <cell r="C169" t="str">
            <v>Works Enablement</v>
          </cell>
          <cell r="D169" t="str">
            <v>326-77761</v>
          </cell>
          <cell r="E169" t="str">
            <v>COWLING, David</v>
          </cell>
          <cell r="F169" t="str">
            <v>Network Services</v>
          </cell>
          <cell r="G169" t="str">
            <v>Works Enablement</v>
          </cell>
          <cell r="H169" t="str">
            <v>Works Management</v>
          </cell>
          <cell r="I169" t="str">
            <v>WE Tools Syst &amp; Proc Spec</v>
          </cell>
          <cell r="J169" t="str">
            <v>KUSUMA, Arinanto</v>
          </cell>
          <cell r="K169">
            <v>31453</v>
          </cell>
          <cell r="L169" t="str">
            <v>SUBS</v>
          </cell>
          <cell r="M169" t="str">
            <v>STRUCT</v>
          </cell>
          <cell r="N169">
            <v>40969</v>
          </cell>
          <cell r="P169" t="str">
            <v>A3-ZBS</v>
          </cell>
        </row>
        <row r="170">
          <cell r="A170">
            <v>3191</v>
          </cell>
          <cell r="B170" t="str">
            <v>Network Performance Engineer</v>
          </cell>
          <cell r="C170" t="str">
            <v xml:space="preserve">AP - Planner/TO/Engineer </v>
          </cell>
          <cell r="D170">
            <v>10593</v>
          </cell>
          <cell r="E170" t="str">
            <v>LEE, Nicholas S K</v>
          </cell>
          <cell r="F170" t="str">
            <v>Asset Management</v>
          </cell>
          <cell r="G170" t="str">
            <v>Asset Strategy &amp; Planning</v>
          </cell>
          <cell r="H170" t="str">
            <v>Network Performance</v>
          </cell>
          <cell r="J170" t="str">
            <v>CHAUDHURI, Santanu</v>
          </cell>
          <cell r="K170">
            <v>41246</v>
          </cell>
          <cell r="L170" t="str">
            <v>SUBS</v>
          </cell>
          <cell r="M170" t="str">
            <v>COMM</v>
          </cell>
          <cell r="N170">
            <v>41246</v>
          </cell>
          <cell r="P170" t="str">
            <v>A4-ZAS</v>
          </cell>
        </row>
        <row r="171">
          <cell r="A171">
            <v>3191</v>
          </cell>
          <cell r="B171" t="str">
            <v>Network Performance Engineer</v>
          </cell>
          <cell r="C171" t="str">
            <v xml:space="preserve">AP - Snr Planner/TO/Engineer </v>
          </cell>
          <cell r="D171" t="str">
            <v>326-77219</v>
          </cell>
          <cell r="E171" t="str">
            <v>ARGUE, Fraser W</v>
          </cell>
          <cell r="F171" t="str">
            <v>Asset Management</v>
          </cell>
          <cell r="G171" t="str">
            <v>Asset Strategy &amp; Planning</v>
          </cell>
          <cell r="H171" t="str">
            <v>Network Performance</v>
          </cell>
          <cell r="J171" t="str">
            <v>CHAUDHURI, Santanu</v>
          </cell>
          <cell r="K171">
            <v>41244</v>
          </cell>
          <cell r="L171" t="str">
            <v>SUBS</v>
          </cell>
          <cell r="M171" t="str">
            <v>COMM</v>
          </cell>
          <cell r="N171">
            <v>41244</v>
          </cell>
          <cell r="P171" t="str">
            <v>A5-ZBS</v>
          </cell>
        </row>
        <row r="172">
          <cell r="A172">
            <v>3228</v>
          </cell>
          <cell r="B172" t="str">
            <v>Service &amp; Installations Officer</v>
          </cell>
          <cell r="C172" t="str">
            <v>Services &amp; Installation Officer_Metering &amp; Services Section</v>
          </cell>
          <cell r="D172" t="str">
            <v>326-70914</v>
          </cell>
          <cell r="E172" t="str">
            <v>INGRAM, Graeme E</v>
          </cell>
          <cell r="F172" t="str">
            <v>Network Services</v>
          </cell>
          <cell r="G172" t="str">
            <v>Customer Service</v>
          </cell>
          <cell r="H172" t="str">
            <v>Metering &amp; Services</v>
          </cell>
          <cell r="J172" t="str">
            <v>SHARMA, Parveen K</v>
          </cell>
          <cell r="K172">
            <v>26875</v>
          </cell>
          <cell r="L172" t="str">
            <v>SUBS</v>
          </cell>
          <cell r="M172" t="str">
            <v>STRUCT</v>
          </cell>
          <cell r="N172">
            <v>41078</v>
          </cell>
          <cell r="P172" t="str">
            <v>A4-ZAW</v>
          </cell>
        </row>
        <row r="173">
          <cell r="A173">
            <v>3242</v>
          </cell>
          <cell r="B173" t="str">
            <v>Senior Projects Engineer</v>
          </cell>
          <cell r="C173" t="str">
            <v>Major Projects</v>
          </cell>
          <cell r="D173" t="str">
            <v>Vacant</v>
          </cell>
          <cell r="F173" t="str">
            <v>Network Services</v>
          </cell>
          <cell r="G173" t="str">
            <v>Major Projects</v>
          </cell>
          <cell r="J173" t="str">
            <v>MILLER, Matthew C</v>
          </cell>
        </row>
        <row r="174">
          <cell r="A174">
            <v>3243</v>
          </cell>
          <cell r="B174" t="str">
            <v>Cadet Engineer</v>
          </cell>
          <cell r="C174" t="str">
            <v>Asset Management General Manager</v>
          </cell>
          <cell r="D174">
            <v>10120</v>
          </cell>
          <cell r="E174" t="str">
            <v>CLEMENTS, Daniel E</v>
          </cell>
          <cell r="F174" t="str">
            <v>Asset Management</v>
          </cell>
          <cell r="G174" t="str">
            <v>Graduates</v>
          </cell>
          <cell r="J174" t="str">
            <v>HINCH, Leylann J</v>
          </cell>
          <cell r="K174">
            <v>40974</v>
          </cell>
          <cell r="L174" t="str">
            <v>SUBS</v>
          </cell>
          <cell r="M174" t="str">
            <v>ADVMNT</v>
          </cell>
          <cell r="N174">
            <v>41067</v>
          </cell>
          <cell r="P174" t="str">
            <v>POCES</v>
          </cell>
        </row>
        <row r="175">
          <cell r="A175">
            <v>3253</v>
          </cell>
          <cell r="B175" t="str">
            <v>Apprentice Electrical Fitter</v>
          </cell>
          <cell r="C175" t="str">
            <v>Electrical Apprentice</v>
          </cell>
          <cell r="D175">
            <v>3679</v>
          </cell>
          <cell r="E175" t="str">
            <v>GREEN, Samantha L</v>
          </cell>
          <cell r="F175" t="str">
            <v>Network Services</v>
          </cell>
          <cell r="G175" t="str">
            <v>Apprentices</v>
          </cell>
          <cell r="H175" t="str">
            <v>Electrical Apprentices</v>
          </cell>
          <cell r="J175" t="str">
            <v>LAMONT, Brent</v>
          </cell>
          <cell r="K175">
            <v>39426</v>
          </cell>
          <cell r="L175" t="str">
            <v>SUBS</v>
          </cell>
          <cell r="M175" t="str">
            <v>ADVMNT</v>
          </cell>
          <cell r="N175">
            <v>41305</v>
          </cell>
          <cell r="O175">
            <v>42035</v>
          </cell>
          <cell r="P175" t="str">
            <v>EW40A</v>
          </cell>
        </row>
        <row r="176">
          <cell r="A176">
            <v>3254</v>
          </cell>
          <cell r="B176" t="str">
            <v>Apprentice Cable Jointer</v>
          </cell>
          <cell r="C176" t="str">
            <v>Electrical Apprentice</v>
          </cell>
          <cell r="D176">
            <v>9697</v>
          </cell>
          <cell r="E176" t="str">
            <v>REWI-WETINI, James E</v>
          </cell>
          <cell r="F176" t="str">
            <v>Network Services</v>
          </cell>
          <cell r="G176" t="str">
            <v>Apprentices</v>
          </cell>
          <cell r="H176" t="str">
            <v>Cable Jointer Apprentices</v>
          </cell>
          <cell r="J176" t="str">
            <v>HOPKINS, Brian C</v>
          </cell>
          <cell r="K176">
            <v>40316</v>
          </cell>
          <cell r="L176" t="str">
            <v>SUBS</v>
          </cell>
          <cell r="M176" t="str">
            <v>ADVMNT</v>
          </cell>
          <cell r="N176">
            <v>41305</v>
          </cell>
          <cell r="O176">
            <v>42035</v>
          </cell>
          <cell r="P176" t="str">
            <v>APP212</v>
          </cell>
        </row>
        <row r="177">
          <cell r="A177">
            <v>3255</v>
          </cell>
          <cell r="B177" t="str">
            <v>Apprentice Cable Jointer</v>
          </cell>
          <cell r="C177" t="str">
            <v>Electrical Apprentice</v>
          </cell>
          <cell r="D177">
            <v>9859</v>
          </cell>
          <cell r="E177" t="str">
            <v>COSTELLO, Brett D</v>
          </cell>
          <cell r="F177" t="str">
            <v>Network Services</v>
          </cell>
          <cell r="G177" t="str">
            <v>Apprentices</v>
          </cell>
          <cell r="H177" t="str">
            <v>Cable Jointer Apprentices</v>
          </cell>
          <cell r="J177" t="str">
            <v>HOPKINS, Brian C</v>
          </cell>
          <cell r="K177">
            <v>40574</v>
          </cell>
          <cell r="L177" t="str">
            <v>SUBS</v>
          </cell>
          <cell r="M177" t="str">
            <v>ADVMNT</v>
          </cell>
          <cell r="N177">
            <v>41305</v>
          </cell>
          <cell r="O177">
            <v>42035</v>
          </cell>
          <cell r="P177" t="str">
            <v>APP212</v>
          </cell>
        </row>
        <row r="178">
          <cell r="A178">
            <v>3256</v>
          </cell>
          <cell r="B178" t="str">
            <v>Apprentice Electrical Fitter</v>
          </cell>
          <cell r="C178" t="str">
            <v>Electrical Apprentice</v>
          </cell>
          <cell r="D178" t="str">
            <v>Vacant</v>
          </cell>
          <cell r="F178" t="str">
            <v>Network Services</v>
          </cell>
          <cell r="G178" t="str">
            <v>Apprentices</v>
          </cell>
          <cell r="H178" t="str">
            <v>Electrical Apprentices</v>
          </cell>
          <cell r="J178" t="str">
            <v>FLASK, Charlie</v>
          </cell>
        </row>
        <row r="179">
          <cell r="A179">
            <v>3257</v>
          </cell>
          <cell r="B179" t="str">
            <v>Apprentice Cable Jointer</v>
          </cell>
          <cell r="C179" t="str">
            <v>Electrical Apprentice</v>
          </cell>
          <cell r="D179">
            <v>9857</v>
          </cell>
          <cell r="E179" t="str">
            <v>O'NEILL, Thomas M</v>
          </cell>
          <cell r="F179" t="str">
            <v>Network Services</v>
          </cell>
          <cell r="G179" t="str">
            <v>Apprentices</v>
          </cell>
          <cell r="H179" t="str">
            <v>Cable Jointer Apprentices</v>
          </cell>
          <cell r="J179" t="str">
            <v>HOPKINS, Brian C</v>
          </cell>
          <cell r="K179">
            <v>40574</v>
          </cell>
          <cell r="L179" t="str">
            <v>SUBS</v>
          </cell>
          <cell r="M179" t="str">
            <v>ADVMNT</v>
          </cell>
          <cell r="N179">
            <v>41305</v>
          </cell>
          <cell r="O179">
            <v>42035</v>
          </cell>
          <cell r="P179" t="str">
            <v>APP212</v>
          </cell>
        </row>
        <row r="180">
          <cell r="A180">
            <v>3258</v>
          </cell>
          <cell r="B180" t="str">
            <v>Apprentice Cable Jointer</v>
          </cell>
          <cell r="C180" t="str">
            <v>Electrical Apprentice</v>
          </cell>
          <cell r="D180">
            <v>9858</v>
          </cell>
          <cell r="E180" t="str">
            <v>EVANS, Brendan C</v>
          </cell>
          <cell r="F180" t="str">
            <v>Network Services</v>
          </cell>
          <cell r="G180" t="str">
            <v>Apprentices</v>
          </cell>
          <cell r="H180" t="str">
            <v>Cable Jointer Apprentices</v>
          </cell>
          <cell r="J180" t="str">
            <v>HOPKINS, Brian C</v>
          </cell>
          <cell r="K180">
            <v>40574</v>
          </cell>
          <cell r="L180" t="str">
            <v>SUBS</v>
          </cell>
          <cell r="M180" t="str">
            <v>ADVMNT</v>
          </cell>
          <cell r="N180">
            <v>41305</v>
          </cell>
          <cell r="O180">
            <v>42035</v>
          </cell>
          <cell r="P180" t="str">
            <v>APP212</v>
          </cell>
        </row>
        <row r="181">
          <cell r="A181">
            <v>3260</v>
          </cell>
          <cell r="B181" t="str">
            <v>Apprentice Lineworker</v>
          </cell>
          <cell r="C181" t="str">
            <v>Electrical Apprentice</v>
          </cell>
          <cell r="D181">
            <v>9855</v>
          </cell>
          <cell r="E181" t="str">
            <v>EVANS, Shaun S</v>
          </cell>
          <cell r="F181" t="str">
            <v>Network Services</v>
          </cell>
          <cell r="G181" t="str">
            <v>Apprentices</v>
          </cell>
          <cell r="H181" t="str">
            <v>Lineworker Apprentices</v>
          </cell>
          <cell r="J181" t="str">
            <v>SPENCE, Bob</v>
          </cell>
          <cell r="K181">
            <v>40574</v>
          </cell>
          <cell r="L181" t="str">
            <v>SUBS</v>
          </cell>
          <cell r="M181" t="str">
            <v>ADVMNT</v>
          </cell>
          <cell r="N181">
            <v>41305</v>
          </cell>
          <cell r="O181">
            <v>42035</v>
          </cell>
          <cell r="P181" t="str">
            <v>APP212</v>
          </cell>
        </row>
        <row r="182">
          <cell r="A182">
            <v>3261</v>
          </cell>
          <cell r="B182" t="str">
            <v>Electrical Lineworker Apprentice</v>
          </cell>
          <cell r="C182" t="str">
            <v>Electrical Apprentice</v>
          </cell>
          <cell r="D182">
            <v>9917</v>
          </cell>
          <cell r="E182" t="str">
            <v>RYAN, Brendan</v>
          </cell>
          <cell r="F182" t="str">
            <v>Network Services</v>
          </cell>
          <cell r="G182" t="str">
            <v>Apprentices</v>
          </cell>
          <cell r="H182" t="str">
            <v>Lineworker Apprentices</v>
          </cell>
          <cell r="J182" t="str">
            <v>SPENCE, Bob</v>
          </cell>
          <cell r="K182">
            <v>40666</v>
          </cell>
          <cell r="L182" t="str">
            <v>SUBS</v>
          </cell>
          <cell r="M182" t="str">
            <v>STRUCT</v>
          </cell>
          <cell r="N182">
            <v>40938</v>
          </cell>
          <cell r="O182">
            <v>42580</v>
          </cell>
          <cell r="P182" t="str">
            <v>APP211</v>
          </cell>
        </row>
        <row r="183">
          <cell r="A183">
            <v>3262</v>
          </cell>
          <cell r="B183" t="str">
            <v>Electrical Lineworker Apprentice</v>
          </cell>
          <cell r="C183" t="str">
            <v>Electrical Apprentice</v>
          </cell>
          <cell r="D183">
            <v>9376</v>
          </cell>
          <cell r="E183" t="str">
            <v>ROBERTS, Benjamin J</v>
          </cell>
          <cell r="F183" t="str">
            <v>Network Services</v>
          </cell>
          <cell r="G183" t="str">
            <v>Apprentices</v>
          </cell>
          <cell r="H183" t="str">
            <v>Lineworker Apprentices</v>
          </cell>
          <cell r="J183" t="str">
            <v>SPENCE, Bob</v>
          </cell>
          <cell r="K183">
            <v>39902</v>
          </cell>
          <cell r="L183" t="str">
            <v>SUBS</v>
          </cell>
          <cell r="M183" t="str">
            <v>ADVMNT</v>
          </cell>
          <cell r="N183">
            <v>41307</v>
          </cell>
          <cell r="O183">
            <v>41665</v>
          </cell>
          <cell r="P183" t="str">
            <v>APP212</v>
          </cell>
        </row>
        <row r="184">
          <cell r="A184">
            <v>3263</v>
          </cell>
          <cell r="B184" t="str">
            <v>Electrical Lineworker Apprentice</v>
          </cell>
          <cell r="C184" t="str">
            <v>Electrical Apprentice</v>
          </cell>
          <cell r="D184">
            <v>10082</v>
          </cell>
          <cell r="E184" t="str">
            <v>WILLIAMS, Benjamin M</v>
          </cell>
          <cell r="F184" t="str">
            <v>Network Services</v>
          </cell>
          <cell r="G184" t="str">
            <v>Apprentices</v>
          </cell>
          <cell r="H184" t="str">
            <v>Lineworker Apprentices</v>
          </cell>
          <cell r="J184" t="str">
            <v>SPENCE, Bob</v>
          </cell>
          <cell r="K184">
            <v>40938</v>
          </cell>
          <cell r="L184" t="str">
            <v>SUBS</v>
          </cell>
          <cell r="M184" t="str">
            <v>COMPET</v>
          </cell>
          <cell r="N184">
            <v>41304</v>
          </cell>
          <cell r="O184">
            <v>42398</v>
          </cell>
          <cell r="P184" t="str">
            <v>APP212</v>
          </cell>
        </row>
        <row r="185">
          <cell r="A185">
            <v>3264</v>
          </cell>
          <cell r="B185" t="str">
            <v>Electrical Lineworker Apprentice</v>
          </cell>
          <cell r="C185" t="str">
            <v>Electrical Apprentice</v>
          </cell>
          <cell r="D185">
            <v>9919</v>
          </cell>
          <cell r="E185" t="str">
            <v>WICKS, James</v>
          </cell>
          <cell r="F185" t="str">
            <v>Network Services</v>
          </cell>
          <cell r="G185" t="str">
            <v>Apprentices</v>
          </cell>
          <cell r="H185" t="str">
            <v>Lineworker Apprentices</v>
          </cell>
          <cell r="J185" t="str">
            <v>SPENCE, Bob</v>
          </cell>
          <cell r="K185">
            <v>40666</v>
          </cell>
          <cell r="L185" t="str">
            <v>SUBS</v>
          </cell>
          <cell r="M185" t="str">
            <v>COMPET</v>
          </cell>
          <cell r="N185">
            <v>41304</v>
          </cell>
          <cell r="O185">
            <v>42398</v>
          </cell>
          <cell r="P185" t="str">
            <v>EW300A</v>
          </cell>
        </row>
        <row r="186">
          <cell r="A186">
            <v>3276</v>
          </cell>
          <cell r="B186" t="str">
            <v>Network Connections Team Manager</v>
          </cell>
          <cell r="C186" t="str">
            <v>Connections Officer_Connections &amp; Integrity Section</v>
          </cell>
          <cell r="D186">
            <v>7003</v>
          </cell>
          <cell r="E186" t="str">
            <v>HOGG, Michael A</v>
          </cell>
          <cell r="F186" t="str">
            <v>Network Services</v>
          </cell>
          <cell r="G186" t="str">
            <v>Customer Service</v>
          </cell>
          <cell r="H186" t="str">
            <v>Connections &amp; Integrity</v>
          </cell>
          <cell r="J186" t="str">
            <v>CORTES, Francisco X</v>
          </cell>
          <cell r="K186">
            <v>34512</v>
          </cell>
          <cell r="L186" t="str">
            <v>SUBS</v>
          </cell>
          <cell r="M186" t="str">
            <v>APPNT</v>
          </cell>
          <cell r="N186">
            <v>41015</v>
          </cell>
          <cell r="P186" t="str">
            <v>A5-ZAS</v>
          </cell>
        </row>
        <row r="187">
          <cell r="A187">
            <v>3283</v>
          </cell>
          <cell r="B187" t="str">
            <v>Customer Service &amp; Asset Protection Officer</v>
          </cell>
          <cell r="C187" t="str">
            <v>Customer Services Officer_Connections &amp; Integrity Section</v>
          </cell>
          <cell r="D187">
            <v>9649</v>
          </cell>
          <cell r="E187" t="str">
            <v>RICHARDSON, Michael J</v>
          </cell>
          <cell r="F187" t="str">
            <v>Network Services</v>
          </cell>
          <cell r="G187" t="str">
            <v>Customer Service</v>
          </cell>
          <cell r="H187" t="str">
            <v>Connections &amp; Integrity</v>
          </cell>
          <cell r="J187" t="str">
            <v>CORTES, Francisco X</v>
          </cell>
          <cell r="K187">
            <v>40224</v>
          </cell>
          <cell r="L187" t="str">
            <v>SUBS</v>
          </cell>
          <cell r="M187" t="str">
            <v>APPNT</v>
          </cell>
          <cell r="N187">
            <v>41015</v>
          </cell>
          <cell r="P187" t="str">
            <v>A3-ZBS</v>
          </cell>
        </row>
        <row r="188">
          <cell r="A188">
            <v>3284</v>
          </cell>
          <cell r="B188" t="str">
            <v>Office Coordinator</v>
          </cell>
          <cell r="C188" t="str">
            <v>Service Delivery Management</v>
          </cell>
          <cell r="D188" t="str">
            <v>Vacant</v>
          </cell>
          <cell r="F188" t="str">
            <v>Network Services</v>
          </cell>
          <cell r="G188" t="str">
            <v>Customer Service</v>
          </cell>
          <cell r="J188" t="str">
            <v>BAKER, Robert J</v>
          </cell>
        </row>
        <row r="189">
          <cell r="A189">
            <v>3285</v>
          </cell>
          <cell r="B189" t="str">
            <v>Senior Design Officer</v>
          </cell>
          <cell r="C189" t="str">
            <v>Senior Technical Officer/Engineer_Design Section</v>
          </cell>
          <cell r="D189">
            <v>5254</v>
          </cell>
          <cell r="E189" t="str">
            <v>CLARKE, David F</v>
          </cell>
          <cell r="F189" t="str">
            <v>Network Services</v>
          </cell>
          <cell r="G189" t="str">
            <v>Customer Service</v>
          </cell>
          <cell r="H189" t="str">
            <v>Design</v>
          </cell>
          <cell r="J189" t="str">
            <v>CHAN, Dan</v>
          </cell>
          <cell r="K189">
            <v>33015</v>
          </cell>
          <cell r="L189" t="str">
            <v>SUBS</v>
          </cell>
          <cell r="M189" t="str">
            <v>XFER</v>
          </cell>
          <cell r="N189">
            <v>41113</v>
          </cell>
          <cell r="P189" t="str">
            <v>A4-ZBS</v>
          </cell>
        </row>
        <row r="190">
          <cell r="A190">
            <v>3301</v>
          </cell>
          <cell r="B190" t="str">
            <v>Trade Assistant</v>
          </cell>
          <cell r="C190" t="str">
            <v>Electrical Worker - Labourer</v>
          </cell>
          <cell r="D190">
            <v>10108</v>
          </cell>
          <cell r="E190" t="str">
            <v>BURRIDGE, Christopher</v>
          </cell>
          <cell r="F190" t="str">
            <v>Network Services</v>
          </cell>
          <cell r="G190" t="str">
            <v>Service Delivery</v>
          </cell>
          <cell r="H190" t="str">
            <v>Network Capital</v>
          </cell>
          <cell r="J190" t="str">
            <v>SMITH, Tony J</v>
          </cell>
          <cell r="K190">
            <v>40988</v>
          </cell>
          <cell r="L190" t="str">
            <v>SUBS</v>
          </cell>
          <cell r="M190" t="str">
            <v>APPNT</v>
          </cell>
          <cell r="N190">
            <v>41353</v>
          </cell>
          <cell r="P190" t="str">
            <v>EW40A</v>
          </cell>
        </row>
        <row r="191">
          <cell r="A191">
            <v>3302</v>
          </cell>
          <cell r="B191" t="str">
            <v>Electrical Worker/Labourer</v>
          </cell>
          <cell r="C191" t="str">
            <v>Electrical Worker - Labourer</v>
          </cell>
          <cell r="D191">
            <v>9511</v>
          </cell>
          <cell r="E191" t="str">
            <v>GRAHAM, John D</v>
          </cell>
          <cell r="F191" t="str">
            <v>Network Services</v>
          </cell>
          <cell r="G191" t="str">
            <v>Service Delivery</v>
          </cell>
          <cell r="H191" t="str">
            <v>Network Capital</v>
          </cell>
          <cell r="J191" t="str">
            <v>BROWN, Corey</v>
          </cell>
          <cell r="K191">
            <v>40070</v>
          </cell>
          <cell r="L191" t="str">
            <v>SUBS</v>
          </cell>
          <cell r="M191" t="str">
            <v>COMPET</v>
          </cell>
          <cell r="N191">
            <v>40630</v>
          </cell>
          <cell r="P191" t="str">
            <v>EW40A</v>
          </cell>
        </row>
        <row r="192">
          <cell r="A192">
            <v>3303</v>
          </cell>
          <cell r="B192" t="str">
            <v>Trade Assistant</v>
          </cell>
          <cell r="C192" t="str">
            <v>Electrical Worker - Labourer</v>
          </cell>
          <cell r="D192">
            <v>10122</v>
          </cell>
          <cell r="E192" t="str">
            <v>PEGG, Michael</v>
          </cell>
          <cell r="F192" t="str">
            <v>Network Services</v>
          </cell>
          <cell r="G192" t="str">
            <v>Service Delivery</v>
          </cell>
          <cell r="H192" t="str">
            <v>Lines Overhead &amp; Undergro</v>
          </cell>
          <cell r="I192" t="str">
            <v>Pole &amp; Line Inspection</v>
          </cell>
          <cell r="J192" t="str">
            <v>HARTAS, Steven J</v>
          </cell>
          <cell r="K192">
            <v>41009</v>
          </cell>
          <cell r="L192" t="str">
            <v>SUBS</v>
          </cell>
          <cell r="M192" t="str">
            <v>APPNT</v>
          </cell>
          <cell r="N192">
            <v>41374</v>
          </cell>
          <cell r="P192" t="str">
            <v>EW300A</v>
          </cell>
        </row>
        <row r="193">
          <cell r="A193">
            <v>3304</v>
          </cell>
          <cell r="B193" t="str">
            <v>Trade Assistant</v>
          </cell>
          <cell r="C193" t="str">
            <v>Electrical Worker - Labourer</v>
          </cell>
          <cell r="D193">
            <v>10677</v>
          </cell>
          <cell r="E193" t="str">
            <v>CLARKE, Patrick M</v>
          </cell>
          <cell r="F193" t="str">
            <v>Network Services</v>
          </cell>
          <cell r="G193" t="str">
            <v>Service Delivery</v>
          </cell>
          <cell r="H193" t="str">
            <v>Lines Overhead &amp; Undergro</v>
          </cell>
          <cell r="I193" t="str">
            <v>Pole &amp; Line Inspection</v>
          </cell>
          <cell r="J193" t="str">
            <v>HARTAS, Steven J</v>
          </cell>
          <cell r="K193">
            <v>41386</v>
          </cell>
          <cell r="L193" t="str">
            <v>SUBS</v>
          </cell>
          <cell r="M193" t="str">
            <v>COMM</v>
          </cell>
          <cell r="N193">
            <v>41386</v>
          </cell>
          <cell r="P193" t="str">
            <v>EW300A</v>
          </cell>
        </row>
        <row r="194">
          <cell r="A194">
            <v>3316</v>
          </cell>
          <cell r="B194" t="str">
            <v>Works Management Admin Officer</v>
          </cell>
          <cell r="C194" t="str">
            <v>Works Enablement</v>
          </cell>
          <cell r="D194">
            <v>9886</v>
          </cell>
          <cell r="E194" t="str">
            <v>SAUNDERS, Deborah A</v>
          </cell>
          <cell r="F194" t="str">
            <v>Network Services</v>
          </cell>
          <cell r="G194" t="str">
            <v>Works Enablement</v>
          </cell>
          <cell r="H194" t="str">
            <v>Works Management</v>
          </cell>
          <cell r="I194" t="str">
            <v>WE Tools Syst &amp; Proc Spec</v>
          </cell>
          <cell r="J194" t="str">
            <v>KUSUMA, Arinanto</v>
          </cell>
          <cell r="K194">
            <v>40612</v>
          </cell>
          <cell r="L194" t="str">
            <v>SUBS</v>
          </cell>
          <cell r="M194" t="str">
            <v>APPNT</v>
          </cell>
          <cell r="N194">
            <v>41092</v>
          </cell>
          <cell r="P194" t="str">
            <v>A3-ZAS</v>
          </cell>
        </row>
        <row r="195">
          <cell r="A195">
            <v>3328</v>
          </cell>
          <cell r="B195" t="str">
            <v>Plant and Transport Operator</v>
          </cell>
          <cell r="C195" t="str">
            <v>Plant and Transport Operator</v>
          </cell>
          <cell r="D195">
            <v>3370</v>
          </cell>
          <cell r="E195" t="str">
            <v>DAL SANTO, Adam</v>
          </cell>
          <cell r="F195" t="str">
            <v>Network Services</v>
          </cell>
          <cell r="G195" t="str">
            <v>Service Delivery</v>
          </cell>
          <cell r="H195" t="str">
            <v>Lines Overhead &amp; Undergro</v>
          </cell>
          <cell r="I195" t="str">
            <v>Plant &amp; Equipment</v>
          </cell>
          <cell r="J195" t="str">
            <v>WITHELL, Paul T</v>
          </cell>
          <cell r="K195">
            <v>39188</v>
          </cell>
          <cell r="L195" t="str">
            <v>SUBS</v>
          </cell>
          <cell r="M195" t="str">
            <v>STRUCT</v>
          </cell>
          <cell r="N195">
            <v>40717</v>
          </cell>
          <cell r="P195" t="str">
            <v>EW500A</v>
          </cell>
        </row>
        <row r="196">
          <cell r="A196">
            <v>3353</v>
          </cell>
          <cell r="B196" t="str">
            <v>Materials Demand Planner</v>
          </cell>
          <cell r="C196" t="str">
            <v>Logistics</v>
          </cell>
          <cell r="D196">
            <v>10556</v>
          </cell>
          <cell r="E196" t="str">
            <v>FREEMAN, Brett E</v>
          </cell>
          <cell r="F196" t="str">
            <v>Network Services</v>
          </cell>
          <cell r="G196" t="str">
            <v>Works Enablement</v>
          </cell>
          <cell r="H196" t="str">
            <v>Logistics</v>
          </cell>
          <cell r="J196" t="str">
            <v>MORRISON, Rodney</v>
          </cell>
          <cell r="K196">
            <v>41169</v>
          </cell>
          <cell r="L196" t="str">
            <v>SUBS</v>
          </cell>
          <cell r="M196" t="str">
            <v>COMM</v>
          </cell>
          <cell r="N196">
            <v>41169</v>
          </cell>
          <cell r="P196" t="str">
            <v>A3-ZBS</v>
          </cell>
        </row>
        <row r="197">
          <cell r="A197">
            <v>3363</v>
          </cell>
          <cell r="B197" t="str">
            <v>Works Planner</v>
          </cell>
          <cell r="C197" t="str">
            <v>Works Enablement</v>
          </cell>
          <cell r="D197">
            <v>6262</v>
          </cell>
          <cell r="E197" t="str">
            <v>O'BRIEN, James</v>
          </cell>
          <cell r="F197" t="str">
            <v>Network Services</v>
          </cell>
          <cell r="G197" t="str">
            <v>Works Enablement</v>
          </cell>
          <cell r="H197" t="str">
            <v>Works Management</v>
          </cell>
          <cell r="I197" t="str">
            <v>Program Planning</v>
          </cell>
          <cell r="J197" t="str">
            <v>VAN DER PLAAT, Michael A</v>
          </cell>
          <cell r="K197">
            <v>32602</v>
          </cell>
          <cell r="L197" t="str">
            <v>SUBS</v>
          </cell>
          <cell r="M197" t="str">
            <v>ADVMNT</v>
          </cell>
          <cell r="N197">
            <v>41234</v>
          </cell>
          <cell r="P197" t="str">
            <v>GO10A</v>
          </cell>
        </row>
        <row r="198">
          <cell r="A198">
            <v>3377</v>
          </cell>
          <cell r="B198" t="str">
            <v>Protection Technician</v>
          </cell>
          <cell r="C198" t="str">
            <v>Protection Technician</v>
          </cell>
          <cell r="D198">
            <v>2648</v>
          </cell>
          <cell r="E198" t="str">
            <v>BROWN, Samuel</v>
          </cell>
          <cell r="F198" t="str">
            <v>Network Services</v>
          </cell>
          <cell r="G198" t="str">
            <v>Service Delivery</v>
          </cell>
          <cell r="H198" t="str">
            <v>Substation Maintenance</v>
          </cell>
          <cell r="I198" t="str">
            <v>Protection</v>
          </cell>
          <cell r="J198" t="str">
            <v>WILLIS, Kolby J</v>
          </cell>
          <cell r="K198">
            <v>38747</v>
          </cell>
          <cell r="L198" t="str">
            <v>SUBS</v>
          </cell>
          <cell r="M198" t="str">
            <v>COMPET</v>
          </cell>
          <cell r="N198">
            <v>40883</v>
          </cell>
          <cell r="P198" t="str">
            <v>EW700A</v>
          </cell>
        </row>
        <row r="199">
          <cell r="A199">
            <v>3413</v>
          </cell>
          <cell r="B199" t="str">
            <v>Trainee Administration Officer</v>
          </cell>
          <cell r="C199" t="str">
            <v>Asset Management General Manager</v>
          </cell>
          <cell r="D199">
            <v>10561</v>
          </cell>
          <cell r="E199" t="str">
            <v>RICHARDSON, Curtis J</v>
          </cell>
          <cell r="F199" t="str">
            <v>Asset Management</v>
          </cell>
          <cell r="G199" t="str">
            <v>Office Trainees</v>
          </cell>
          <cell r="J199" t="str">
            <v>GOTLA, Firoz</v>
          </cell>
          <cell r="K199">
            <v>41169</v>
          </cell>
          <cell r="L199" t="str">
            <v>SUBS</v>
          </cell>
          <cell r="M199" t="str">
            <v>COMM</v>
          </cell>
          <cell r="N199">
            <v>41169</v>
          </cell>
          <cell r="O199">
            <v>41898</v>
          </cell>
          <cell r="P199" t="str">
            <v>ASTR</v>
          </cell>
        </row>
        <row r="200">
          <cell r="A200">
            <v>3431</v>
          </cell>
          <cell r="B200" t="str">
            <v>Trades Assistant</v>
          </cell>
          <cell r="C200" t="str">
            <v>Electrical Worker - Labourer</v>
          </cell>
          <cell r="D200" t="str">
            <v>Vacant</v>
          </cell>
          <cell r="F200" t="str">
            <v>Network Services</v>
          </cell>
          <cell r="G200" t="str">
            <v>Service Delivery</v>
          </cell>
          <cell r="H200" t="str">
            <v>Substation Maintenance</v>
          </cell>
          <cell r="I200" t="str">
            <v>Distribution Substations</v>
          </cell>
          <cell r="J200" t="str">
            <v>WRENFORD, Dale J</v>
          </cell>
        </row>
        <row r="201">
          <cell r="A201">
            <v>3442</v>
          </cell>
          <cell r="B201" t="str">
            <v>Substation Project Manager</v>
          </cell>
          <cell r="C201" t="str">
            <v>Major Projects</v>
          </cell>
          <cell r="D201">
            <v>9885</v>
          </cell>
          <cell r="E201" t="str">
            <v>DE SILVA, Chandra N</v>
          </cell>
          <cell r="F201" t="str">
            <v>Network Services</v>
          </cell>
          <cell r="G201" t="str">
            <v>Major Projects</v>
          </cell>
          <cell r="J201" t="str">
            <v>MILLER, Matthew C</v>
          </cell>
          <cell r="K201">
            <v>40610</v>
          </cell>
          <cell r="L201" t="str">
            <v>SUBS</v>
          </cell>
          <cell r="M201" t="str">
            <v>COMM</v>
          </cell>
          <cell r="N201">
            <v>40630</v>
          </cell>
          <cell r="P201" t="str">
            <v>MSAN</v>
          </cell>
        </row>
        <row r="202">
          <cell r="A202">
            <v>3462</v>
          </cell>
          <cell r="B202" t="str">
            <v>Works Coordinator Pole Replacement</v>
          </cell>
          <cell r="C202" t="str">
            <v>Works / Teams Coordinator</v>
          </cell>
          <cell r="D202">
            <v>5115</v>
          </cell>
          <cell r="E202" t="str">
            <v>BRADLEY, Paul</v>
          </cell>
          <cell r="F202" t="str">
            <v>Network Services</v>
          </cell>
          <cell r="G202" t="str">
            <v>Service Delivery</v>
          </cell>
          <cell r="H202" t="str">
            <v>Lines Overhead &amp; Undergro</v>
          </cell>
          <cell r="I202" t="str">
            <v>Pole Replacement</v>
          </cell>
          <cell r="J202" t="str">
            <v>SPENCE, Bob</v>
          </cell>
          <cell r="K202">
            <v>32316</v>
          </cell>
          <cell r="L202" t="str">
            <v>SUBS</v>
          </cell>
          <cell r="M202" t="str">
            <v>STRUCT</v>
          </cell>
          <cell r="N202">
            <v>41165</v>
          </cell>
          <cell r="P202" t="str">
            <v>EW100B</v>
          </cell>
        </row>
        <row r="203">
          <cell r="A203">
            <v>3477</v>
          </cell>
          <cell r="B203" t="str">
            <v>Asset Inspector</v>
          </cell>
          <cell r="C203" t="str">
            <v>Asset/Vegetation Inspector</v>
          </cell>
          <cell r="D203">
            <v>9676</v>
          </cell>
          <cell r="E203" t="str">
            <v>CRANE, Michael B</v>
          </cell>
          <cell r="F203" t="str">
            <v>Network Services</v>
          </cell>
          <cell r="G203" t="str">
            <v>Service Delivery</v>
          </cell>
          <cell r="H203" t="str">
            <v>Lines Overhead &amp; Undergro</v>
          </cell>
          <cell r="I203" t="str">
            <v>Pole &amp; Line Inspection</v>
          </cell>
          <cell r="J203" t="str">
            <v>HARTAS, Steven J</v>
          </cell>
          <cell r="K203">
            <v>40274</v>
          </cell>
          <cell r="L203" t="str">
            <v>SUBS</v>
          </cell>
          <cell r="M203" t="str">
            <v>COMPET</v>
          </cell>
          <cell r="N203">
            <v>40760</v>
          </cell>
          <cell r="P203" t="str">
            <v>EW500A</v>
          </cell>
        </row>
        <row r="204">
          <cell r="A204">
            <v>3478</v>
          </cell>
          <cell r="B204" t="str">
            <v>Vegetation Inspector</v>
          </cell>
          <cell r="C204" t="str">
            <v>Asset/Vegetation Inspector</v>
          </cell>
          <cell r="D204">
            <v>9383</v>
          </cell>
          <cell r="E204" t="str">
            <v>BRAULT, Troy A</v>
          </cell>
          <cell r="F204" t="str">
            <v>Network Services</v>
          </cell>
          <cell r="G204" t="str">
            <v>Service Delivery</v>
          </cell>
          <cell r="H204" t="str">
            <v>Lines Overhead &amp; Undergro</v>
          </cell>
          <cell r="I204" t="str">
            <v>Vegetation Inspection Mng</v>
          </cell>
          <cell r="J204" t="str">
            <v>HALPIN, Luke</v>
          </cell>
          <cell r="K204">
            <v>39910</v>
          </cell>
          <cell r="L204" t="str">
            <v>SUBS</v>
          </cell>
          <cell r="M204" t="str">
            <v>COMPET</v>
          </cell>
          <cell r="N204">
            <v>40630</v>
          </cell>
          <cell r="P204" t="str">
            <v>EW40A</v>
          </cell>
        </row>
        <row r="205">
          <cell r="A205">
            <v>3483</v>
          </cell>
          <cell r="B205" t="str">
            <v>Office Manager - Service Delivery</v>
          </cell>
          <cell r="C205" t="str">
            <v>Service Delivery Management</v>
          </cell>
          <cell r="D205">
            <v>9500</v>
          </cell>
          <cell r="E205" t="str">
            <v>ROUSELL, Vicki J</v>
          </cell>
          <cell r="F205" t="str">
            <v>Network Services</v>
          </cell>
          <cell r="G205" t="str">
            <v>Service Delivery</v>
          </cell>
          <cell r="H205" t="str">
            <v>Executive &amp; Admin</v>
          </cell>
          <cell r="J205" t="str">
            <v>IACUMIN, Lynette A</v>
          </cell>
          <cell r="K205">
            <v>40056</v>
          </cell>
          <cell r="L205" t="str">
            <v>SUBS</v>
          </cell>
          <cell r="M205" t="str">
            <v>STRUCT</v>
          </cell>
          <cell r="N205">
            <v>41000</v>
          </cell>
          <cell r="P205" t="str">
            <v>A4-ZAS</v>
          </cell>
        </row>
        <row r="206">
          <cell r="A206">
            <v>3487</v>
          </cell>
          <cell r="B206" t="str">
            <v>Trades Assistant</v>
          </cell>
          <cell r="C206" t="str">
            <v>Electrical Worker - Labourer</v>
          </cell>
          <cell r="D206">
            <v>3608</v>
          </cell>
          <cell r="E206" t="str">
            <v>CONSTABLE, John R</v>
          </cell>
          <cell r="F206" t="str">
            <v>Network Services</v>
          </cell>
          <cell r="G206" t="str">
            <v>Service Delivery</v>
          </cell>
          <cell r="H206" t="str">
            <v>Lines Overhead &amp; Undergro</v>
          </cell>
          <cell r="I206" t="str">
            <v>Pole &amp; Line Inspection</v>
          </cell>
          <cell r="J206" t="str">
            <v>HARTAS, Steven J</v>
          </cell>
          <cell r="K206">
            <v>39370</v>
          </cell>
          <cell r="L206" t="str">
            <v>SUBS</v>
          </cell>
          <cell r="M206" t="str">
            <v>STRUCT</v>
          </cell>
          <cell r="N206">
            <v>40630</v>
          </cell>
          <cell r="P206" t="str">
            <v>EW40A</v>
          </cell>
        </row>
        <row r="207">
          <cell r="A207">
            <v>3488</v>
          </cell>
          <cell r="B207" t="str">
            <v>Trades Assistant</v>
          </cell>
          <cell r="C207" t="str">
            <v>Electrical Worker - Labourer</v>
          </cell>
          <cell r="D207">
            <v>9810</v>
          </cell>
          <cell r="E207" t="str">
            <v>CANTIGA, Jurlan</v>
          </cell>
          <cell r="F207" t="str">
            <v>Network Services</v>
          </cell>
          <cell r="G207" t="str">
            <v>Service Delivery</v>
          </cell>
          <cell r="H207" t="str">
            <v>Lines Overhead &amp; Undergro</v>
          </cell>
          <cell r="I207" t="str">
            <v>Pole &amp; Line Inspection</v>
          </cell>
          <cell r="J207" t="str">
            <v>HARTAS, Steven J</v>
          </cell>
          <cell r="K207">
            <v>40478</v>
          </cell>
          <cell r="L207" t="str">
            <v>SUBS</v>
          </cell>
          <cell r="M207" t="str">
            <v>APPNT</v>
          </cell>
          <cell r="N207">
            <v>41235</v>
          </cell>
          <cell r="P207" t="str">
            <v>EW300A</v>
          </cell>
        </row>
        <row r="208">
          <cell r="A208">
            <v>3511</v>
          </cell>
          <cell r="B208" t="str">
            <v>Trades Assistant</v>
          </cell>
          <cell r="C208" t="str">
            <v>Electrical Worker - Labourer</v>
          </cell>
          <cell r="D208">
            <v>2593</v>
          </cell>
          <cell r="E208" t="str">
            <v>ZAPPIA, Joseph P</v>
          </cell>
          <cell r="F208" t="str">
            <v>Network Services</v>
          </cell>
          <cell r="G208" t="str">
            <v>Service Delivery</v>
          </cell>
          <cell r="H208" t="str">
            <v>Lines Overhead &amp; Undergro</v>
          </cell>
          <cell r="I208" t="str">
            <v>Pole &amp; Line Inspection</v>
          </cell>
          <cell r="J208" t="str">
            <v>HARTAS, Steven J</v>
          </cell>
          <cell r="K208">
            <v>38663</v>
          </cell>
          <cell r="L208" t="str">
            <v>SUBS</v>
          </cell>
          <cell r="M208" t="str">
            <v>APPNT</v>
          </cell>
          <cell r="N208">
            <v>41078</v>
          </cell>
          <cell r="P208" t="str">
            <v>EW300A</v>
          </cell>
        </row>
        <row r="209">
          <cell r="A209">
            <v>3530</v>
          </cell>
          <cell r="B209" t="str">
            <v>Telvent Project Engineer</v>
          </cell>
          <cell r="C209" t="str">
            <v>Network Innovation</v>
          </cell>
          <cell r="D209">
            <v>3649</v>
          </cell>
          <cell r="E209" t="str">
            <v>SMITH, Bradley I R</v>
          </cell>
          <cell r="F209" t="str">
            <v>Asset Management</v>
          </cell>
          <cell r="G209" t="str">
            <v>Network Innovation</v>
          </cell>
          <cell r="H209" t="str">
            <v>OSR Program</v>
          </cell>
          <cell r="J209" t="str">
            <v>LENDECZKI, Gavril</v>
          </cell>
          <cell r="K209">
            <v>39405</v>
          </cell>
          <cell r="L209" t="str">
            <v>SUBS</v>
          </cell>
          <cell r="M209" t="str">
            <v>STRUCT</v>
          </cell>
          <cell r="N209">
            <v>41150</v>
          </cell>
          <cell r="P209" t="str">
            <v>A4-ZAS</v>
          </cell>
        </row>
        <row r="210">
          <cell r="A210">
            <v>3531</v>
          </cell>
          <cell r="B210" t="str">
            <v>Plant and Transport Operator</v>
          </cell>
          <cell r="C210" t="str">
            <v>Plant and Transport Operator</v>
          </cell>
          <cell r="D210">
            <v>9571</v>
          </cell>
          <cell r="E210" t="str">
            <v>MIDDLETON, Mark A</v>
          </cell>
          <cell r="F210" t="str">
            <v>Network Services</v>
          </cell>
          <cell r="G210" t="str">
            <v>Service Delivery</v>
          </cell>
          <cell r="H210" t="str">
            <v>Lines Overhead &amp; Undergro</v>
          </cell>
          <cell r="I210" t="str">
            <v>Plant &amp; Equipment</v>
          </cell>
          <cell r="J210" t="str">
            <v>WITHELL, Paul T</v>
          </cell>
          <cell r="K210">
            <v>40154</v>
          </cell>
          <cell r="L210" t="str">
            <v>NONSUBS</v>
          </cell>
          <cell r="M210" t="str">
            <v>TEMTRF</v>
          </cell>
          <cell r="N210">
            <v>41106</v>
          </cell>
          <cell r="O210">
            <v>41470</v>
          </cell>
          <cell r="P210" t="str">
            <v>EW500A</v>
          </cell>
        </row>
        <row r="211">
          <cell r="A211">
            <v>3531</v>
          </cell>
          <cell r="B211" t="str">
            <v>Plant and Transport Operator</v>
          </cell>
          <cell r="C211" t="str">
            <v>Plant and Transport Operator</v>
          </cell>
          <cell r="D211">
            <v>3644</v>
          </cell>
          <cell r="E211" t="str">
            <v>GREY, Vaughan T</v>
          </cell>
          <cell r="F211" t="str">
            <v>Network Services</v>
          </cell>
          <cell r="G211" t="str">
            <v>Service Delivery</v>
          </cell>
          <cell r="H211" t="str">
            <v>Lines Overhead &amp; Undergro</v>
          </cell>
          <cell r="I211" t="str">
            <v>Plant &amp; Equipment</v>
          </cell>
          <cell r="J211" t="str">
            <v>WITHELL, Paul T</v>
          </cell>
          <cell r="K211">
            <v>39398</v>
          </cell>
          <cell r="L211" t="str">
            <v>SUBS</v>
          </cell>
          <cell r="M211" t="str">
            <v>STRUCT</v>
          </cell>
          <cell r="N211">
            <v>40717</v>
          </cell>
          <cell r="P211" t="str">
            <v>EW500A</v>
          </cell>
        </row>
        <row r="212">
          <cell r="A212">
            <v>3534</v>
          </cell>
          <cell r="B212" t="str">
            <v>Design Officer</v>
          </cell>
          <cell r="C212" t="str">
            <v>Project Officer_Design Section</v>
          </cell>
          <cell r="D212">
            <v>10537</v>
          </cell>
          <cell r="E212" t="str">
            <v>VEDANTI, Kedar A</v>
          </cell>
          <cell r="F212" t="str">
            <v>Network Services</v>
          </cell>
          <cell r="G212" t="str">
            <v>Customer Service</v>
          </cell>
          <cell r="H212" t="str">
            <v>Design</v>
          </cell>
          <cell r="J212" t="str">
            <v>GAMAGE, Sumith</v>
          </cell>
          <cell r="K212">
            <v>41141</v>
          </cell>
          <cell r="L212" t="str">
            <v>SUBS</v>
          </cell>
          <cell r="M212" t="str">
            <v>COMM</v>
          </cell>
          <cell r="N212">
            <v>41141</v>
          </cell>
          <cell r="P212" t="str">
            <v>A4-ZAS</v>
          </cell>
        </row>
        <row r="213">
          <cell r="A213">
            <v>3542</v>
          </cell>
          <cell r="B213" t="str">
            <v>Cadet Engineer</v>
          </cell>
          <cell r="C213" t="str">
            <v>Asset Management General Manager</v>
          </cell>
          <cell r="D213">
            <v>2658</v>
          </cell>
          <cell r="E213" t="str">
            <v>CREEK, Thomas A</v>
          </cell>
          <cell r="F213" t="str">
            <v>Asset Management</v>
          </cell>
          <cell r="G213" t="str">
            <v>Cadets</v>
          </cell>
          <cell r="J213" t="str">
            <v>LENDECZKI, Gavril</v>
          </cell>
          <cell r="K213">
            <v>38747</v>
          </cell>
          <cell r="L213" t="str">
            <v>SUBS</v>
          </cell>
          <cell r="M213" t="str">
            <v>STRUCT</v>
          </cell>
          <cell r="N213">
            <v>40744</v>
          </cell>
          <cell r="P213" t="str">
            <v>POCES</v>
          </cell>
        </row>
        <row r="214">
          <cell r="A214">
            <v>3549</v>
          </cell>
          <cell r="B214" t="str">
            <v>Storeperson</v>
          </cell>
          <cell r="C214" t="str">
            <v>Logistics</v>
          </cell>
          <cell r="D214">
            <v>3681</v>
          </cell>
          <cell r="E214" t="str">
            <v>RUA, Boaz T</v>
          </cell>
          <cell r="F214" t="str">
            <v>Network Services</v>
          </cell>
          <cell r="G214" t="str">
            <v>Works Enablement</v>
          </cell>
          <cell r="H214" t="str">
            <v>Logistics</v>
          </cell>
          <cell r="J214" t="str">
            <v>NIHILL, Sean M</v>
          </cell>
          <cell r="K214">
            <v>39426</v>
          </cell>
          <cell r="L214" t="str">
            <v>SUBS</v>
          </cell>
          <cell r="M214" t="str">
            <v>STRUCT</v>
          </cell>
          <cell r="N214">
            <v>40840</v>
          </cell>
          <cell r="P214" t="str">
            <v>STOPEA</v>
          </cell>
        </row>
        <row r="215">
          <cell r="A215">
            <v>3552</v>
          </cell>
          <cell r="B215" t="str">
            <v>Cadet Engineer</v>
          </cell>
          <cell r="C215" t="str">
            <v>Asset Management General Manager</v>
          </cell>
          <cell r="D215">
            <v>9875</v>
          </cell>
          <cell r="E215" t="str">
            <v>KIRK, Timothy</v>
          </cell>
          <cell r="F215" t="str">
            <v>Asset Management</v>
          </cell>
          <cell r="G215" t="str">
            <v>Technical Regulation &amp; St</v>
          </cell>
          <cell r="J215" t="str">
            <v>CLELAND, Wayne J</v>
          </cell>
          <cell r="K215">
            <v>40596</v>
          </cell>
          <cell r="L215" t="str">
            <v>SUBS</v>
          </cell>
          <cell r="M215" t="str">
            <v>STRUCT</v>
          </cell>
          <cell r="N215">
            <v>41283</v>
          </cell>
          <cell r="P215" t="str">
            <v>POCES</v>
          </cell>
        </row>
        <row r="216">
          <cell r="A216">
            <v>3557</v>
          </cell>
          <cell r="B216" t="str">
            <v>Cadet Engineer</v>
          </cell>
          <cell r="C216" t="str">
            <v>Asset Management General Manager</v>
          </cell>
          <cell r="D216">
            <v>9876</v>
          </cell>
          <cell r="E216" t="str">
            <v>HEWITT, Amy M</v>
          </cell>
          <cell r="F216" t="str">
            <v>Asset Management</v>
          </cell>
          <cell r="G216" t="str">
            <v>Cadets</v>
          </cell>
          <cell r="J216" t="str">
            <v>CHAUDHURI, Santanu</v>
          </cell>
          <cell r="K216">
            <v>40596</v>
          </cell>
          <cell r="L216" t="str">
            <v>SUBS</v>
          </cell>
          <cell r="M216" t="str">
            <v>ADVMNT</v>
          </cell>
          <cell r="N216">
            <v>41146</v>
          </cell>
          <cell r="P216" t="str">
            <v>POCES</v>
          </cell>
        </row>
        <row r="217">
          <cell r="A217">
            <v>3594</v>
          </cell>
          <cell r="B217" t="str">
            <v>Electrical Apprentice - System Fitter</v>
          </cell>
          <cell r="C217" t="str">
            <v>Electrical Apprentice</v>
          </cell>
          <cell r="D217">
            <v>9863</v>
          </cell>
          <cell r="E217" t="str">
            <v>EVANS, Rhiarn L</v>
          </cell>
          <cell r="F217" t="str">
            <v>Network Services</v>
          </cell>
          <cell r="G217" t="str">
            <v>Apprentices</v>
          </cell>
          <cell r="H217" t="str">
            <v>Electrical Apprentices</v>
          </cell>
          <cell r="J217" t="str">
            <v>LAMONT, Brent</v>
          </cell>
          <cell r="K217">
            <v>40574</v>
          </cell>
          <cell r="L217" t="str">
            <v>SUBS</v>
          </cell>
          <cell r="M217" t="str">
            <v>COMPET</v>
          </cell>
          <cell r="N217">
            <v>41304</v>
          </cell>
          <cell r="O217">
            <v>42398</v>
          </cell>
          <cell r="P217" t="str">
            <v>APP212</v>
          </cell>
        </row>
        <row r="218">
          <cell r="A218">
            <v>3595</v>
          </cell>
          <cell r="B218" t="str">
            <v>Electrical Fitter</v>
          </cell>
          <cell r="C218" t="str">
            <v>Electrical Fitter - Dist Sub</v>
          </cell>
          <cell r="D218">
            <v>3751</v>
          </cell>
          <cell r="E218" t="str">
            <v>TARLINTON, Matthew I</v>
          </cell>
          <cell r="F218" t="str">
            <v>Network Services</v>
          </cell>
          <cell r="G218" t="str">
            <v>Service Delivery</v>
          </cell>
          <cell r="H218" t="str">
            <v>Substation Maintenance</v>
          </cell>
          <cell r="J218" t="str">
            <v>DUBBERT, Mark D</v>
          </cell>
          <cell r="K218">
            <v>39482</v>
          </cell>
          <cell r="L218" t="str">
            <v>SUBS</v>
          </cell>
          <cell r="M218" t="str">
            <v>COMPET</v>
          </cell>
          <cell r="N218">
            <v>41173</v>
          </cell>
          <cell r="P218" t="str">
            <v>EW800A</v>
          </cell>
        </row>
        <row r="219">
          <cell r="A219">
            <v>3596</v>
          </cell>
          <cell r="B219" t="str">
            <v>Electrical Apprentice - System Fitter</v>
          </cell>
          <cell r="C219" t="str">
            <v>Electrical Apprentice</v>
          </cell>
          <cell r="D219">
            <v>9984</v>
          </cell>
          <cell r="E219" t="str">
            <v>COPPING, Paul B</v>
          </cell>
          <cell r="F219" t="str">
            <v>Network Services</v>
          </cell>
          <cell r="G219" t="str">
            <v>Apprentices</v>
          </cell>
          <cell r="H219" t="str">
            <v>Electrical Apprentices</v>
          </cell>
          <cell r="J219" t="str">
            <v>LAMONT, Brent</v>
          </cell>
          <cell r="K219">
            <v>40764</v>
          </cell>
          <cell r="L219" t="str">
            <v>SUBS</v>
          </cell>
          <cell r="M219" t="str">
            <v>APPNT</v>
          </cell>
          <cell r="N219">
            <v>41304</v>
          </cell>
          <cell r="O219">
            <v>42398</v>
          </cell>
          <cell r="P219" t="str">
            <v>APP212</v>
          </cell>
        </row>
        <row r="220">
          <cell r="A220">
            <v>3597</v>
          </cell>
          <cell r="B220" t="str">
            <v>Electrical Apprentice - System Fitter</v>
          </cell>
          <cell r="C220" t="str">
            <v>Electrical Apprentice</v>
          </cell>
          <cell r="D220" t="str">
            <v>Vacant</v>
          </cell>
          <cell r="F220" t="str">
            <v>Network Services</v>
          </cell>
          <cell r="G220" t="str">
            <v>Apprentices</v>
          </cell>
          <cell r="H220" t="str">
            <v>Electrical Apprentices</v>
          </cell>
          <cell r="J220" t="str">
            <v>FLASK, Charlie</v>
          </cell>
        </row>
        <row r="221">
          <cell r="A221">
            <v>3598</v>
          </cell>
          <cell r="B221" t="str">
            <v>Electrical Apprentice - System Fitter</v>
          </cell>
          <cell r="C221" t="str">
            <v>Electrical Apprentice</v>
          </cell>
          <cell r="D221" t="str">
            <v>Vacant</v>
          </cell>
          <cell r="F221" t="str">
            <v>Network Services</v>
          </cell>
          <cell r="G221" t="str">
            <v>Apprentices</v>
          </cell>
          <cell r="H221" t="str">
            <v>Electrical Apprentices</v>
          </cell>
          <cell r="J221" t="str">
            <v>FLASK, Charlie</v>
          </cell>
        </row>
        <row r="222">
          <cell r="A222">
            <v>3599</v>
          </cell>
          <cell r="B222" t="str">
            <v>Electrical Apprentice - System Fitter</v>
          </cell>
          <cell r="C222" t="str">
            <v>Electrical Apprentice</v>
          </cell>
          <cell r="D222" t="str">
            <v>Vacant</v>
          </cell>
          <cell r="F222" t="str">
            <v>Network Services</v>
          </cell>
          <cell r="G222" t="str">
            <v>Apprentices</v>
          </cell>
          <cell r="H222" t="str">
            <v>Electrical Apprentices</v>
          </cell>
          <cell r="J222" t="str">
            <v>FLASK, Charlie</v>
          </cell>
        </row>
        <row r="223">
          <cell r="A223">
            <v>3600</v>
          </cell>
          <cell r="B223" t="str">
            <v>Electrical Apprentice - System Fitter</v>
          </cell>
          <cell r="C223" t="str">
            <v>Electrical Apprentice</v>
          </cell>
          <cell r="D223" t="str">
            <v>Vacant</v>
          </cell>
          <cell r="F223" t="str">
            <v>Network Services</v>
          </cell>
          <cell r="G223" t="str">
            <v>Apprentices</v>
          </cell>
          <cell r="H223" t="str">
            <v>Lineworker Apprentices</v>
          </cell>
          <cell r="J223" t="str">
            <v>FLASK, Charlie</v>
          </cell>
        </row>
        <row r="224">
          <cell r="A224">
            <v>3601</v>
          </cell>
          <cell r="B224" t="str">
            <v>Electrical Apprentice - System Fitter</v>
          </cell>
          <cell r="C224" t="str">
            <v>Electrical Apprentice</v>
          </cell>
          <cell r="D224" t="str">
            <v>Vacant</v>
          </cell>
          <cell r="F224" t="str">
            <v>Network Services</v>
          </cell>
          <cell r="G224" t="str">
            <v>Apprentices</v>
          </cell>
          <cell r="H224" t="str">
            <v>Lineworker Apprentices</v>
          </cell>
          <cell r="J224" t="str">
            <v>FLASK, Charlie</v>
          </cell>
        </row>
        <row r="225">
          <cell r="A225">
            <v>3602</v>
          </cell>
          <cell r="B225" t="str">
            <v>Apprentice Electrical Fitter</v>
          </cell>
          <cell r="C225" t="str">
            <v>Electrical Apprentice</v>
          </cell>
          <cell r="D225">
            <v>9695</v>
          </cell>
          <cell r="E225" t="str">
            <v>BARBARY, Daniel A J</v>
          </cell>
          <cell r="F225" t="str">
            <v>Network Services</v>
          </cell>
          <cell r="G225" t="str">
            <v>Apprentices</v>
          </cell>
          <cell r="H225" t="str">
            <v>Electrical Apprentices</v>
          </cell>
          <cell r="J225" t="str">
            <v>LAMONT, Brent</v>
          </cell>
          <cell r="K225">
            <v>40316</v>
          </cell>
          <cell r="L225" t="str">
            <v>SUBS</v>
          </cell>
          <cell r="M225" t="str">
            <v>ADVMNT</v>
          </cell>
          <cell r="N225">
            <v>41305</v>
          </cell>
          <cell r="O225">
            <v>42035</v>
          </cell>
          <cell r="P225" t="str">
            <v>APP212</v>
          </cell>
        </row>
        <row r="226">
          <cell r="A226">
            <v>3603</v>
          </cell>
          <cell r="B226" t="str">
            <v>Lineworker</v>
          </cell>
          <cell r="C226" t="str">
            <v>Electrical Worker - Lineworker</v>
          </cell>
          <cell r="D226">
            <v>3303</v>
          </cell>
          <cell r="E226" t="str">
            <v>CONSTABLE, Andrew</v>
          </cell>
          <cell r="F226" t="str">
            <v>Network Services</v>
          </cell>
          <cell r="G226" t="str">
            <v>Service Delivery</v>
          </cell>
          <cell r="H226" t="str">
            <v>Lines Overhead &amp; Undergro</v>
          </cell>
          <cell r="I226" t="str">
            <v>Pole Replacement</v>
          </cell>
          <cell r="J226" t="str">
            <v>HASLER, Mark</v>
          </cell>
          <cell r="K226">
            <v>39135</v>
          </cell>
          <cell r="L226" t="str">
            <v>SUBS</v>
          </cell>
          <cell r="M226" t="str">
            <v>COMPET</v>
          </cell>
          <cell r="N226">
            <v>41137</v>
          </cell>
          <cell r="P226" t="str">
            <v>EW700A</v>
          </cell>
        </row>
        <row r="227">
          <cell r="A227">
            <v>3604</v>
          </cell>
          <cell r="B227" t="str">
            <v>Electrical Lineworker Apprentice</v>
          </cell>
          <cell r="C227" t="str">
            <v>Electrical Apprentice</v>
          </cell>
          <cell r="D227">
            <v>3353</v>
          </cell>
          <cell r="E227" t="str">
            <v>MORSCHEL, Jayson C</v>
          </cell>
          <cell r="F227" t="str">
            <v>Network Services</v>
          </cell>
          <cell r="G227" t="str">
            <v>Apprentices</v>
          </cell>
          <cell r="H227" t="str">
            <v>Lineworker Apprentices</v>
          </cell>
          <cell r="J227" t="str">
            <v>SPENCE, Bob</v>
          </cell>
          <cell r="K227">
            <v>39174</v>
          </cell>
          <cell r="L227" t="str">
            <v>SUBS</v>
          </cell>
          <cell r="M227" t="str">
            <v>STRUCT</v>
          </cell>
          <cell r="N227">
            <v>41312</v>
          </cell>
          <cell r="P227" t="str">
            <v>EW600A</v>
          </cell>
        </row>
        <row r="228">
          <cell r="A228">
            <v>3605</v>
          </cell>
          <cell r="B228" t="str">
            <v>Cable Jointer</v>
          </cell>
          <cell r="C228" t="str">
            <v>Electrical Worker - Cable Jointer</v>
          </cell>
          <cell r="D228">
            <v>3753</v>
          </cell>
          <cell r="E228" t="str">
            <v>BURKE, Adam J</v>
          </cell>
          <cell r="F228" t="str">
            <v>Network Services</v>
          </cell>
          <cell r="G228" t="str">
            <v>Service Delivery</v>
          </cell>
          <cell r="H228" t="str">
            <v>Network Capital</v>
          </cell>
          <cell r="J228" t="str">
            <v>HARRADINE, Michael J</v>
          </cell>
          <cell r="K228">
            <v>39482</v>
          </cell>
          <cell r="L228" t="str">
            <v>SUBS</v>
          </cell>
          <cell r="M228" t="str">
            <v>STRUCT</v>
          </cell>
          <cell r="N228">
            <v>41123</v>
          </cell>
          <cell r="P228" t="str">
            <v>EW600A</v>
          </cell>
        </row>
        <row r="229">
          <cell r="A229">
            <v>3615</v>
          </cell>
          <cell r="B229" t="str">
            <v>Network Capital (Minor) Manager</v>
          </cell>
          <cell r="C229" t="str">
            <v>Network Services Section Manager</v>
          </cell>
          <cell r="D229">
            <v>5689</v>
          </cell>
          <cell r="E229" t="str">
            <v>HOPKINS, Brian C</v>
          </cell>
          <cell r="F229" t="str">
            <v>Network Services</v>
          </cell>
          <cell r="G229" t="str">
            <v>Service Delivery</v>
          </cell>
          <cell r="H229" t="str">
            <v>Network Capital</v>
          </cell>
          <cell r="J229" t="str">
            <v>IACUMIN, Lynette A</v>
          </cell>
          <cell r="K229">
            <v>32350</v>
          </cell>
          <cell r="L229" t="str">
            <v>NONSUBS</v>
          </cell>
          <cell r="M229" t="str">
            <v>TEMTRF</v>
          </cell>
          <cell r="N229">
            <v>41091</v>
          </cell>
          <cell r="O229">
            <v>41455</v>
          </cell>
          <cell r="P229" t="str">
            <v>A5-ZBS</v>
          </cell>
        </row>
        <row r="230">
          <cell r="A230">
            <v>3615</v>
          </cell>
          <cell r="B230" t="str">
            <v>Network Capital (Minor) Manager</v>
          </cell>
          <cell r="C230" t="str">
            <v>Network Services Section Manager</v>
          </cell>
          <cell r="D230">
            <v>5689</v>
          </cell>
          <cell r="E230" t="str">
            <v>HOPKINS, Brian C</v>
          </cell>
          <cell r="F230" t="str">
            <v>Network Services</v>
          </cell>
          <cell r="G230" t="str">
            <v>Service Delivery</v>
          </cell>
          <cell r="H230" t="str">
            <v>Network Capital</v>
          </cell>
          <cell r="J230" t="str">
            <v>IACUMIN, Lynette A</v>
          </cell>
          <cell r="K230">
            <v>32350</v>
          </cell>
          <cell r="L230" t="str">
            <v>SUBS</v>
          </cell>
          <cell r="M230" t="str">
            <v>APPNT</v>
          </cell>
          <cell r="N230">
            <v>40630</v>
          </cell>
          <cell r="P230" t="str">
            <v>A5-ZAS</v>
          </cell>
        </row>
        <row r="231">
          <cell r="A231">
            <v>3636</v>
          </cell>
          <cell r="B231" t="str">
            <v>Emergency Services Officer</v>
          </cell>
          <cell r="C231" t="str">
            <v>Operations and Call Centre</v>
          </cell>
          <cell r="D231">
            <v>10130</v>
          </cell>
          <cell r="E231" t="str">
            <v>TUNKARA, Sheaka</v>
          </cell>
          <cell r="F231" t="str">
            <v>Network Services</v>
          </cell>
          <cell r="G231" t="str">
            <v>Network Operations &amp; Call</v>
          </cell>
          <cell r="H231" t="str">
            <v>Call Centre</v>
          </cell>
          <cell r="J231" t="str">
            <v>HOYOS, Claudia</v>
          </cell>
          <cell r="K231">
            <v>41025</v>
          </cell>
          <cell r="L231" t="str">
            <v>SUBS</v>
          </cell>
          <cell r="M231" t="str">
            <v>STRUCT</v>
          </cell>
          <cell r="N231">
            <v>41260</v>
          </cell>
          <cell r="P231" t="str">
            <v>A3-ZAS</v>
          </cell>
        </row>
        <row r="232">
          <cell r="A232">
            <v>3637</v>
          </cell>
          <cell r="B232" t="str">
            <v>Emergency Services Officer</v>
          </cell>
          <cell r="C232" t="str">
            <v>Operations and Call Centre</v>
          </cell>
          <cell r="D232">
            <v>10134</v>
          </cell>
          <cell r="E232" t="str">
            <v>CROMBIE, Richard B</v>
          </cell>
          <cell r="F232" t="str">
            <v>Network Services</v>
          </cell>
          <cell r="G232" t="str">
            <v>Network Operations &amp; Call</v>
          </cell>
          <cell r="H232" t="str">
            <v>Call Centre</v>
          </cell>
          <cell r="J232" t="str">
            <v>HOYOS, Claudia</v>
          </cell>
          <cell r="K232">
            <v>41044</v>
          </cell>
          <cell r="L232" t="str">
            <v>SUBS</v>
          </cell>
          <cell r="M232" t="str">
            <v>STRUCT</v>
          </cell>
          <cell r="N232">
            <v>41260</v>
          </cell>
          <cell r="P232" t="str">
            <v>A3-ZAS</v>
          </cell>
        </row>
        <row r="233">
          <cell r="A233">
            <v>3638</v>
          </cell>
          <cell r="B233" t="str">
            <v>Networks Operations Officer</v>
          </cell>
          <cell r="C233" t="str">
            <v>Operations and Call Centre</v>
          </cell>
          <cell r="D233" t="str">
            <v>Vacant</v>
          </cell>
          <cell r="F233" t="str">
            <v>Network Services</v>
          </cell>
          <cell r="G233" t="str">
            <v>Network Operations &amp; Call</v>
          </cell>
          <cell r="H233" t="str">
            <v>Call Centre</v>
          </cell>
          <cell r="J233" t="str">
            <v>HOYOS, Claudia</v>
          </cell>
        </row>
        <row r="234">
          <cell r="A234">
            <v>3749</v>
          </cell>
          <cell r="B234" t="str">
            <v>Senior SCADA Engineer</v>
          </cell>
          <cell r="C234" t="str">
            <v xml:space="preserve">AP - Snr Planner/TO/Engineer </v>
          </cell>
          <cell r="D234">
            <v>10142</v>
          </cell>
          <cell r="E234" t="str">
            <v>Liu, Fei Joey</v>
          </cell>
          <cell r="F234" t="str">
            <v>Asset Management</v>
          </cell>
          <cell r="G234" t="str">
            <v>Asset Strategy &amp; Planning</v>
          </cell>
          <cell r="H234" t="str">
            <v>Secondary Systems</v>
          </cell>
          <cell r="J234" t="str">
            <v>SARTOR, Phillip D</v>
          </cell>
          <cell r="K234">
            <v>41067</v>
          </cell>
          <cell r="L234" t="str">
            <v>SUBS</v>
          </cell>
          <cell r="M234" t="str">
            <v>STRUCT</v>
          </cell>
          <cell r="N234">
            <v>41193</v>
          </cell>
          <cell r="P234" t="str">
            <v>MSAN</v>
          </cell>
        </row>
        <row r="235">
          <cell r="A235">
            <v>3751</v>
          </cell>
          <cell r="B235" t="str">
            <v>Senior Design Officer</v>
          </cell>
          <cell r="C235" t="str">
            <v>Senior Technical Officer/Engineer_Design Section</v>
          </cell>
          <cell r="D235" t="str">
            <v>326-75328</v>
          </cell>
          <cell r="E235" t="str">
            <v>REWAL, Subhash C</v>
          </cell>
          <cell r="F235" t="str">
            <v>Network Services</v>
          </cell>
          <cell r="G235" t="str">
            <v>Customer Service</v>
          </cell>
          <cell r="H235" t="str">
            <v>Design</v>
          </cell>
          <cell r="J235" t="str">
            <v>GAMAGE, Sumith</v>
          </cell>
          <cell r="K235">
            <v>30837</v>
          </cell>
          <cell r="L235" t="str">
            <v>SUBS</v>
          </cell>
          <cell r="M235" t="str">
            <v>APPNT</v>
          </cell>
          <cell r="N235">
            <v>41372</v>
          </cell>
          <cell r="P235" t="str">
            <v>A4-ZBS</v>
          </cell>
        </row>
        <row r="236">
          <cell r="A236">
            <v>3769</v>
          </cell>
          <cell r="B236" t="str">
            <v>Cable Layer</v>
          </cell>
          <cell r="C236" t="str">
            <v>Electrical Worker - Labourer</v>
          </cell>
          <cell r="D236">
            <v>9988</v>
          </cell>
          <cell r="E236" t="str">
            <v>RILEY, Clinton J</v>
          </cell>
          <cell r="F236" t="str">
            <v>Network Services</v>
          </cell>
          <cell r="G236" t="str">
            <v>Service Delivery</v>
          </cell>
          <cell r="H236" t="str">
            <v>Network Capital</v>
          </cell>
          <cell r="J236" t="str">
            <v>MILLER, Michael J</v>
          </cell>
          <cell r="K236">
            <v>40770</v>
          </cell>
          <cell r="L236" t="str">
            <v>SUBS</v>
          </cell>
          <cell r="M236" t="str">
            <v>COMPET</v>
          </cell>
          <cell r="N236">
            <v>41163</v>
          </cell>
          <cell r="P236" t="str">
            <v>EW40A</v>
          </cell>
        </row>
        <row r="237">
          <cell r="A237">
            <v>3770</v>
          </cell>
          <cell r="B237" t="str">
            <v>Vegetation Inspector</v>
          </cell>
          <cell r="C237" t="str">
            <v>Asset/Vegetation Inspector</v>
          </cell>
          <cell r="D237">
            <v>9378</v>
          </cell>
          <cell r="E237" t="str">
            <v>KRISTIANSEN, Benjamin T</v>
          </cell>
          <cell r="F237" t="str">
            <v>Network Services</v>
          </cell>
          <cell r="G237" t="str">
            <v>Service Delivery</v>
          </cell>
          <cell r="H237" t="str">
            <v>Lines Overhead &amp; Undergro</v>
          </cell>
          <cell r="I237" t="str">
            <v>Vegetation Inspection Mng</v>
          </cell>
          <cell r="J237" t="str">
            <v>HALPIN, Luke</v>
          </cell>
          <cell r="K237">
            <v>39902</v>
          </cell>
          <cell r="L237" t="str">
            <v>SUBS</v>
          </cell>
          <cell r="M237" t="str">
            <v>STRUCT</v>
          </cell>
          <cell r="N237">
            <v>41054</v>
          </cell>
          <cell r="P237" t="str">
            <v>EW40A</v>
          </cell>
        </row>
        <row r="238">
          <cell r="A238">
            <v>3771</v>
          </cell>
          <cell r="B238" t="str">
            <v>Trade Assistant</v>
          </cell>
          <cell r="C238" t="str">
            <v>Electrical Worker - Labourer</v>
          </cell>
          <cell r="D238" t="str">
            <v>Vacant</v>
          </cell>
          <cell r="F238" t="str">
            <v>Network Services</v>
          </cell>
          <cell r="G238" t="str">
            <v>Service Delivery</v>
          </cell>
          <cell r="H238" t="str">
            <v>Network Capital</v>
          </cell>
          <cell r="J238" t="str">
            <v>RANKIN, Paul A</v>
          </cell>
        </row>
        <row r="239">
          <cell r="A239">
            <v>3781</v>
          </cell>
          <cell r="B239" t="str">
            <v>Design Team Manager</v>
          </cell>
          <cell r="C239" t="str">
            <v>Senior Technical Officer/Engineer_Design Section</v>
          </cell>
          <cell r="D239">
            <v>9473</v>
          </cell>
          <cell r="E239" t="str">
            <v>GAMAGE, Sumith</v>
          </cell>
          <cell r="F239" t="str">
            <v>Network Services</v>
          </cell>
          <cell r="G239" t="str">
            <v>Customer Service</v>
          </cell>
          <cell r="H239" t="str">
            <v>Design</v>
          </cell>
          <cell r="J239" t="str">
            <v>WASS, Mathew S M</v>
          </cell>
          <cell r="K239">
            <v>40014</v>
          </cell>
          <cell r="L239" t="str">
            <v>SUBS</v>
          </cell>
          <cell r="M239" t="str">
            <v>PROM</v>
          </cell>
          <cell r="N239">
            <v>41015</v>
          </cell>
          <cell r="P239" t="str">
            <v>A5-ZAS</v>
          </cell>
        </row>
        <row r="240">
          <cell r="A240">
            <v>3834</v>
          </cell>
          <cell r="B240" t="str">
            <v>Services Works Coordinator</v>
          </cell>
          <cell r="C240" t="str">
            <v>Works / Teams Coordinator</v>
          </cell>
          <cell r="D240">
            <v>6224</v>
          </cell>
          <cell r="E240" t="str">
            <v>MITCHELL, John B</v>
          </cell>
          <cell r="F240" t="str">
            <v>Network Services</v>
          </cell>
          <cell r="G240" t="str">
            <v>Customer Service</v>
          </cell>
          <cell r="H240" t="str">
            <v>Metering &amp; Services</v>
          </cell>
          <cell r="J240" t="str">
            <v>SHARMA, Parveen K</v>
          </cell>
          <cell r="K240">
            <v>31558</v>
          </cell>
          <cell r="L240" t="str">
            <v>SUBS</v>
          </cell>
          <cell r="M240" t="str">
            <v>XFER</v>
          </cell>
          <cell r="N240">
            <v>41093</v>
          </cell>
          <cell r="P240" t="str">
            <v>EW100B</v>
          </cell>
        </row>
        <row r="241">
          <cell r="A241">
            <v>3933</v>
          </cell>
          <cell r="B241" t="str">
            <v>Electrical Fitter Zone Substations</v>
          </cell>
          <cell r="C241" t="str">
            <v>Electrical Fitter - Zone Sub</v>
          </cell>
          <cell r="D241">
            <v>9854</v>
          </cell>
          <cell r="E241" t="str">
            <v>MUTIMER, Scott B</v>
          </cell>
          <cell r="F241" t="str">
            <v>Network Services</v>
          </cell>
          <cell r="G241" t="str">
            <v>Service Delivery</v>
          </cell>
          <cell r="H241" t="str">
            <v>Substation Maintenance</v>
          </cell>
          <cell r="I241" t="str">
            <v>Zone Substations</v>
          </cell>
          <cell r="J241" t="str">
            <v>DUBBERT, Mark D</v>
          </cell>
          <cell r="K241">
            <v>40574</v>
          </cell>
          <cell r="L241" t="str">
            <v>SUBS</v>
          </cell>
          <cell r="M241" t="str">
            <v>COMPET</v>
          </cell>
          <cell r="N241">
            <v>41361</v>
          </cell>
          <cell r="P241" t="str">
            <v>EW700A</v>
          </cell>
        </row>
        <row r="242">
          <cell r="A242">
            <v>3934</v>
          </cell>
          <cell r="B242" t="str">
            <v>Team Leader Distribution Substation Maintenance</v>
          </cell>
          <cell r="C242" t="str">
            <v>Protection Technician</v>
          </cell>
          <cell r="D242">
            <v>2379</v>
          </cell>
          <cell r="E242" t="str">
            <v>MOSSOP, Thomas S</v>
          </cell>
          <cell r="F242" t="str">
            <v>Network Services</v>
          </cell>
          <cell r="G242" t="str">
            <v>Service Delivery</v>
          </cell>
          <cell r="H242" t="str">
            <v>Substation Maintenance</v>
          </cell>
          <cell r="I242" t="str">
            <v>Distribution Substations</v>
          </cell>
          <cell r="J242" t="str">
            <v>WRENFORD, Dale J</v>
          </cell>
          <cell r="K242">
            <v>38379</v>
          </cell>
          <cell r="L242" t="str">
            <v>SUBS</v>
          </cell>
          <cell r="M242" t="str">
            <v>COMPET</v>
          </cell>
          <cell r="N242">
            <v>40988</v>
          </cell>
          <cell r="P242" t="str">
            <v>EW800A</v>
          </cell>
        </row>
        <row r="243">
          <cell r="A243">
            <v>3935</v>
          </cell>
          <cell r="B243" t="str">
            <v>Protection Technician</v>
          </cell>
          <cell r="C243" t="str">
            <v>Protection Technician</v>
          </cell>
          <cell r="D243">
            <v>2124</v>
          </cell>
          <cell r="E243" t="str">
            <v>NEWTON, Benjamin</v>
          </cell>
          <cell r="F243" t="str">
            <v>Network Services</v>
          </cell>
          <cell r="G243" t="str">
            <v>Service Delivery</v>
          </cell>
          <cell r="H243" t="str">
            <v>Substation Maintenance</v>
          </cell>
          <cell r="I243" t="str">
            <v>Protection</v>
          </cell>
          <cell r="J243" t="str">
            <v>WILLIS, Kolby J</v>
          </cell>
          <cell r="K243">
            <v>38040</v>
          </cell>
          <cell r="L243" t="str">
            <v>SUBS</v>
          </cell>
          <cell r="M243" t="str">
            <v>COMPET</v>
          </cell>
          <cell r="N243">
            <v>40842</v>
          </cell>
          <cell r="P243" t="str">
            <v>EW800A</v>
          </cell>
        </row>
        <row r="244">
          <cell r="A244">
            <v>3941</v>
          </cell>
          <cell r="B244" t="str">
            <v>NVG Manager Operations</v>
          </cell>
          <cell r="C244" t="str">
            <v>Asset Management General Manager</v>
          </cell>
          <cell r="D244">
            <v>9267</v>
          </cell>
          <cell r="E244" t="str">
            <v>MOLTMANN, Peter C</v>
          </cell>
          <cell r="F244" t="str">
            <v>Asset Management</v>
          </cell>
          <cell r="G244" t="str">
            <v>Gas Networks</v>
          </cell>
          <cell r="J244" t="str">
            <v>CONNELLY, Macleay F</v>
          </cell>
          <cell r="K244">
            <v>39776</v>
          </cell>
          <cell r="L244" t="str">
            <v>SUBS</v>
          </cell>
          <cell r="M244" t="str">
            <v>COMM</v>
          </cell>
          <cell r="N244">
            <v>40630</v>
          </cell>
          <cell r="P244" t="str">
            <v>MSAN</v>
          </cell>
        </row>
        <row r="245">
          <cell r="A245">
            <v>3959</v>
          </cell>
          <cell r="B245" t="str">
            <v>Analyst / Programmer</v>
          </cell>
          <cell r="C245" t="str">
            <v>Network Innovation</v>
          </cell>
          <cell r="D245">
            <v>3733</v>
          </cell>
          <cell r="E245" t="str">
            <v>WRIGHT, Dalle E</v>
          </cell>
          <cell r="F245" t="str">
            <v>Asset Management</v>
          </cell>
          <cell r="G245" t="str">
            <v>Network Innovation</v>
          </cell>
          <cell r="H245" t="str">
            <v>OSR Program</v>
          </cell>
          <cell r="J245" t="str">
            <v>BALDWIN, Graham</v>
          </cell>
          <cell r="K245">
            <v>39468</v>
          </cell>
          <cell r="L245" t="str">
            <v>SUBS</v>
          </cell>
          <cell r="M245" t="str">
            <v>STRUCT</v>
          </cell>
          <cell r="N245">
            <v>41150</v>
          </cell>
          <cell r="P245" t="str">
            <v>MSAN</v>
          </cell>
        </row>
        <row r="246">
          <cell r="A246">
            <v>3969</v>
          </cell>
          <cell r="B246" t="str">
            <v>Team Leader Works Asset Management</v>
          </cell>
          <cell r="C246" t="str">
            <v>Asset Information and Reporting</v>
          </cell>
          <cell r="D246">
            <v>9666</v>
          </cell>
          <cell r="E246" t="str">
            <v>BAJWA, Harpal</v>
          </cell>
          <cell r="F246" t="str">
            <v>Asset Management</v>
          </cell>
          <cell r="G246" t="str">
            <v>Asset Info Mngmnt &amp; Repor</v>
          </cell>
          <cell r="J246" t="str">
            <v>HOLLONDS, Gordon R</v>
          </cell>
          <cell r="K246">
            <v>40259</v>
          </cell>
          <cell r="L246" t="str">
            <v>SUBS</v>
          </cell>
          <cell r="M246" t="str">
            <v>PROM</v>
          </cell>
          <cell r="N246">
            <v>40900</v>
          </cell>
          <cell r="P246" t="str">
            <v>A4-ZBS</v>
          </cell>
        </row>
        <row r="247">
          <cell r="A247">
            <v>3972</v>
          </cell>
          <cell r="B247" t="str">
            <v>Office Administration Trainee</v>
          </cell>
          <cell r="C247" t="str">
            <v>Asset Management General Manager</v>
          </cell>
          <cell r="D247" t="str">
            <v>Vacant</v>
          </cell>
          <cell r="F247" t="str">
            <v>Asset Management</v>
          </cell>
          <cell r="G247" t="str">
            <v>Office Trainees</v>
          </cell>
          <cell r="J247" t="str">
            <v>STANLEY, Dennis R</v>
          </cell>
        </row>
        <row r="248">
          <cell r="A248">
            <v>3984</v>
          </cell>
          <cell r="B248" t="str">
            <v>Major Projects Electrical Coordinator</v>
          </cell>
          <cell r="C248" t="str">
            <v>Major Projects</v>
          </cell>
          <cell r="D248" t="str">
            <v>326-73939</v>
          </cell>
          <cell r="E248" t="str">
            <v>HUNNEMANN, Frank H</v>
          </cell>
          <cell r="F248" t="str">
            <v>Network Services</v>
          </cell>
          <cell r="G248" t="str">
            <v>Major Projects</v>
          </cell>
          <cell r="J248" t="str">
            <v>MILLER, Matthew C</v>
          </cell>
          <cell r="K248">
            <v>27799</v>
          </cell>
          <cell r="L248" t="str">
            <v>SUBS</v>
          </cell>
          <cell r="M248" t="str">
            <v>PROM</v>
          </cell>
          <cell r="N248">
            <v>40630</v>
          </cell>
          <cell r="P248" t="str">
            <v>A5-ZAS</v>
          </cell>
        </row>
        <row r="249">
          <cell r="A249">
            <v>3987</v>
          </cell>
          <cell r="B249" t="str">
            <v>Trades Assistant</v>
          </cell>
          <cell r="C249" t="str">
            <v>Electrical Worker - Labourer</v>
          </cell>
          <cell r="D249">
            <v>9982</v>
          </cell>
          <cell r="E249" t="str">
            <v>CRANE, David B</v>
          </cell>
          <cell r="F249" t="str">
            <v>Network Services</v>
          </cell>
          <cell r="G249" t="str">
            <v>Service Delivery</v>
          </cell>
          <cell r="H249" t="str">
            <v>Lines Overhead &amp; Undergro</v>
          </cell>
          <cell r="I249" t="str">
            <v>Pole &amp; Line Inspection</v>
          </cell>
          <cell r="J249" t="str">
            <v>HARTAS, Steven J</v>
          </cell>
          <cell r="K249">
            <v>40764</v>
          </cell>
          <cell r="L249" t="str">
            <v>SUBS</v>
          </cell>
          <cell r="M249" t="str">
            <v>APPNT</v>
          </cell>
          <cell r="N249">
            <v>41130</v>
          </cell>
          <cell r="P249" t="str">
            <v>EW300A</v>
          </cell>
        </row>
        <row r="250">
          <cell r="A250">
            <v>3988</v>
          </cell>
          <cell r="B250" t="str">
            <v>Trade Assistant</v>
          </cell>
          <cell r="C250" t="str">
            <v>Electrical Worker - Labourer</v>
          </cell>
          <cell r="D250">
            <v>10542</v>
          </cell>
          <cell r="E250" t="str">
            <v>KESBY, Mark L</v>
          </cell>
          <cell r="F250" t="str">
            <v>Network Services</v>
          </cell>
          <cell r="G250" t="str">
            <v>Service Delivery</v>
          </cell>
          <cell r="H250" t="str">
            <v>Lines Overhead &amp; Undergro</v>
          </cell>
          <cell r="I250" t="str">
            <v>Pole Replacement</v>
          </cell>
          <cell r="J250" t="str">
            <v>GUM, James</v>
          </cell>
          <cell r="K250">
            <v>41142</v>
          </cell>
          <cell r="L250" t="str">
            <v>SUBS</v>
          </cell>
          <cell r="M250" t="str">
            <v>COMM</v>
          </cell>
          <cell r="N250">
            <v>41142</v>
          </cell>
          <cell r="P250" t="str">
            <v>EW300A</v>
          </cell>
        </row>
        <row r="251">
          <cell r="A251">
            <v>3989</v>
          </cell>
          <cell r="B251" t="str">
            <v>Cabel Layer</v>
          </cell>
          <cell r="C251" t="str">
            <v>Electrical Worker - Labourer</v>
          </cell>
          <cell r="D251">
            <v>9292</v>
          </cell>
          <cell r="E251" t="str">
            <v>WILLIAMS, Jesse R</v>
          </cell>
          <cell r="F251" t="str">
            <v>Network Services</v>
          </cell>
          <cell r="G251" t="str">
            <v>Service Delivery</v>
          </cell>
          <cell r="H251" t="str">
            <v>Network Capital</v>
          </cell>
          <cell r="J251" t="str">
            <v>BROWN, Corey</v>
          </cell>
          <cell r="K251">
            <v>39818</v>
          </cell>
          <cell r="L251" t="str">
            <v>SUBS</v>
          </cell>
          <cell r="M251" t="str">
            <v>COMPET</v>
          </cell>
          <cell r="N251">
            <v>40630</v>
          </cell>
          <cell r="P251" t="str">
            <v>EW40A</v>
          </cell>
        </row>
        <row r="252">
          <cell r="A252">
            <v>3992</v>
          </cell>
          <cell r="B252" t="str">
            <v>Senior Project Manager</v>
          </cell>
          <cell r="C252" t="str">
            <v>Major Projects</v>
          </cell>
          <cell r="D252">
            <v>9735</v>
          </cell>
          <cell r="E252" t="str">
            <v>VAUGHAN, Barry W</v>
          </cell>
          <cell r="F252" t="str">
            <v>Network Services</v>
          </cell>
          <cell r="G252" t="str">
            <v>Major Projects</v>
          </cell>
          <cell r="J252" t="str">
            <v>MILLER, Matthew C</v>
          </cell>
          <cell r="K252">
            <v>40378</v>
          </cell>
          <cell r="L252" t="str">
            <v>SUBS</v>
          </cell>
          <cell r="M252" t="str">
            <v>COMM</v>
          </cell>
          <cell r="N252">
            <v>40630</v>
          </cell>
          <cell r="P252" t="str">
            <v>MSAN</v>
          </cell>
        </row>
        <row r="253">
          <cell r="A253">
            <v>4238</v>
          </cell>
          <cell r="B253" t="str">
            <v>Emergency Services Officer</v>
          </cell>
          <cell r="C253" t="str">
            <v>Operations and Call Centre</v>
          </cell>
          <cell r="D253">
            <v>2031</v>
          </cell>
          <cell r="E253" t="str">
            <v>WILKE, Lillian</v>
          </cell>
          <cell r="F253" t="str">
            <v>Network Services</v>
          </cell>
          <cell r="G253" t="str">
            <v>Network Operations &amp; Call</v>
          </cell>
          <cell r="H253" t="str">
            <v>Call Centre</v>
          </cell>
          <cell r="J253" t="str">
            <v>HOYOS, Claudia</v>
          </cell>
          <cell r="K253">
            <v>38015</v>
          </cell>
          <cell r="L253" t="str">
            <v>SUBS</v>
          </cell>
          <cell r="M253" t="str">
            <v>STRUCT</v>
          </cell>
          <cell r="N253">
            <v>41260</v>
          </cell>
          <cell r="P253" t="str">
            <v>A4-ZAS</v>
          </cell>
        </row>
        <row r="254">
          <cell r="A254">
            <v>4239</v>
          </cell>
          <cell r="B254" t="str">
            <v>Vegetation &amp; Customer Notification Administrator</v>
          </cell>
          <cell r="C254" t="str">
            <v>Service Delivery Management</v>
          </cell>
          <cell r="D254" t="str">
            <v>550-61425</v>
          </cell>
          <cell r="E254" t="str">
            <v>NANCARROW, Gail J</v>
          </cell>
          <cell r="F254" t="str">
            <v>Network Services</v>
          </cell>
          <cell r="G254" t="str">
            <v>Service Delivery</v>
          </cell>
          <cell r="H254" t="str">
            <v>Lines Overhead &amp; Undergro</v>
          </cell>
          <cell r="J254" t="str">
            <v>HALPIN, Luke</v>
          </cell>
          <cell r="K254">
            <v>30508</v>
          </cell>
          <cell r="L254" t="str">
            <v>SUBS</v>
          </cell>
          <cell r="M254" t="str">
            <v>STRUCT</v>
          </cell>
          <cell r="N254">
            <v>40843</v>
          </cell>
          <cell r="P254" t="str">
            <v>A3-ZBS</v>
          </cell>
        </row>
        <row r="255">
          <cell r="A255">
            <v>5004</v>
          </cell>
          <cell r="B255" t="str">
            <v>Fitter/Lineworker</v>
          </cell>
          <cell r="C255" t="str">
            <v>Electrical Fitter - Dist Sub</v>
          </cell>
          <cell r="D255">
            <v>1018</v>
          </cell>
          <cell r="E255" t="str">
            <v>BROWN, Matthew P</v>
          </cell>
          <cell r="F255" t="str">
            <v>Network Services</v>
          </cell>
          <cell r="G255" t="str">
            <v>Service Delivery</v>
          </cell>
          <cell r="H255" t="str">
            <v>Network Capital</v>
          </cell>
          <cell r="J255" t="str">
            <v>PAWLICKI, Alex</v>
          </cell>
          <cell r="K255">
            <v>36552</v>
          </cell>
          <cell r="L255" t="str">
            <v>SUBS</v>
          </cell>
          <cell r="M255" t="str">
            <v>COMPET</v>
          </cell>
          <cell r="N255">
            <v>41022</v>
          </cell>
          <cell r="P255" t="str">
            <v>EW900A</v>
          </cell>
        </row>
        <row r="256">
          <cell r="A256">
            <v>5005</v>
          </cell>
          <cell r="B256" t="str">
            <v>Electrical Apprentice</v>
          </cell>
          <cell r="C256" t="str">
            <v>Electrical Apprentice</v>
          </cell>
          <cell r="D256">
            <v>9632</v>
          </cell>
          <cell r="E256" t="str">
            <v>LAWRENCE, Jack</v>
          </cell>
          <cell r="F256" t="str">
            <v>Network Services</v>
          </cell>
          <cell r="G256" t="str">
            <v>Apprentices</v>
          </cell>
          <cell r="H256" t="str">
            <v>Cable Jointer Apprentices</v>
          </cell>
          <cell r="J256" t="str">
            <v>HOPKINS, Brian C</v>
          </cell>
          <cell r="K256">
            <v>40205</v>
          </cell>
          <cell r="L256" t="str">
            <v>SUBS</v>
          </cell>
          <cell r="M256" t="str">
            <v>ADVMNT</v>
          </cell>
          <cell r="N256">
            <v>41307</v>
          </cell>
          <cell r="O256">
            <v>41665</v>
          </cell>
          <cell r="P256" t="str">
            <v>APP212</v>
          </cell>
        </row>
        <row r="257">
          <cell r="A257">
            <v>5006</v>
          </cell>
          <cell r="B257" t="str">
            <v>Apprentice Lineworker</v>
          </cell>
          <cell r="C257" t="str">
            <v>Electrical Apprentice</v>
          </cell>
          <cell r="D257">
            <v>9291</v>
          </cell>
          <cell r="E257" t="str">
            <v>HALGREN, Luke K</v>
          </cell>
          <cell r="F257" t="str">
            <v>Network Services</v>
          </cell>
          <cell r="G257" t="str">
            <v>Apprentices</v>
          </cell>
          <cell r="H257" t="str">
            <v>Cable Jointer Apprentices</v>
          </cell>
          <cell r="J257" t="str">
            <v>HOPKINS, Brian C</v>
          </cell>
          <cell r="K257">
            <v>39818</v>
          </cell>
          <cell r="L257" t="str">
            <v>SUBS</v>
          </cell>
          <cell r="M257" t="str">
            <v>ADVMNT</v>
          </cell>
          <cell r="N257">
            <v>41307</v>
          </cell>
          <cell r="O257">
            <v>41665</v>
          </cell>
          <cell r="P257" t="str">
            <v>APP212</v>
          </cell>
        </row>
        <row r="258">
          <cell r="A258">
            <v>5009</v>
          </cell>
          <cell r="B258" t="str">
            <v>Electrical Fitter</v>
          </cell>
          <cell r="C258" t="str">
            <v>Electrical Fitter - Dist Sub</v>
          </cell>
          <cell r="D258">
            <v>9008</v>
          </cell>
          <cell r="E258" t="str">
            <v>PRIMMER, James J</v>
          </cell>
          <cell r="F258" t="str">
            <v>Network Services</v>
          </cell>
          <cell r="G258" t="str">
            <v>Service Delivery</v>
          </cell>
          <cell r="H258" t="str">
            <v>Substation Maintenance</v>
          </cell>
          <cell r="I258" t="str">
            <v>Distribution Substations</v>
          </cell>
          <cell r="J258" t="str">
            <v>WRENFORD, Dale J</v>
          </cell>
          <cell r="K258">
            <v>35130</v>
          </cell>
          <cell r="L258" t="str">
            <v>SUBS</v>
          </cell>
          <cell r="M258" t="str">
            <v>STRUCT</v>
          </cell>
          <cell r="N258">
            <v>40630</v>
          </cell>
          <cell r="P258" t="str">
            <v>EW800A</v>
          </cell>
        </row>
        <row r="259">
          <cell r="A259">
            <v>5012</v>
          </cell>
          <cell r="B259" t="str">
            <v>Electrical Worker</v>
          </cell>
          <cell r="C259" t="str">
            <v>Electrical Worker</v>
          </cell>
          <cell r="D259">
            <v>5002</v>
          </cell>
          <cell r="E259" t="str">
            <v>AGRESTA, Charles</v>
          </cell>
          <cell r="F259" t="str">
            <v>Network Services</v>
          </cell>
          <cell r="G259" t="str">
            <v>Service Delivery</v>
          </cell>
          <cell r="H259" t="str">
            <v>Lines Overhead &amp; Undergro</v>
          </cell>
          <cell r="I259" t="str">
            <v>Vegetation Inspection Mng</v>
          </cell>
          <cell r="J259" t="str">
            <v>HALPIN, Luke</v>
          </cell>
          <cell r="K259">
            <v>25552</v>
          </cell>
          <cell r="L259" t="str">
            <v>SUBS</v>
          </cell>
          <cell r="M259" t="str">
            <v>STRUCT</v>
          </cell>
          <cell r="N259">
            <v>40630</v>
          </cell>
          <cell r="P259" t="str">
            <v>EW600A</v>
          </cell>
        </row>
        <row r="260">
          <cell r="A260">
            <v>5014</v>
          </cell>
          <cell r="B260" t="str">
            <v>Works Planner Substations</v>
          </cell>
          <cell r="C260" t="str">
            <v>Works Enablement</v>
          </cell>
          <cell r="D260">
            <v>2118</v>
          </cell>
          <cell r="E260" t="str">
            <v>WYNN, Michael</v>
          </cell>
          <cell r="F260" t="str">
            <v>Network Services</v>
          </cell>
          <cell r="G260" t="str">
            <v>Works Enablement</v>
          </cell>
          <cell r="H260" t="str">
            <v>Works Management</v>
          </cell>
          <cell r="I260" t="str">
            <v>Program Planning</v>
          </cell>
          <cell r="J260" t="str">
            <v>VAN DER PLAAT, Michael A</v>
          </cell>
          <cell r="K260">
            <v>38040</v>
          </cell>
          <cell r="L260" t="str">
            <v>SUBS</v>
          </cell>
          <cell r="M260" t="str">
            <v>COMPET</v>
          </cell>
          <cell r="N260">
            <v>41352</v>
          </cell>
          <cell r="P260" t="str">
            <v>A4-ZBS</v>
          </cell>
        </row>
        <row r="261">
          <cell r="A261">
            <v>5020</v>
          </cell>
          <cell r="B261" t="str">
            <v>Vegetation Inspector</v>
          </cell>
          <cell r="C261" t="str">
            <v>Asset/Vegetation Inspector</v>
          </cell>
          <cell r="D261">
            <v>9853</v>
          </cell>
          <cell r="E261" t="str">
            <v>RYDER, Jessica A</v>
          </cell>
          <cell r="F261" t="str">
            <v>Network Services</v>
          </cell>
          <cell r="G261" t="str">
            <v>Service Delivery</v>
          </cell>
          <cell r="H261" t="str">
            <v>Lines Overhead &amp; Undergro</v>
          </cell>
          <cell r="I261" t="str">
            <v>Vegetation Inspection Mng</v>
          </cell>
          <cell r="J261" t="str">
            <v>HALPIN, Luke</v>
          </cell>
          <cell r="K261">
            <v>40574</v>
          </cell>
          <cell r="L261" t="str">
            <v>SUBS</v>
          </cell>
          <cell r="M261" t="str">
            <v>STRUCT</v>
          </cell>
          <cell r="N261">
            <v>40939</v>
          </cell>
          <cell r="P261" t="str">
            <v>EW40A</v>
          </cell>
        </row>
        <row r="262">
          <cell r="A262">
            <v>5021</v>
          </cell>
          <cell r="B262" t="str">
            <v>Network Operator</v>
          </cell>
          <cell r="C262" t="str">
            <v>Operations and Call Centre</v>
          </cell>
          <cell r="D262">
            <v>1234</v>
          </cell>
          <cell r="E262" t="str">
            <v>BALLARD, David</v>
          </cell>
          <cell r="F262" t="str">
            <v>Network Services</v>
          </cell>
          <cell r="G262" t="str">
            <v>Network Operations &amp; Call</v>
          </cell>
          <cell r="H262" t="str">
            <v>Control Room</v>
          </cell>
          <cell r="J262" t="str">
            <v>HINCH, Leylann J</v>
          </cell>
          <cell r="K262">
            <v>36913</v>
          </cell>
          <cell r="L262" t="str">
            <v>SUBS</v>
          </cell>
          <cell r="M262" t="str">
            <v>STRUCT</v>
          </cell>
          <cell r="N262">
            <v>41260</v>
          </cell>
          <cell r="P262" t="str">
            <v>A5-ZBS</v>
          </cell>
        </row>
        <row r="263">
          <cell r="A263">
            <v>5023</v>
          </cell>
          <cell r="B263" t="str">
            <v>Network Operator</v>
          </cell>
          <cell r="C263" t="str">
            <v>Operations and Call Centre</v>
          </cell>
          <cell r="D263">
            <v>5638</v>
          </cell>
          <cell r="E263" t="str">
            <v>HENNOCK, Adrian S</v>
          </cell>
          <cell r="F263" t="str">
            <v>Network Services</v>
          </cell>
          <cell r="G263" t="str">
            <v>Network Operations &amp; Call</v>
          </cell>
          <cell r="H263" t="str">
            <v>Control Room</v>
          </cell>
          <cell r="J263" t="str">
            <v>HINCH, Leylann J</v>
          </cell>
          <cell r="K263">
            <v>29444</v>
          </cell>
          <cell r="L263" t="str">
            <v>SUBS</v>
          </cell>
          <cell r="M263" t="str">
            <v>STRUCT</v>
          </cell>
          <cell r="N263">
            <v>41260</v>
          </cell>
          <cell r="P263" t="str">
            <v>A5-ZBS</v>
          </cell>
        </row>
        <row r="264">
          <cell r="A264">
            <v>5026</v>
          </cell>
          <cell r="B264" t="str">
            <v>Asset inspector</v>
          </cell>
          <cell r="C264" t="str">
            <v>Asset/Vegetation Inspector</v>
          </cell>
          <cell r="D264">
            <v>9678</v>
          </cell>
          <cell r="E264" t="str">
            <v>PARKER, Robert</v>
          </cell>
          <cell r="F264" t="str">
            <v>Network Services</v>
          </cell>
          <cell r="G264" t="str">
            <v>Service Delivery</v>
          </cell>
          <cell r="H264" t="str">
            <v>Lines Overhead &amp; Undergro</v>
          </cell>
          <cell r="I264" t="str">
            <v>Pole &amp; Line Inspection</v>
          </cell>
          <cell r="J264" t="str">
            <v>HARTAS, Steven J</v>
          </cell>
          <cell r="K264">
            <v>40274</v>
          </cell>
          <cell r="L264" t="str">
            <v>SUBS</v>
          </cell>
          <cell r="M264" t="str">
            <v>COMPET</v>
          </cell>
          <cell r="N264">
            <v>41157</v>
          </cell>
          <cell r="P264" t="str">
            <v>EW500A</v>
          </cell>
        </row>
        <row r="265">
          <cell r="A265">
            <v>5027</v>
          </cell>
          <cell r="B265" t="str">
            <v>Team Coordinator Construction</v>
          </cell>
          <cell r="C265" t="str">
            <v>Works / Teams Coordinator</v>
          </cell>
          <cell r="D265">
            <v>6294</v>
          </cell>
          <cell r="E265" t="str">
            <v>PAWLICKI, Alex</v>
          </cell>
          <cell r="F265" t="str">
            <v>Network Services</v>
          </cell>
          <cell r="G265" t="str">
            <v>Service Delivery</v>
          </cell>
          <cell r="H265" t="str">
            <v>Network Capital</v>
          </cell>
          <cell r="J265" t="str">
            <v>HOPKINS, Brian C</v>
          </cell>
          <cell r="K265">
            <v>31089</v>
          </cell>
          <cell r="L265" t="str">
            <v>SUBS</v>
          </cell>
          <cell r="M265" t="str">
            <v>COMPET</v>
          </cell>
          <cell r="N265">
            <v>40787</v>
          </cell>
          <cell r="P265" t="str">
            <v>EW900A</v>
          </cell>
        </row>
        <row r="266">
          <cell r="A266">
            <v>5028</v>
          </cell>
          <cell r="B266" t="str">
            <v>Electrical Worker</v>
          </cell>
          <cell r="C266" t="str">
            <v>Electrical Worker</v>
          </cell>
          <cell r="D266">
            <v>5089</v>
          </cell>
          <cell r="E266" t="str">
            <v>BLEWITT, Richard M</v>
          </cell>
          <cell r="F266" t="str">
            <v>Network Services</v>
          </cell>
          <cell r="G266" t="str">
            <v>Service Delivery</v>
          </cell>
          <cell r="H266" t="str">
            <v>Network Capital</v>
          </cell>
          <cell r="J266" t="str">
            <v>BROWN, Corey</v>
          </cell>
          <cell r="K266">
            <v>29459</v>
          </cell>
          <cell r="L266" t="str">
            <v>SUBS</v>
          </cell>
          <cell r="M266" t="str">
            <v>STRUCT</v>
          </cell>
          <cell r="N266">
            <v>40630</v>
          </cell>
          <cell r="P266" t="str">
            <v>EW40A</v>
          </cell>
        </row>
        <row r="267">
          <cell r="A267">
            <v>5036</v>
          </cell>
          <cell r="B267" t="str">
            <v>Electrical Worker</v>
          </cell>
          <cell r="C267" t="str">
            <v>Electrical Worker</v>
          </cell>
          <cell r="D267">
            <v>5101</v>
          </cell>
          <cell r="E267" t="str">
            <v>BRICE, Peter</v>
          </cell>
          <cell r="F267" t="str">
            <v>Network Services</v>
          </cell>
          <cell r="G267" t="str">
            <v>Service Delivery</v>
          </cell>
          <cell r="H267" t="str">
            <v>Network Capital</v>
          </cell>
          <cell r="J267" t="str">
            <v>BAKER, Benjamin J</v>
          </cell>
          <cell r="K267">
            <v>27799</v>
          </cell>
          <cell r="L267" t="str">
            <v>SUBS</v>
          </cell>
          <cell r="M267" t="str">
            <v>COMPET</v>
          </cell>
          <cell r="N267">
            <v>40630</v>
          </cell>
          <cell r="P267" t="str">
            <v>EW800A</v>
          </cell>
        </row>
        <row r="268">
          <cell r="A268">
            <v>5038</v>
          </cell>
          <cell r="B268" t="str">
            <v>Electrical Operator</v>
          </cell>
          <cell r="C268" t="str">
            <v>Electrical Operator</v>
          </cell>
          <cell r="D268">
            <v>5105</v>
          </cell>
          <cell r="E268" t="str">
            <v>BRENNAN, Andrew D</v>
          </cell>
          <cell r="F268" t="str">
            <v>Network Services</v>
          </cell>
          <cell r="G268" t="str">
            <v>Service Delivery</v>
          </cell>
          <cell r="H268" t="str">
            <v>Substation Maintenance</v>
          </cell>
          <cell r="I268" t="str">
            <v>Electrical Operators</v>
          </cell>
          <cell r="J268" t="str">
            <v>HYLAND, Peter D</v>
          </cell>
          <cell r="K268">
            <v>31440</v>
          </cell>
          <cell r="L268" t="str">
            <v>SUBS</v>
          </cell>
          <cell r="M268" t="str">
            <v>STRUCT</v>
          </cell>
          <cell r="N268">
            <v>40787</v>
          </cell>
          <cell r="P268" t="str">
            <v>EW900A</v>
          </cell>
        </row>
        <row r="269">
          <cell r="A269">
            <v>5044</v>
          </cell>
          <cell r="B269" t="str">
            <v>Electrical Fitter</v>
          </cell>
          <cell r="C269" t="str">
            <v>Electrical Fitter - Dist Sub</v>
          </cell>
          <cell r="D269">
            <v>3751</v>
          </cell>
          <cell r="E269" t="str">
            <v>TARLINTON, Matthew I</v>
          </cell>
          <cell r="F269" t="str">
            <v>Network Services</v>
          </cell>
          <cell r="G269" t="str">
            <v>Service Delivery</v>
          </cell>
          <cell r="H269" t="str">
            <v>Substation Maintenance</v>
          </cell>
          <cell r="I269" t="str">
            <v>Distribution Substations</v>
          </cell>
          <cell r="J269" t="str">
            <v>BELL, Darren R</v>
          </cell>
          <cell r="K269">
            <v>39482</v>
          </cell>
          <cell r="L269" t="str">
            <v>NONSUBS</v>
          </cell>
          <cell r="M269" t="str">
            <v>HDA</v>
          </cell>
          <cell r="N269">
            <v>41382</v>
          </cell>
          <cell r="O269">
            <v>41395</v>
          </cell>
          <cell r="P269" t="str">
            <v>EW800A</v>
          </cell>
        </row>
        <row r="270">
          <cell r="A270">
            <v>5045</v>
          </cell>
          <cell r="B270" t="str">
            <v>Team Leader Cable Jointer</v>
          </cell>
          <cell r="C270" t="str">
            <v>Electrical Worker - Cable Jointer</v>
          </cell>
          <cell r="D270">
            <v>5237</v>
          </cell>
          <cell r="E270" t="str">
            <v>CAGGIANO, Benigno</v>
          </cell>
          <cell r="F270" t="str">
            <v>Network Services</v>
          </cell>
          <cell r="G270" t="str">
            <v>Customer Service</v>
          </cell>
          <cell r="H270" t="str">
            <v>Metering &amp; Services</v>
          </cell>
          <cell r="J270" t="str">
            <v>MITCHELL, John B</v>
          </cell>
          <cell r="K270">
            <v>29164</v>
          </cell>
          <cell r="L270" t="str">
            <v>SUBS</v>
          </cell>
          <cell r="M270" t="str">
            <v>STRUCT</v>
          </cell>
          <cell r="N270">
            <v>40840</v>
          </cell>
          <cell r="P270" t="str">
            <v>EW700A</v>
          </cell>
        </row>
        <row r="271">
          <cell r="A271">
            <v>5048</v>
          </cell>
          <cell r="B271" t="str">
            <v>Plant and Transport Operator</v>
          </cell>
          <cell r="C271" t="str">
            <v>Plant and Transport Operator</v>
          </cell>
          <cell r="D271">
            <v>5241</v>
          </cell>
          <cell r="E271" t="str">
            <v>CICCHINI, Adam M</v>
          </cell>
          <cell r="F271" t="str">
            <v>Network Services</v>
          </cell>
          <cell r="G271" t="str">
            <v>Service Delivery</v>
          </cell>
          <cell r="H271" t="str">
            <v>Substation Maintenance</v>
          </cell>
          <cell r="I271" t="str">
            <v>Streetlighting Maintenanc</v>
          </cell>
          <cell r="J271" t="str">
            <v>TRUTE, Stephen D</v>
          </cell>
          <cell r="K271">
            <v>30900</v>
          </cell>
          <cell r="L271" t="str">
            <v>SUBS</v>
          </cell>
          <cell r="M271" t="str">
            <v>ADVMNT</v>
          </cell>
          <cell r="N271">
            <v>40630</v>
          </cell>
          <cell r="P271" t="str">
            <v>EW600A</v>
          </cell>
        </row>
        <row r="272">
          <cell r="A272">
            <v>5050</v>
          </cell>
          <cell r="B272" t="str">
            <v>Electrical Fitter</v>
          </cell>
          <cell r="C272" t="str">
            <v>Electrical Fitter - Dist Sub</v>
          </cell>
          <cell r="D272">
            <v>9985</v>
          </cell>
          <cell r="E272" t="str">
            <v>TINDALE, Michael J</v>
          </cell>
          <cell r="F272" t="str">
            <v>Network Services</v>
          </cell>
          <cell r="G272" t="str">
            <v>Service Delivery</v>
          </cell>
          <cell r="H272" t="str">
            <v>Substation Maintenance</v>
          </cell>
          <cell r="I272" t="str">
            <v>Streetlighting Maintenanc</v>
          </cell>
          <cell r="J272" t="str">
            <v>TRUTE, Stephen D</v>
          </cell>
          <cell r="K272">
            <v>40764</v>
          </cell>
          <cell r="L272" t="str">
            <v>SUBS</v>
          </cell>
          <cell r="M272" t="str">
            <v>COMM</v>
          </cell>
          <cell r="N272">
            <v>40764</v>
          </cell>
          <cell r="P272" t="str">
            <v>EW700A</v>
          </cell>
        </row>
        <row r="273">
          <cell r="A273">
            <v>5051</v>
          </cell>
          <cell r="B273" t="str">
            <v>Team Leader Cable Layer</v>
          </cell>
          <cell r="C273" t="str">
            <v>Electrical Worker - Labourer</v>
          </cell>
          <cell r="D273">
            <v>9694</v>
          </cell>
          <cell r="E273" t="str">
            <v>HALL, Christopher R</v>
          </cell>
          <cell r="F273" t="str">
            <v>Network Services</v>
          </cell>
          <cell r="G273" t="str">
            <v>Customer Service</v>
          </cell>
          <cell r="H273" t="str">
            <v>Metering &amp; Services</v>
          </cell>
          <cell r="J273" t="str">
            <v>MITCHELL, John B</v>
          </cell>
          <cell r="K273">
            <v>40316</v>
          </cell>
          <cell r="L273" t="str">
            <v>SUBS</v>
          </cell>
          <cell r="M273" t="str">
            <v>APPNT</v>
          </cell>
          <cell r="N273">
            <v>41081</v>
          </cell>
          <cell r="P273" t="str">
            <v>EW700A</v>
          </cell>
        </row>
        <row r="274">
          <cell r="A274">
            <v>5052</v>
          </cell>
          <cell r="B274" t="str">
            <v>Plant and Transport Operator</v>
          </cell>
          <cell r="C274" t="str">
            <v>Plant and Transport Operator</v>
          </cell>
          <cell r="D274">
            <v>5247</v>
          </cell>
          <cell r="E274" t="str">
            <v>CARMODY, Roger P</v>
          </cell>
          <cell r="F274" t="str">
            <v>Network Services</v>
          </cell>
          <cell r="G274" t="str">
            <v>Service Delivery</v>
          </cell>
          <cell r="H274" t="str">
            <v>Lines Overhead &amp; Undergro</v>
          </cell>
          <cell r="I274" t="str">
            <v>Plant &amp; Equipment</v>
          </cell>
          <cell r="J274" t="str">
            <v>WITHELL, Paul T</v>
          </cell>
          <cell r="K274">
            <v>32483</v>
          </cell>
          <cell r="L274" t="str">
            <v>SUBS</v>
          </cell>
          <cell r="M274" t="str">
            <v>COMPET</v>
          </cell>
          <cell r="N274">
            <v>40963</v>
          </cell>
          <cell r="P274" t="str">
            <v>EW600A</v>
          </cell>
        </row>
        <row r="275">
          <cell r="A275">
            <v>5061</v>
          </cell>
          <cell r="B275" t="str">
            <v>Electrical Worker</v>
          </cell>
          <cell r="C275" t="str">
            <v>Electrical Worker</v>
          </cell>
          <cell r="D275">
            <v>5261</v>
          </cell>
          <cell r="E275" t="str">
            <v>COLLINS, Robert G</v>
          </cell>
          <cell r="F275" t="str">
            <v>Network Services</v>
          </cell>
          <cell r="G275" t="str">
            <v>Service Delivery</v>
          </cell>
          <cell r="H275" t="str">
            <v>Lines Overhead &amp; Undergro</v>
          </cell>
          <cell r="I275" t="str">
            <v>Pole Replacement</v>
          </cell>
          <cell r="J275" t="str">
            <v>GUM, James</v>
          </cell>
          <cell r="K275">
            <v>29662</v>
          </cell>
          <cell r="L275" t="str">
            <v>SUBS</v>
          </cell>
          <cell r="M275" t="str">
            <v>COMPET</v>
          </cell>
          <cell r="N275">
            <v>40828</v>
          </cell>
          <cell r="P275" t="str">
            <v>EW700A</v>
          </cell>
        </row>
        <row r="276">
          <cell r="A276">
            <v>5062</v>
          </cell>
          <cell r="B276" t="str">
            <v>Electrical Fitter</v>
          </cell>
          <cell r="C276" t="str">
            <v>Electrical Fitter - Dist Sub</v>
          </cell>
          <cell r="D276">
            <v>9878</v>
          </cell>
          <cell r="E276" t="str">
            <v>GUEST, Matthew</v>
          </cell>
          <cell r="F276" t="str">
            <v>Network Services</v>
          </cell>
          <cell r="G276" t="str">
            <v>Customer Service</v>
          </cell>
          <cell r="H276" t="str">
            <v>Metering &amp; Services</v>
          </cell>
          <cell r="J276" t="str">
            <v>MITCHELL, John B</v>
          </cell>
          <cell r="K276">
            <v>40595</v>
          </cell>
          <cell r="L276" t="str">
            <v>SUBS</v>
          </cell>
          <cell r="M276" t="str">
            <v>COMPET</v>
          </cell>
          <cell r="N276">
            <v>41361</v>
          </cell>
          <cell r="P276" t="str">
            <v>EW700A</v>
          </cell>
        </row>
        <row r="277">
          <cell r="A277">
            <v>5067</v>
          </cell>
          <cell r="B277" t="str">
            <v>Team Leader Line Worker</v>
          </cell>
          <cell r="C277" t="str">
            <v>Electrical Worker - Lineworker</v>
          </cell>
          <cell r="D277">
            <v>2208</v>
          </cell>
          <cell r="E277" t="str">
            <v>CONSTABLE, Dean G</v>
          </cell>
          <cell r="F277" t="str">
            <v>Network Services</v>
          </cell>
          <cell r="G277" t="str">
            <v>Customer Service</v>
          </cell>
          <cell r="H277" t="str">
            <v>Metering &amp; Services</v>
          </cell>
          <cell r="J277" t="str">
            <v>MITCHELL, John B</v>
          </cell>
          <cell r="K277">
            <v>38153</v>
          </cell>
          <cell r="L277" t="str">
            <v>SUBS</v>
          </cell>
          <cell r="M277" t="str">
            <v>COMPET</v>
          </cell>
          <cell r="N277">
            <v>41130</v>
          </cell>
          <cell r="P277" t="str">
            <v>EW800A</v>
          </cell>
        </row>
        <row r="278">
          <cell r="A278">
            <v>5069</v>
          </cell>
          <cell r="B278" t="str">
            <v>Plant and Transport Operator</v>
          </cell>
          <cell r="C278" t="str">
            <v>Plant and Transport Operator</v>
          </cell>
          <cell r="D278">
            <v>5276</v>
          </cell>
          <cell r="E278" t="str">
            <v>CIAMPA, Pasquale</v>
          </cell>
          <cell r="F278" t="str">
            <v>Network Services</v>
          </cell>
          <cell r="G278" t="str">
            <v>Service Delivery</v>
          </cell>
          <cell r="H278" t="str">
            <v>Network Capital</v>
          </cell>
          <cell r="J278" t="str">
            <v>PEARSON, David</v>
          </cell>
          <cell r="K278">
            <v>25429</v>
          </cell>
          <cell r="L278" t="str">
            <v>SUBS</v>
          </cell>
          <cell r="M278" t="str">
            <v>ADVMNT</v>
          </cell>
          <cell r="N278">
            <v>40630</v>
          </cell>
          <cell r="P278" t="str">
            <v>EW40A</v>
          </cell>
        </row>
        <row r="279">
          <cell r="A279">
            <v>5075</v>
          </cell>
          <cell r="B279" t="str">
            <v>Plant and Transport Operator</v>
          </cell>
          <cell r="C279" t="str">
            <v>Plant and Transport Operator</v>
          </cell>
          <cell r="D279">
            <v>3284</v>
          </cell>
          <cell r="E279" t="str">
            <v>WYNN, Peter T</v>
          </cell>
          <cell r="F279" t="str">
            <v>Network Services</v>
          </cell>
          <cell r="G279" t="str">
            <v>Service Delivery</v>
          </cell>
          <cell r="H279" t="str">
            <v>Lines Overhead &amp; Undergro</v>
          </cell>
          <cell r="I279" t="str">
            <v>Plant &amp; Equipment</v>
          </cell>
          <cell r="J279" t="str">
            <v>WITHELL, Paul T</v>
          </cell>
          <cell r="K279">
            <v>39125</v>
          </cell>
          <cell r="L279" t="str">
            <v>SUBS</v>
          </cell>
          <cell r="M279" t="str">
            <v>ADVMNT</v>
          </cell>
          <cell r="N279">
            <v>41091</v>
          </cell>
          <cell r="P279" t="str">
            <v>EW500A</v>
          </cell>
        </row>
        <row r="280">
          <cell r="A280">
            <v>5083</v>
          </cell>
          <cell r="B280" t="str">
            <v>Asset Inspector</v>
          </cell>
          <cell r="C280" t="str">
            <v>Asset/Vegetation Inspector</v>
          </cell>
          <cell r="D280">
            <v>3643</v>
          </cell>
          <cell r="E280" t="str">
            <v>GRAME, Gregory I</v>
          </cell>
          <cell r="F280" t="str">
            <v>Network Services</v>
          </cell>
          <cell r="G280" t="str">
            <v>Service Delivery</v>
          </cell>
          <cell r="H280" t="str">
            <v>Lines Overhead &amp; Undergro</v>
          </cell>
          <cell r="I280" t="str">
            <v>Pole &amp; Line Inspection</v>
          </cell>
          <cell r="J280" t="str">
            <v>HARTAS, Steven J</v>
          </cell>
          <cell r="K280">
            <v>39398</v>
          </cell>
          <cell r="L280" t="str">
            <v>SUBS</v>
          </cell>
          <cell r="M280" t="str">
            <v>STRUCT</v>
          </cell>
          <cell r="N280">
            <v>40756</v>
          </cell>
          <cell r="P280" t="str">
            <v>EW500A</v>
          </cell>
        </row>
        <row r="281">
          <cell r="A281">
            <v>5086</v>
          </cell>
          <cell r="B281" t="str">
            <v>Trades Assistant</v>
          </cell>
          <cell r="C281" t="str">
            <v>Electrical Worker - Labourer</v>
          </cell>
          <cell r="D281">
            <v>5405</v>
          </cell>
          <cell r="E281" t="str">
            <v>DOYLE, Timothy B</v>
          </cell>
          <cell r="F281" t="str">
            <v>Network Services</v>
          </cell>
          <cell r="G281" t="str">
            <v>Service Delivery</v>
          </cell>
          <cell r="H281" t="str">
            <v>Substation Maintenance</v>
          </cell>
          <cell r="I281" t="str">
            <v>Zone Substations</v>
          </cell>
          <cell r="J281" t="str">
            <v>DUBBERT, Mark D</v>
          </cell>
          <cell r="K281">
            <v>32357</v>
          </cell>
          <cell r="L281" t="str">
            <v>SUBS</v>
          </cell>
          <cell r="M281" t="str">
            <v>STRUCT</v>
          </cell>
          <cell r="N281">
            <v>40630</v>
          </cell>
          <cell r="P281" t="str">
            <v>EW500A</v>
          </cell>
        </row>
        <row r="282">
          <cell r="A282">
            <v>5087</v>
          </cell>
          <cell r="B282" t="str">
            <v>Protection Technician</v>
          </cell>
          <cell r="C282" t="str">
            <v>Protection Technician</v>
          </cell>
          <cell r="D282">
            <v>5099</v>
          </cell>
          <cell r="E282" t="str">
            <v>BREWER, Peter J</v>
          </cell>
          <cell r="F282" t="str">
            <v>Network Services</v>
          </cell>
          <cell r="G282" t="str">
            <v>Service Delivery</v>
          </cell>
          <cell r="H282" t="str">
            <v>Substation Maintenance</v>
          </cell>
          <cell r="I282" t="str">
            <v>Protection</v>
          </cell>
          <cell r="J282" t="str">
            <v>WILLIS, Kolby J</v>
          </cell>
          <cell r="K282">
            <v>33990</v>
          </cell>
          <cell r="L282" t="str">
            <v>SUBS</v>
          </cell>
          <cell r="M282" t="str">
            <v>COMPET</v>
          </cell>
          <cell r="N282">
            <v>40630</v>
          </cell>
          <cell r="P282" t="str">
            <v>EW100B</v>
          </cell>
        </row>
        <row r="283">
          <cell r="A283">
            <v>5089</v>
          </cell>
          <cell r="B283" t="str">
            <v>Team Leader Construction</v>
          </cell>
          <cell r="C283" t="str">
            <v>Electrical Worker</v>
          </cell>
          <cell r="D283">
            <v>5412</v>
          </cell>
          <cell r="E283" t="str">
            <v>DIMAANO, Benjamin</v>
          </cell>
          <cell r="F283" t="str">
            <v>Network Services</v>
          </cell>
          <cell r="G283" t="str">
            <v>Service Delivery</v>
          </cell>
          <cell r="H283" t="str">
            <v>Network Capital</v>
          </cell>
          <cell r="J283" t="str">
            <v>RANKIN, Paul A</v>
          </cell>
          <cell r="K283">
            <v>32483</v>
          </cell>
          <cell r="L283" t="str">
            <v>SUBS</v>
          </cell>
          <cell r="M283" t="str">
            <v>COMPET</v>
          </cell>
          <cell r="N283">
            <v>41163</v>
          </cell>
          <cell r="P283" t="str">
            <v>EW700A</v>
          </cell>
        </row>
        <row r="284">
          <cell r="A284">
            <v>5090</v>
          </cell>
          <cell r="B284" t="str">
            <v>Electrical Fitter Distribution Substations</v>
          </cell>
          <cell r="C284" t="str">
            <v>Electrical Fitter - Dist Sub</v>
          </cell>
          <cell r="D284">
            <v>3756</v>
          </cell>
          <cell r="E284" t="str">
            <v>HARDY, David G</v>
          </cell>
          <cell r="F284" t="str">
            <v>Network Services</v>
          </cell>
          <cell r="G284" t="str">
            <v>Service Delivery</v>
          </cell>
          <cell r="H284" t="str">
            <v>Substation Maintenance</v>
          </cell>
          <cell r="I284" t="str">
            <v>Zone Substations</v>
          </cell>
          <cell r="J284" t="str">
            <v>FROOME, Peter W</v>
          </cell>
          <cell r="K284">
            <v>39482</v>
          </cell>
          <cell r="L284" t="str">
            <v>SUBS</v>
          </cell>
          <cell r="M284" t="str">
            <v>COMPET</v>
          </cell>
          <cell r="N284">
            <v>41297</v>
          </cell>
          <cell r="P284" t="str">
            <v>EW700A</v>
          </cell>
        </row>
        <row r="285">
          <cell r="A285">
            <v>5091</v>
          </cell>
          <cell r="B285" t="str">
            <v>Network Operator</v>
          </cell>
          <cell r="C285" t="str">
            <v>Operations and Call Centre</v>
          </cell>
          <cell r="D285">
            <v>3445</v>
          </cell>
          <cell r="E285" t="str">
            <v>ZIERHOLZ, Hannes</v>
          </cell>
          <cell r="F285" t="str">
            <v>Network Services</v>
          </cell>
          <cell r="G285" t="str">
            <v>Network Operations &amp; Call</v>
          </cell>
          <cell r="H285" t="str">
            <v>Control Room</v>
          </cell>
          <cell r="J285" t="str">
            <v>HINCH, Leylann J</v>
          </cell>
          <cell r="K285">
            <v>39245</v>
          </cell>
          <cell r="L285" t="str">
            <v>SUBS</v>
          </cell>
          <cell r="M285" t="str">
            <v>STRUCT</v>
          </cell>
          <cell r="N285">
            <v>41260</v>
          </cell>
          <cell r="P285" t="str">
            <v>A5-ZBS</v>
          </cell>
        </row>
        <row r="286">
          <cell r="A286">
            <v>5104</v>
          </cell>
          <cell r="B286" t="str">
            <v>Team Leader Plant &amp; Fleet</v>
          </cell>
          <cell r="C286" t="str">
            <v>Plant and Transport Operator</v>
          </cell>
          <cell r="D286">
            <v>6893</v>
          </cell>
          <cell r="E286" t="str">
            <v>WITHELL, Paul T</v>
          </cell>
          <cell r="F286" t="str">
            <v>Network Services</v>
          </cell>
          <cell r="G286" t="str">
            <v>Service Delivery</v>
          </cell>
          <cell r="H286" t="str">
            <v>Lines Overhead &amp; Undergro</v>
          </cell>
          <cell r="I286" t="str">
            <v>Plant &amp; Equipment</v>
          </cell>
          <cell r="J286" t="str">
            <v>CLARKE, Stephen</v>
          </cell>
          <cell r="K286">
            <v>31152</v>
          </cell>
          <cell r="L286" t="str">
            <v>SUBS</v>
          </cell>
          <cell r="M286" t="str">
            <v>ADVMNT</v>
          </cell>
          <cell r="N286">
            <v>41091</v>
          </cell>
          <cell r="P286" t="str">
            <v>EW700A</v>
          </cell>
        </row>
        <row r="287">
          <cell r="A287">
            <v>5106</v>
          </cell>
          <cell r="B287" t="str">
            <v>Team Leader</v>
          </cell>
          <cell r="C287" t="str">
            <v>Electrical Worker</v>
          </cell>
          <cell r="D287">
            <v>5402</v>
          </cell>
          <cell r="E287" t="str">
            <v>DIMAANO, Pedro</v>
          </cell>
          <cell r="F287" t="str">
            <v>Network Services</v>
          </cell>
          <cell r="G287" t="str">
            <v>Service Delivery</v>
          </cell>
          <cell r="H287" t="str">
            <v>Network Capital</v>
          </cell>
          <cell r="J287" t="str">
            <v>PAWLICKI, Alex</v>
          </cell>
          <cell r="K287">
            <v>31306</v>
          </cell>
          <cell r="L287" t="str">
            <v>SUBS</v>
          </cell>
          <cell r="M287" t="str">
            <v>APPNT</v>
          </cell>
          <cell r="N287">
            <v>40787</v>
          </cell>
          <cell r="P287" t="str">
            <v>EW700A</v>
          </cell>
        </row>
        <row r="288">
          <cell r="A288">
            <v>5108</v>
          </cell>
          <cell r="B288" t="str">
            <v>Electrical Lineworker</v>
          </cell>
          <cell r="C288" t="str">
            <v>Electrical Worker - Lineworker</v>
          </cell>
          <cell r="D288">
            <v>5540</v>
          </cell>
          <cell r="E288" t="str">
            <v>GIBBS, Peter</v>
          </cell>
          <cell r="F288" t="str">
            <v>Network Services</v>
          </cell>
          <cell r="G288" t="str">
            <v>Service Delivery</v>
          </cell>
          <cell r="H288" t="str">
            <v>Network Capital</v>
          </cell>
          <cell r="J288" t="str">
            <v>HARRADINE, Michael J</v>
          </cell>
          <cell r="K288">
            <v>31180</v>
          </cell>
          <cell r="L288" t="str">
            <v>SUBS</v>
          </cell>
          <cell r="M288" t="str">
            <v>STRUCT</v>
          </cell>
          <cell r="N288">
            <v>41123</v>
          </cell>
          <cell r="P288" t="str">
            <v>EW900A</v>
          </cell>
        </row>
        <row r="289">
          <cell r="A289">
            <v>5113</v>
          </cell>
          <cell r="B289" t="str">
            <v>Electrical Fitter</v>
          </cell>
          <cell r="C289" t="str">
            <v>Electrical Fitter - Dist Sub</v>
          </cell>
          <cell r="D289" t="str">
            <v>Vacant</v>
          </cell>
          <cell r="F289" t="str">
            <v>Network Services</v>
          </cell>
          <cell r="G289" t="str">
            <v>Customer Service</v>
          </cell>
          <cell r="H289" t="str">
            <v>Metering &amp; Services</v>
          </cell>
          <cell r="J289" t="str">
            <v>CHRISTIAN, Wayne I</v>
          </cell>
        </row>
        <row r="290">
          <cell r="A290">
            <v>5117</v>
          </cell>
          <cell r="B290" t="str">
            <v>Team Leader Reactive Maintenance</v>
          </cell>
          <cell r="C290" t="str">
            <v>Electrical Worker</v>
          </cell>
          <cell r="D290">
            <v>5556</v>
          </cell>
          <cell r="E290" t="str">
            <v>GURR, Warren R</v>
          </cell>
          <cell r="F290" t="str">
            <v>Network Services</v>
          </cell>
          <cell r="G290" t="str">
            <v>Service Delivery</v>
          </cell>
          <cell r="H290" t="str">
            <v>Fault Response &amp; Reactive</v>
          </cell>
          <cell r="J290" t="str">
            <v>HARRADINE, Michael J</v>
          </cell>
          <cell r="K290">
            <v>30970</v>
          </cell>
          <cell r="L290" t="str">
            <v>SUBS</v>
          </cell>
          <cell r="M290" t="str">
            <v>ADVMNT</v>
          </cell>
          <cell r="N290">
            <v>40931</v>
          </cell>
          <cell r="P290" t="str">
            <v>EW700A</v>
          </cell>
        </row>
        <row r="291">
          <cell r="A291">
            <v>5118</v>
          </cell>
          <cell r="B291" t="str">
            <v>Cable Layer</v>
          </cell>
          <cell r="C291" t="str">
            <v>Electrical Worker - Labourer</v>
          </cell>
          <cell r="D291">
            <v>5558</v>
          </cell>
          <cell r="E291" t="str">
            <v>GARREFFA, Guiseppe</v>
          </cell>
          <cell r="F291" t="str">
            <v>Network Services</v>
          </cell>
          <cell r="G291" t="str">
            <v>Customer Service</v>
          </cell>
          <cell r="H291" t="str">
            <v>Metering &amp; Services</v>
          </cell>
          <cell r="J291" t="str">
            <v>CHRISTIAN, Wayne I</v>
          </cell>
          <cell r="K291">
            <v>24915</v>
          </cell>
          <cell r="L291" t="str">
            <v>SUBS</v>
          </cell>
          <cell r="M291" t="str">
            <v>STRUCT</v>
          </cell>
          <cell r="N291">
            <v>41123</v>
          </cell>
          <cell r="P291" t="str">
            <v>EW40A</v>
          </cell>
        </row>
        <row r="292">
          <cell r="A292">
            <v>5124</v>
          </cell>
          <cell r="B292" t="str">
            <v>Substations Electrician</v>
          </cell>
          <cell r="C292" t="str">
            <v>Electrical Fitter - Dist Sub</v>
          </cell>
          <cell r="D292" t="str">
            <v>Vacant</v>
          </cell>
          <cell r="F292" t="str">
            <v>Network Services</v>
          </cell>
          <cell r="G292" t="str">
            <v>Service Delivery</v>
          </cell>
          <cell r="H292" t="str">
            <v>Substation Maintenance</v>
          </cell>
          <cell r="J292" t="str">
            <v>LAMONT, Brent</v>
          </cell>
        </row>
        <row r="293">
          <cell r="A293">
            <v>5131</v>
          </cell>
          <cell r="B293" t="str">
            <v>Trades Assistant</v>
          </cell>
          <cell r="C293" t="str">
            <v>Electrical Worker - Labourer</v>
          </cell>
          <cell r="D293">
            <v>10107</v>
          </cell>
          <cell r="E293" t="str">
            <v>ROUSELL, Jason P</v>
          </cell>
          <cell r="F293" t="str">
            <v>Network Services</v>
          </cell>
          <cell r="G293" t="str">
            <v>Service Delivery</v>
          </cell>
          <cell r="H293" t="str">
            <v>Network Capital</v>
          </cell>
          <cell r="J293" t="str">
            <v>MILLER, Michael J</v>
          </cell>
          <cell r="K293">
            <v>40988</v>
          </cell>
          <cell r="L293" t="str">
            <v>SUBS</v>
          </cell>
          <cell r="M293" t="str">
            <v>COMPET</v>
          </cell>
          <cell r="N293">
            <v>41353</v>
          </cell>
          <cell r="P293" t="str">
            <v>EW40A</v>
          </cell>
        </row>
        <row r="294">
          <cell r="A294">
            <v>5134</v>
          </cell>
          <cell r="B294" t="str">
            <v>Electrical Worker</v>
          </cell>
          <cell r="C294" t="str">
            <v>Electrical Worker</v>
          </cell>
          <cell r="D294">
            <v>5632</v>
          </cell>
          <cell r="E294" t="str">
            <v>HASLER, Ian A</v>
          </cell>
          <cell r="F294" t="str">
            <v>Network Services</v>
          </cell>
          <cell r="G294" t="str">
            <v>Service Delivery</v>
          </cell>
          <cell r="H294" t="str">
            <v>Substation Maintenance</v>
          </cell>
          <cell r="I294" t="str">
            <v>Streetlighting Maintenanc</v>
          </cell>
          <cell r="J294" t="str">
            <v>TRUTE, Stephen D</v>
          </cell>
          <cell r="K294">
            <v>27239</v>
          </cell>
          <cell r="L294" t="str">
            <v>SUBS</v>
          </cell>
          <cell r="M294" t="str">
            <v>COMPET</v>
          </cell>
          <cell r="N294">
            <v>40630</v>
          </cell>
          <cell r="P294" t="str">
            <v>EW800A</v>
          </cell>
        </row>
        <row r="295">
          <cell r="A295">
            <v>5136</v>
          </cell>
          <cell r="B295" t="str">
            <v>Purchasing Co-ordinator</v>
          </cell>
          <cell r="C295" t="str">
            <v>Logistics</v>
          </cell>
          <cell r="D295" t="str">
            <v>755-26189</v>
          </cell>
          <cell r="E295" t="str">
            <v>QUERIPEL, Brian L</v>
          </cell>
          <cell r="F295" t="str">
            <v>Network Services</v>
          </cell>
          <cell r="G295" t="str">
            <v>Works Enablement</v>
          </cell>
          <cell r="H295" t="str">
            <v>Logistics</v>
          </cell>
          <cell r="J295" t="str">
            <v>PETHER, Derek J</v>
          </cell>
          <cell r="K295">
            <v>32518</v>
          </cell>
          <cell r="L295" t="str">
            <v>SUBS</v>
          </cell>
          <cell r="M295" t="str">
            <v>STRUCT</v>
          </cell>
          <cell r="N295">
            <v>41078</v>
          </cell>
          <cell r="P295" t="str">
            <v>A3-ZBS</v>
          </cell>
        </row>
        <row r="296">
          <cell r="A296">
            <v>5140</v>
          </cell>
          <cell r="B296" t="str">
            <v>Asset Inspector</v>
          </cell>
          <cell r="C296" t="str">
            <v>Asset/Vegetation Inspector</v>
          </cell>
          <cell r="D296">
            <v>3048</v>
          </cell>
          <cell r="E296" t="str">
            <v>EADIE, James K G</v>
          </cell>
          <cell r="F296" t="str">
            <v>Network Services</v>
          </cell>
          <cell r="G296" t="str">
            <v>Service Delivery</v>
          </cell>
          <cell r="H296" t="str">
            <v>Lines Overhead &amp; Undergro</v>
          </cell>
          <cell r="I296" t="str">
            <v>Vegetation Inspection Mng</v>
          </cell>
          <cell r="J296" t="str">
            <v>HALPIN, Luke</v>
          </cell>
          <cell r="K296">
            <v>38922</v>
          </cell>
          <cell r="L296" t="str">
            <v>SUBS</v>
          </cell>
          <cell r="M296" t="str">
            <v>STRUCT</v>
          </cell>
          <cell r="N296">
            <v>40787</v>
          </cell>
          <cell r="P296" t="str">
            <v>EW500A</v>
          </cell>
        </row>
        <row r="297">
          <cell r="A297">
            <v>5143</v>
          </cell>
          <cell r="B297" t="str">
            <v>Electrical Operator</v>
          </cell>
          <cell r="C297" t="str">
            <v>Electrical Operator</v>
          </cell>
          <cell r="D297">
            <v>5650</v>
          </cell>
          <cell r="E297" t="str">
            <v>HENNESSY, Brendan</v>
          </cell>
          <cell r="F297" t="str">
            <v>Network Services</v>
          </cell>
          <cell r="G297" t="str">
            <v>Service Delivery</v>
          </cell>
          <cell r="H297" t="str">
            <v>Substation Maintenance</v>
          </cell>
          <cell r="I297" t="str">
            <v>Electrical Operators</v>
          </cell>
          <cell r="J297" t="str">
            <v>HYLAND, Peter D</v>
          </cell>
          <cell r="K297">
            <v>30753</v>
          </cell>
          <cell r="L297" t="str">
            <v>SUBS</v>
          </cell>
          <cell r="M297" t="str">
            <v>ADVMNT</v>
          </cell>
          <cell r="N297">
            <v>40725</v>
          </cell>
          <cell r="P297" t="str">
            <v>EW900A</v>
          </cell>
        </row>
        <row r="298">
          <cell r="A298">
            <v>5148</v>
          </cell>
          <cell r="B298" t="str">
            <v>Electrical Technician</v>
          </cell>
          <cell r="C298" t="str">
            <v>Electrical Fitter - Dist Sub</v>
          </cell>
          <cell r="D298">
            <v>5655</v>
          </cell>
          <cell r="E298" t="str">
            <v>HOUGHTON, Mark E</v>
          </cell>
          <cell r="F298" t="str">
            <v>Network Services</v>
          </cell>
          <cell r="G298" t="str">
            <v>Customer Service</v>
          </cell>
          <cell r="H298" t="str">
            <v>Metering &amp; Services</v>
          </cell>
          <cell r="J298" t="str">
            <v>CHRISTIAN, Wayne I</v>
          </cell>
          <cell r="K298">
            <v>30866</v>
          </cell>
          <cell r="L298" t="str">
            <v>SUBS</v>
          </cell>
          <cell r="M298" t="str">
            <v>COMPET</v>
          </cell>
          <cell r="N298">
            <v>40686</v>
          </cell>
          <cell r="P298" t="str">
            <v>EW800A</v>
          </cell>
        </row>
        <row r="299">
          <cell r="A299">
            <v>5153</v>
          </cell>
          <cell r="B299" t="str">
            <v>Team Leader Protection</v>
          </cell>
          <cell r="C299" t="str">
            <v>Protection Technician</v>
          </cell>
          <cell r="D299">
            <v>1019</v>
          </cell>
          <cell r="E299" t="str">
            <v>HOGAN, Mathew</v>
          </cell>
          <cell r="F299" t="str">
            <v>Network Services</v>
          </cell>
          <cell r="G299" t="str">
            <v>Service Delivery</v>
          </cell>
          <cell r="H299" t="str">
            <v>Substation Maintenance</v>
          </cell>
          <cell r="I299" t="str">
            <v>Protection</v>
          </cell>
          <cell r="J299" t="str">
            <v>WILLIS, Kolby J</v>
          </cell>
          <cell r="K299">
            <v>36552</v>
          </cell>
          <cell r="L299" t="str">
            <v>SUBS</v>
          </cell>
          <cell r="M299" t="str">
            <v>APPNT</v>
          </cell>
          <cell r="N299">
            <v>40931</v>
          </cell>
          <cell r="P299" t="str">
            <v>EW900A</v>
          </cell>
        </row>
        <row r="300">
          <cell r="A300">
            <v>5155</v>
          </cell>
          <cell r="B300" t="str">
            <v>System Electrician Zones Substations</v>
          </cell>
          <cell r="C300" t="str">
            <v>Electrical Fitter - Zone Sub</v>
          </cell>
          <cell r="D300">
            <v>3755</v>
          </cell>
          <cell r="E300" t="str">
            <v>WEEKS, Andrew H</v>
          </cell>
          <cell r="F300" t="str">
            <v>Network Services</v>
          </cell>
          <cell r="G300" t="str">
            <v>Service Delivery</v>
          </cell>
          <cell r="H300" t="str">
            <v>Substation Maintenance</v>
          </cell>
          <cell r="I300" t="str">
            <v>Zone Substations</v>
          </cell>
          <cell r="J300" t="str">
            <v>DUBBERT, Mark D</v>
          </cell>
          <cell r="K300">
            <v>39482</v>
          </cell>
          <cell r="L300" t="str">
            <v>SUBS</v>
          </cell>
          <cell r="M300" t="str">
            <v>COMPET</v>
          </cell>
          <cell r="N300">
            <v>41214</v>
          </cell>
          <cell r="P300" t="str">
            <v>EW700A</v>
          </cell>
        </row>
        <row r="301">
          <cell r="A301">
            <v>5159</v>
          </cell>
          <cell r="B301" t="str">
            <v>Electrical Fitter</v>
          </cell>
          <cell r="C301" t="str">
            <v>Electrical Fitter - Dist Sub</v>
          </cell>
          <cell r="D301">
            <v>5778</v>
          </cell>
          <cell r="E301" t="str">
            <v>JAMIESON, Andrew J</v>
          </cell>
          <cell r="F301" t="str">
            <v>Network Services</v>
          </cell>
          <cell r="G301" t="str">
            <v>Customer Service</v>
          </cell>
          <cell r="H301" t="str">
            <v>Metering &amp; Services</v>
          </cell>
          <cell r="J301" t="str">
            <v>CHRISTIAN, Wayne I</v>
          </cell>
          <cell r="K301">
            <v>27064</v>
          </cell>
          <cell r="L301" t="str">
            <v>SUBS</v>
          </cell>
          <cell r="M301" t="str">
            <v>STRUCT</v>
          </cell>
          <cell r="N301">
            <v>40630</v>
          </cell>
          <cell r="P301" t="str">
            <v>EW700A</v>
          </cell>
        </row>
        <row r="302">
          <cell r="A302">
            <v>5163</v>
          </cell>
          <cell r="B302" t="str">
            <v>Electrical Lineworker/Cable Jointer</v>
          </cell>
          <cell r="C302" t="str">
            <v>Electrical Worker - Cable Jointer</v>
          </cell>
          <cell r="D302">
            <v>5820</v>
          </cell>
          <cell r="E302" t="str">
            <v>KEARNEY, Byron P</v>
          </cell>
          <cell r="F302" t="str">
            <v>Network Services</v>
          </cell>
          <cell r="G302" t="str">
            <v>Service Delivery</v>
          </cell>
          <cell r="H302" t="str">
            <v>Lines Overhead &amp; Undergro</v>
          </cell>
          <cell r="I302" t="str">
            <v>Pole Replacement</v>
          </cell>
          <cell r="J302" t="str">
            <v>DOWD, Troy A</v>
          </cell>
          <cell r="K302">
            <v>34192</v>
          </cell>
          <cell r="L302" t="str">
            <v>SUBS</v>
          </cell>
          <cell r="M302" t="str">
            <v>ADVMNT</v>
          </cell>
          <cell r="N302">
            <v>40725</v>
          </cell>
          <cell r="P302" t="str">
            <v>EW900A</v>
          </cell>
        </row>
        <row r="303">
          <cell r="A303">
            <v>5167</v>
          </cell>
          <cell r="B303" t="str">
            <v>Electrical Worker</v>
          </cell>
          <cell r="C303" t="str">
            <v>Electrical Worker</v>
          </cell>
          <cell r="D303">
            <v>5831</v>
          </cell>
          <cell r="E303" t="str">
            <v>KIMBER, Bruce M</v>
          </cell>
          <cell r="F303" t="str">
            <v>Network Services</v>
          </cell>
          <cell r="G303" t="str">
            <v>Service Delivery</v>
          </cell>
          <cell r="H303" t="str">
            <v>Network Capital</v>
          </cell>
          <cell r="J303" t="str">
            <v>MCQUALTER, Toby C</v>
          </cell>
          <cell r="K303">
            <v>29815</v>
          </cell>
          <cell r="L303" t="str">
            <v>SUBS</v>
          </cell>
          <cell r="M303" t="str">
            <v>COMPET</v>
          </cell>
          <cell r="N303">
            <v>40863</v>
          </cell>
          <cell r="P303" t="str">
            <v>EW700A</v>
          </cell>
        </row>
        <row r="304">
          <cell r="A304">
            <v>5170</v>
          </cell>
          <cell r="B304" t="str">
            <v>Electrical Fitter</v>
          </cell>
          <cell r="C304" t="str">
            <v>Electrical Fitter - Dist Sub</v>
          </cell>
          <cell r="D304">
            <v>2663</v>
          </cell>
          <cell r="E304" t="str">
            <v>DELUCA, Antonio C</v>
          </cell>
          <cell r="F304" t="str">
            <v>Network Services</v>
          </cell>
          <cell r="G304" t="str">
            <v>Customer Service</v>
          </cell>
          <cell r="H304" t="str">
            <v>Metering &amp; Services</v>
          </cell>
          <cell r="J304" t="str">
            <v>CHRISTIAN, Wayne I</v>
          </cell>
          <cell r="K304">
            <v>38748</v>
          </cell>
          <cell r="L304" t="str">
            <v>SUBS</v>
          </cell>
          <cell r="M304" t="str">
            <v>COMPET</v>
          </cell>
          <cell r="N304">
            <v>41166</v>
          </cell>
          <cell r="P304" t="str">
            <v>EW800A</v>
          </cell>
        </row>
        <row r="305">
          <cell r="A305">
            <v>5171</v>
          </cell>
          <cell r="B305" t="str">
            <v>Apprentice Lineworker</v>
          </cell>
          <cell r="C305" t="str">
            <v>Electrical Apprentice</v>
          </cell>
          <cell r="D305">
            <v>9377</v>
          </cell>
          <cell r="E305" t="str">
            <v>WILLIAMS, Joel C</v>
          </cell>
          <cell r="F305" t="str">
            <v>Network Services</v>
          </cell>
          <cell r="G305" t="str">
            <v>Apprentices</v>
          </cell>
          <cell r="H305" t="str">
            <v>Lineworker Apprentices</v>
          </cell>
          <cell r="J305" t="str">
            <v>SPENCE, Bob</v>
          </cell>
          <cell r="K305">
            <v>39902</v>
          </cell>
          <cell r="L305" t="str">
            <v>SUBS</v>
          </cell>
          <cell r="M305" t="str">
            <v>ADVMNT</v>
          </cell>
          <cell r="N305">
            <v>41307</v>
          </cell>
          <cell r="O305">
            <v>41665</v>
          </cell>
          <cell r="P305" t="str">
            <v>APP212</v>
          </cell>
        </row>
        <row r="306">
          <cell r="A306">
            <v>5172</v>
          </cell>
          <cell r="B306" t="str">
            <v>Electrical Fitter</v>
          </cell>
          <cell r="C306" t="str">
            <v>Electrical Fitter - Dist Sub</v>
          </cell>
          <cell r="D306">
            <v>5842</v>
          </cell>
          <cell r="E306" t="str">
            <v>KRIKOWA, Helmut</v>
          </cell>
          <cell r="F306" t="str">
            <v>Network Services</v>
          </cell>
          <cell r="G306" t="str">
            <v>Customer Service</v>
          </cell>
          <cell r="H306" t="str">
            <v>Metering &amp; Services</v>
          </cell>
          <cell r="J306" t="str">
            <v>CHRISTIAN, Wayne I</v>
          </cell>
          <cell r="K306">
            <v>28163</v>
          </cell>
          <cell r="L306" t="str">
            <v>SUBS</v>
          </cell>
          <cell r="M306" t="str">
            <v>STRUCT</v>
          </cell>
          <cell r="N306">
            <v>40630</v>
          </cell>
          <cell r="P306" t="str">
            <v>EW700A</v>
          </cell>
        </row>
        <row r="307">
          <cell r="A307">
            <v>5173</v>
          </cell>
          <cell r="B307" t="str">
            <v>Asset Inspector</v>
          </cell>
          <cell r="C307" t="str">
            <v>Asset/Vegetation Inspector</v>
          </cell>
          <cell r="D307">
            <v>3290</v>
          </cell>
          <cell r="E307" t="str">
            <v>MCGUFFICKE, Bradford J</v>
          </cell>
          <cell r="F307" t="str">
            <v>Network Services</v>
          </cell>
          <cell r="G307" t="str">
            <v>Service Delivery</v>
          </cell>
          <cell r="H307" t="str">
            <v>Lines Overhead &amp; Undergro</v>
          </cell>
          <cell r="I307" t="str">
            <v>Pole &amp; Line Inspection</v>
          </cell>
          <cell r="J307" t="str">
            <v>HARTAS, Steven J</v>
          </cell>
          <cell r="K307">
            <v>39125</v>
          </cell>
          <cell r="L307" t="str">
            <v>SUBS</v>
          </cell>
          <cell r="M307" t="str">
            <v>STRUCT</v>
          </cell>
          <cell r="N307">
            <v>40630</v>
          </cell>
          <cell r="P307" t="str">
            <v>EW500A</v>
          </cell>
        </row>
        <row r="308">
          <cell r="A308">
            <v>5174</v>
          </cell>
          <cell r="B308" t="str">
            <v>Cable Jointer Trainer/Mentor</v>
          </cell>
          <cell r="C308" t="str">
            <v>Electrical Worker - Cable Jointer</v>
          </cell>
          <cell r="D308">
            <v>5846</v>
          </cell>
          <cell r="E308" t="str">
            <v>KULCZYCKI, Tony</v>
          </cell>
          <cell r="F308" t="str">
            <v>Network Services</v>
          </cell>
          <cell r="G308" t="str">
            <v>Service Delivery</v>
          </cell>
          <cell r="H308" t="str">
            <v>Fault Response &amp; Reactive</v>
          </cell>
          <cell r="J308" t="str">
            <v>HARRADINE, Michael J</v>
          </cell>
          <cell r="K308">
            <v>27085</v>
          </cell>
          <cell r="L308" t="str">
            <v>SUBS</v>
          </cell>
          <cell r="M308" t="str">
            <v>STRUCT</v>
          </cell>
          <cell r="N308">
            <v>40787</v>
          </cell>
          <cell r="P308" t="str">
            <v>EW700A</v>
          </cell>
        </row>
        <row r="309">
          <cell r="A309">
            <v>5175</v>
          </cell>
          <cell r="B309" t="str">
            <v>Electrical Fitter</v>
          </cell>
          <cell r="C309" t="str">
            <v>Electrical Fitter - Dist Sub</v>
          </cell>
          <cell r="D309">
            <v>3451</v>
          </cell>
          <cell r="E309" t="str">
            <v>ROBEY, Benjamin J</v>
          </cell>
          <cell r="F309" t="str">
            <v>Network Services</v>
          </cell>
          <cell r="G309" t="str">
            <v>Service Delivery</v>
          </cell>
          <cell r="H309" t="str">
            <v>Substation Maintenance</v>
          </cell>
          <cell r="I309" t="str">
            <v>Streetlighting Maintenanc</v>
          </cell>
          <cell r="J309" t="str">
            <v>TRUTE, Stephen D</v>
          </cell>
          <cell r="K309">
            <v>39252</v>
          </cell>
          <cell r="L309" t="str">
            <v>SUBS</v>
          </cell>
          <cell r="M309" t="str">
            <v>STRUCT</v>
          </cell>
          <cell r="N309">
            <v>40787</v>
          </cell>
          <cell r="P309" t="str">
            <v>EW700A</v>
          </cell>
        </row>
        <row r="310">
          <cell r="A310">
            <v>5185</v>
          </cell>
          <cell r="B310" t="str">
            <v>Team Leader</v>
          </cell>
          <cell r="C310" t="str">
            <v>Electrical Worker - Cable Jointer</v>
          </cell>
          <cell r="D310">
            <v>5942</v>
          </cell>
          <cell r="E310" t="str">
            <v>LONGFORD, Nigel B</v>
          </cell>
          <cell r="F310" t="str">
            <v>Network Services</v>
          </cell>
          <cell r="G310" t="str">
            <v>Service Delivery</v>
          </cell>
          <cell r="H310" t="str">
            <v>Fault Response &amp; Reactive</v>
          </cell>
          <cell r="J310" t="str">
            <v>HARRADINE, Michael J</v>
          </cell>
          <cell r="K310">
            <v>28885</v>
          </cell>
          <cell r="L310" t="str">
            <v>SUBS</v>
          </cell>
          <cell r="M310" t="str">
            <v>COMPET</v>
          </cell>
          <cell r="N310">
            <v>40725</v>
          </cell>
          <cell r="P310" t="str">
            <v>EW900A</v>
          </cell>
        </row>
        <row r="311">
          <cell r="A311">
            <v>5187</v>
          </cell>
          <cell r="B311" t="str">
            <v>Team Coordinator Streetlights</v>
          </cell>
          <cell r="C311" t="str">
            <v>Works / Teams Coordinator</v>
          </cell>
          <cell r="D311">
            <v>9438</v>
          </cell>
          <cell r="E311" t="str">
            <v>TAUNTON, Ben F</v>
          </cell>
          <cell r="F311" t="str">
            <v>Network Services</v>
          </cell>
          <cell r="G311" t="str">
            <v>Service Delivery</v>
          </cell>
          <cell r="H311" t="str">
            <v>Substation Maintenance</v>
          </cell>
          <cell r="I311" t="str">
            <v>Streetlighting Maintenanc</v>
          </cell>
          <cell r="J311" t="str">
            <v>HUNTER, David C</v>
          </cell>
          <cell r="K311">
            <v>39979</v>
          </cell>
          <cell r="L311" t="str">
            <v>NONSUBS</v>
          </cell>
          <cell r="M311" t="str">
            <v>HDA</v>
          </cell>
          <cell r="N311">
            <v>41379</v>
          </cell>
          <cell r="O311">
            <v>41407</v>
          </cell>
          <cell r="P311" t="str">
            <v>EW900A</v>
          </cell>
        </row>
        <row r="312">
          <cell r="A312">
            <v>5187</v>
          </cell>
          <cell r="B312" t="str">
            <v>Team Coordinator Streetlights</v>
          </cell>
          <cell r="C312" t="str">
            <v>Works / Teams Coordinator</v>
          </cell>
          <cell r="D312">
            <v>9353</v>
          </cell>
          <cell r="E312" t="str">
            <v>TRUTE, Stephen D</v>
          </cell>
          <cell r="F312" t="str">
            <v>Network Services</v>
          </cell>
          <cell r="G312" t="str">
            <v>Service Delivery</v>
          </cell>
          <cell r="H312" t="str">
            <v>Substation Maintenance</v>
          </cell>
          <cell r="I312" t="str">
            <v>Streetlighting Maintenanc</v>
          </cell>
          <cell r="J312" t="str">
            <v>HUNTER, David C</v>
          </cell>
          <cell r="K312">
            <v>39874</v>
          </cell>
          <cell r="L312" t="str">
            <v>SUBS</v>
          </cell>
          <cell r="M312" t="str">
            <v>ADVMNT</v>
          </cell>
          <cell r="N312">
            <v>40969</v>
          </cell>
          <cell r="P312" t="str">
            <v>EW900A</v>
          </cell>
        </row>
        <row r="313">
          <cell r="A313">
            <v>5188</v>
          </cell>
          <cell r="B313" t="str">
            <v>Protection Technician</v>
          </cell>
          <cell r="C313" t="str">
            <v>Protection Technician</v>
          </cell>
          <cell r="D313" t="str">
            <v>548-39899</v>
          </cell>
          <cell r="E313" t="str">
            <v>HUNTER, Robert J</v>
          </cell>
          <cell r="F313" t="str">
            <v>Network Services</v>
          </cell>
          <cell r="G313" t="str">
            <v>Service Delivery</v>
          </cell>
          <cell r="H313" t="str">
            <v>Substation Maintenance</v>
          </cell>
          <cell r="I313" t="str">
            <v>Protection</v>
          </cell>
          <cell r="J313" t="str">
            <v>WILLIS, Kolby J</v>
          </cell>
          <cell r="K313">
            <v>31523</v>
          </cell>
          <cell r="L313" t="str">
            <v>SUBS</v>
          </cell>
          <cell r="M313" t="str">
            <v>XFER</v>
          </cell>
          <cell r="N313">
            <v>40630</v>
          </cell>
          <cell r="P313" t="str">
            <v>EW100B</v>
          </cell>
        </row>
        <row r="314">
          <cell r="A314">
            <v>5204</v>
          </cell>
          <cell r="B314" t="str">
            <v>Protection Technician</v>
          </cell>
          <cell r="C314" t="str">
            <v>Protection Technician</v>
          </cell>
          <cell r="D314">
            <v>2444</v>
          </cell>
          <cell r="E314" t="str">
            <v>LEES, Michael</v>
          </cell>
          <cell r="F314" t="str">
            <v>Network Services</v>
          </cell>
          <cell r="G314" t="str">
            <v>Service Delivery</v>
          </cell>
          <cell r="H314" t="str">
            <v>Substation Maintenance</v>
          </cell>
          <cell r="I314" t="str">
            <v>Protection</v>
          </cell>
          <cell r="J314" t="str">
            <v>WILLIS, Kolby J</v>
          </cell>
          <cell r="K314">
            <v>38446</v>
          </cell>
          <cell r="L314" t="str">
            <v>SUBS</v>
          </cell>
          <cell r="M314" t="str">
            <v>COMPET</v>
          </cell>
          <cell r="N314">
            <v>41023</v>
          </cell>
          <cell r="P314" t="str">
            <v>EW700A</v>
          </cell>
        </row>
        <row r="315">
          <cell r="A315">
            <v>5206</v>
          </cell>
          <cell r="B315" t="str">
            <v>Line Worker</v>
          </cell>
          <cell r="C315" t="str">
            <v>Electrical Worker - Lineworker</v>
          </cell>
          <cell r="D315">
            <v>6016</v>
          </cell>
          <cell r="E315" t="str">
            <v>MCGOWAN, Desmond C</v>
          </cell>
          <cell r="F315" t="str">
            <v>Network Services</v>
          </cell>
          <cell r="G315" t="str">
            <v>Customer Service</v>
          </cell>
          <cell r="H315" t="str">
            <v>Metering &amp; Services</v>
          </cell>
          <cell r="J315" t="str">
            <v>MITCHELL, John B</v>
          </cell>
          <cell r="K315">
            <v>26533</v>
          </cell>
          <cell r="L315" t="str">
            <v>SUBS</v>
          </cell>
          <cell r="M315" t="str">
            <v>COMPET</v>
          </cell>
          <cell r="N315">
            <v>40849</v>
          </cell>
          <cell r="P315" t="str">
            <v>EW700A</v>
          </cell>
        </row>
        <row r="316">
          <cell r="A316">
            <v>5207</v>
          </cell>
          <cell r="B316" t="str">
            <v>Electrical Fitter</v>
          </cell>
          <cell r="C316" t="str">
            <v>Electrical Fitter - Dist Sub</v>
          </cell>
          <cell r="D316">
            <v>6017</v>
          </cell>
          <cell r="E316" t="str">
            <v>MCGUIRK, Richard J</v>
          </cell>
          <cell r="F316" t="str">
            <v>Network Services</v>
          </cell>
          <cell r="G316" t="str">
            <v>Customer Service</v>
          </cell>
          <cell r="H316" t="str">
            <v>Metering &amp; Services</v>
          </cell>
          <cell r="J316" t="str">
            <v>CHRISTIAN, Wayne I</v>
          </cell>
          <cell r="K316">
            <v>32091</v>
          </cell>
          <cell r="L316" t="str">
            <v>SUBS</v>
          </cell>
          <cell r="M316" t="str">
            <v>STRUCT</v>
          </cell>
          <cell r="N316">
            <v>40630</v>
          </cell>
          <cell r="P316" t="str">
            <v>EW700A</v>
          </cell>
        </row>
        <row r="317">
          <cell r="A317">
            <v>5209</v>
          </cell>
          <cell r="B317" t="str">
            <v>Team Leader Pole Replacement</v>
          </cell>
          <cell r="C317" t="str">
            <v>Electrical Worker - Lineworker</v>
          </cell>
          <cell r="D317" t="str">
            <v>Vacant</v>
          </cell>
          <cell r="F317" t="str">
            <v>Network Services</v>
          </cell>
          <cell r="G317" t="str">
            <v>Service Delivery</v>
          </cell>
          <cell r="H317" t="str">
            <v>Lines Overhead &amp; Undergro</v>
          </cell>
          <cell r="I317" t="str">
            <v>Pole Replacement</v>
          </cell>
          <cell r="J317" t="str">
            <v>GORDON, Robert J</v>
          </cell>
        </row>
        <row r="318">
          <cell r="A318">
            <v>5212</v>
          </cell>
          <cell r="B318" t="str">
            <v>Team Leader Civil Works</v>
          </cell>
          <cell r="C318" t="str">
            <v>Electrical Worker</v>
          </cell>
          <cell r="D318">
            <v>6023</v>
          </cell>
          <cell r="E318" t="str">
            <v>MCMAHON, John</v>
          </cell>
          <cell r="F318" t="str">
            <v>Network Services</v>
          </cell>
          <cell r="G318" t="str">
            <v>Service Delivery</v>
          </cell>
          <cell r="H318" t="str">
            <v>Network Capital</v>
          </cell>
          <cell r="J318" t="str">
            <v>PAWLICKI, Alex</v>
          </cell>
          <cell r="K318">
            <v>28891</v>
          </cell>
          <cell r="L318" t="str">
            <v>SUBS</v>
          </cell>
          <cell r="M318" t="str">
            <v>XFER</v>
          </cell>
          <cell r="N318">
            <v>41127</v>
          </cell>
          <cell r="P318" t="str">
            <v>EW700A</v>
          </cell>
        </row>
        <row r="319">
          <cell r="A319">
            <v>5215</v>
          </cell>
          <cell r="B319" t="str">
            <v>Cable Layer</v>
          </cell>
          <cell r="C319" t="str">
            <v>Electrical Worker - Labourer</v>
          </cell>
          <cell r="D319">
            <v>6028</v>
          </cell>
          <cell r="E319" t="str">
            <v>MARZANO, Domenico</v>
          </cell>
          <cell r="F319" t="str">
            <v>Network Services</v>
          </cell>
          <cell r="G319" t="str">
            <v>Customer Service</v>
          </cell>
          <cell r="H319" t="str">
            <v>Metering &amp; Services</v>
          </cell>
          <cell r="J319" t="str">
            <v>MITCHELL, John B</v>
          </cell>
          <cell r="K319">
            <v>30753</v>
          </cell>
          <cell r="L319" t="str">
            <v>SUBS</v>
          </cell>
          <cell r="M319" t="str">
            <v>STRUCT</v>
          </cell>
          <cell r="N319">
            <v>40840</v>
          </cell>
          <cell r="P319" t="str">
            <v>EW500A</v>
          </cell>
        </row>
        <row r="320">
          <cell r="A320">
            <v>5224</v>
          </cell>
          <cell r="B320" t="str">
            <v>Electrical Fitter</v>
          </cell>
          <cell r="C320" t="str">
            <v>Electrical Fitter - Dist Sub</v>
          </cell>
          <cell r="D320">
            <v>6041</v>
          </cell>
          <cell r="E320" t="str">
            <v>MUNFORD, Glenn A</v>
          </cell>
          <cell r="F320" t="str">
            <v>Network Services</v>
          </cell>
          <cell r="G320" t="str">
            <v>Service Delivery</v>
          </cell>
          <cell r="H320" t="str">
            <v>Substation Maintenance</v>
          </cell>
          <cell r="I320" t="str">
            <v>Streetlighting Maintenanc</v>
          </cell>
          <cell r="J320" t="str">
            <v>TRUTE, Stephen D</v>
          </cell>
          <cell r="K320">
            <v>31754</v>
          </cell>
          <cell r="L320" t="str">
            <v>SUBS</v>
          </cell>
          <cell r="M320" t="str">
            <v>STRUCT</v>
          </cell>
          <cell r="N320">
            <v>40630</v>
          </cell>
          <cell r="P320" t="str">
            <v>EW700A</v>
          </cell>
        </row>
        <row r="321">
          <cell r="A321">
            <v>5225</v>
          </cell>
          <cell r="B321" t="str">
            <v>Electrical Worker</v>
          </cell>
          <cell r="C321" t="str">
            <v>Electrical Worker</v>
          </cell>
          <cell r="D321">
            <v>9773</v>
          </cell>
          <cell r="E321" t="str">
            <v>BEYER, Leon</v>
          </cell>
          <cell r="F321" t="str">
            <v>Network Services</v>
          </cell>
          <cell r="G321" t="str">
            <v>Service Delivery</v>
          </cell>
          <cell r="H321" t="str">
            <v>Network Capital</v>
          </cell>
          <cell r="J321" t="str">
            <v>SMITH, Tony J</v>
          </cell>
          <cell r="K321">
            <v>40449</v>
          </cell>
          <cell r="L321" t="str">
            <v>SUBS</v>
          </cell>
          <cell r="M321" t="str">
            <v>STRUCT</v>
          </cell>
          <cell r="N321">
            <v>40814</v>
          </cell>
          <cell r="P321" t="str">
            <v>EW40A</v>
          </cell>
        </row>
        <row r="322">
          <cell r="A322">
            <v>5227</v>
          </cell>
          <cell r="B322" t="str">
            <v>Electrical Worker</v>
          </cell>
          <cell r="C322" t="str">
            <v>Electrical Worker</v>
          </cell>
          <cell r="D322">
            <v>9326</v>
          </cell>
          <cell r="E322" t="str">
            <v>TIFAN, Michelle Z</v>
          </cell>
          <cell r="F322" t="str">
            <v>Network Services</v>
          </cell>
          <cell r="G322" t="str">
            <v>Service Delivery</v>
          </cell>
          <cell r="H322" t="str">
            <v>Executive &amp; Admin</v>
          </cell>
          <cell r="J322" t="str">
            <v>VAN VEENENDAAL, Debbie A</v>
          </cell>
          <cell r="K322">
            <v>39846</v>
          </cell>
          <cell r="L322" t="str">
            <v>SUBS</v>
          </cell>
          <cell r="M322" t="str">
            <v>STRUCT</v>
          </cell>
          <cell r="N322">
            <v>41305</v>
          </cell>
          <cell r="P322" t="str">
            <v>EW600A</v>
          </cell>
        </row>
        <row r="323">
          <cell r="A323">
            <v>5231</v>
          </cell>
          <cell r="B323" t="str">
            <v>Team Leade Construction/Lineworker</v>
          </cell>
          <cell r="C323" t="str">
            <v>Electrical Worker - Lineworker</v>
          </cell>
          <cell r="D323">
            <v>3450</v>
          </cell>
          <cell r="E323" t="str">
            <v>GORDON, Robert J</v>
          </cell>
          <cell r="F323" t="str">
            <v>Network Services</v>
          </cell>
          <cell r="G323" t="str">
            <v>Service Delivery</v>
          </cell>
          <cell r="H323" t="str">
            <v>Lines Overhead &amp; Undergro</v>
          </cell>
          <cell r="I323" t="str">
            <v>Pole Replacement</v>
          </cell>
          <cell r="J323" t="str">
            <v>HASLER, Mark</v>
          </cell>
          <cell r="K323">
            <v>39252</v>
          </cell>
          <cell r="L323" t="str">
            <v>SUBS</v>
          </cell>
          <cell r="M323" t="str">
            <v>STRUCT</v>
          </cell>
          <cell r="N323">
            <v>40787</v>
          </cell>
          <cell r="P323" t="str">
            <v>EW700A</v>
          </cell>
        </row>
        <row r="324">
          <cell r="A324">
            <v>5238</v>
          </cell>
          <cell r="B324" t="str">
            <v>Electrical Worker</v>
          </cell>
          <cell r="C324" t="str">
            <v>Electrical Worker - Lineworker Live Line</v>
          </cell>
          <cell r="D324" t="str">
            <v>Vacant</v>
          </cell>
          <cell r="F324" t="str">
            <v>Network Services</v>
          </cell>
          <cell r="G324" t="str">
            <v>Service Delivery</v>
          </cell>
          <cell r="H324" t="str">
            <v>Lines Overhead &amp; Undergro</v>
          </cell>
          <cell r="I324" t="str">
            <v>Live Works</v>
          </cell>
          <cell r="J324" t="str">
            <v>LOOSLEY, Glenn</v>
          </cell>
        </row>
        <row r="325">
          <cell r="A325">
            <v>5240</v>
          </cell>
          <cell r="B325" t="str">
            <v>Plant and Transport Operator</v>
          </cell>
          <cell r="C325" t="str">
            <v>Plant and Transport Operator</v>
          </cell>
          <cell r="D325">
            <v>6063</v>
          </cell>
          <cell r="E325" t="str">
            <v>MILES, Matthew J</v>
          </cell>
          <cell r="F325" t="str">
            <v>Network Services</v>
          </cell>
          <cell r="G325" t="str">
            <v>Service Delivery</v>
          </cell>
          <cell r="H325" t="str">
            <v>Network Capital</v>
          </cell>
          <cell r="J325" t="str">
            <v>WITHELL, Paul T</v>
          </cell>
          <cell r="K325">
            <v>32364</v>
          </cell>
          <cell r="L325" t="str">
            <v>SUBS</v>
          </cell>
          <cell r="M325" t="str">
            <v>COMPET</v>
          </cell>
          <cell r="N325">
            <v>41294</v>
          </cell>
          <cell r="P325" t="str">
            <v>EW600A</v>
          </cell>
        </row>
        <row r="326">
          <cell r="A326">
            <v>5244</v>
          </cell>
          <cell r="B326" t="str">
            <v>Team Leader Construction</v>
          </cell>
          <cell r="C326" t="str">
            <v>Electrical Worker</v>
          </cell>
          <cell r="D326">
            <v>6042</v>
          </cell>
          <cell r="E326" t="str">
            <v>MILLER, Michael J</v>
          </cell>
          <cell r="F326" t="str">
            <v>Network Services</v>
          </cell>
          <cell r="G326" t="str">
            <v>Service Delivery</v>
          </cell>
          <cell r="H326" t="str">
            <v>Network Capital</v>
          </cell>
          <cell r="J326" t="str">
            <v>RANKIN, Paul A</v>
          </cell>
          <cell r="K326">
            <v>31299</v>
          </cell>
          <cell r="L326" t="str">
            <v>SUBS</v>
          </cell>
          <cell r="M326" t="str">
            <v>ADVMNT</v>
          </cell>
          <cell r="N326">
            <v>40630</v>
          </cell>
          <cell r="P326" t="str">
            <v>EW700A</v>
          </cell>
        </row>
        <row r="327">
          <cell r="A327">
            <v>5245</v>
          </cell>
          <cell r="B327" t="str">
            <v>Electrical Worker</v>
          </cell>
          <cell r="C327" t="str">
            <v>Electrical Worker</v>
          </cell>
          <cell r="D327">
            <v>6225</v>
          </cell>
          <cell r="E327" t="str">
            <v>MCQUALTER, Scott</v>
          </cell>
          <cell r="F327" t="str">
            <v>Network Services</v>
          </cell>
          <cell r="G327" t="str">
            <v>Service Delivery</v>
          </cell>
          <cell r="H327" t="str">
            <v>Lines Overhead &amp; Undergro</v>
          </cell>
          <cell r="I327" t="str">
            <v>Pole Replacement</v>
          </cell>
          <cell r="J327" t="str">
            <v>HASLER, Mark</v>
          </cell>
          <cell r="K327">
            <v>32350</v>
          </cell>
          <cell r="L327" t="str">
            <v>SUBS</v>
          </cell>
          <cell r="M327" t="str">
            <v>COMPET</v>
          </cell>
          <cell r="N327">
            <v>40841</v>
          </cell>
          <cell r="P327" t="str">
            <v>EW700A</v>
          </cell>
        </row>
        <row r="328">
          <cell r="A328">
            <v>5249</v>
          </cell>
          <cell r="B328" t="str">
            <v>Apprentice Lineworker</v>
          </cell>
          <cell r="C328" t="str">
            <v>Electrical Apprentice</v>
          </cell>
          <cell r="D328">
            <v>9425</v>
          </cell>
          <cell r="E328" t="str">
            <v>O'DWYER, Peter</v>
          </cell>
          <cell r="F328" t="str">
            <v>Network Services</v>
          </cell>
          <cell r="G328" t="str">
            <v>Apprentices</v>
          </cell>
          <cell r="H328" t="str">
            <v>Lineworker Apprentices</v>
          </cell>
          <cell r="J328" t="str">
            <v>SPENCE, Bob</v>
          </cell>
          <cell r="K328">
            <v>39955</v>
          </cell>
          <cell r="L328" t="str">
            <v>SUBS</v>
          </cell>
          <cell r="M328" t="str">
            <v>ADVMNT</v>
          </cell>
          <cell r="N328">
            <v>41307</v>
          </cell>
          <cell r="O328">
            <v>41665</v>
          </cell>
          <cell r="P328" t="str">
            <v>APP212</v>
          </cell>
        </row>
        <row r="329">
          <cell r="A329">
            <v>5258</v>
          </cell>
          <cell r="B329" t="str">
            <v>Electrical Worker</v>
          </cell>
          <cell r="C329" t="str">
            <v>Electrical Worker - Lineworker Live Line</v>
          </cell>
          <cell r="D329">
            <v>1420</v>
          </cell>
          <cell r="E329" t="str">
            <v>TAYLOR, Timothy J</v>
          </cell>
          <cell r="F329" t="str">
            <v>Network Services</v>
          </cell>
          <cell r="G329" t="str">
            <v>Service Delivery</v>
          </cell>
          <cell r="H329" t="str">
            <v>Lines Overhead &amp; Undergro</v>
          </cell>
          <cell r="I329" t="str">
            <v>Live Works</v>
          </cell>
          <cell r="J329" t="str">
            <v>SUCHOMEL, Danny</v>
          </cell>
          <cell r="K329">
            <v>37306</v>
          </cell>
          <cell r="L329" t="str">
            <v>SUBS</v>
          </cell>
          <cell r="M329" t="str">
            <v>COMPET</v>
          </cell>
          <cell r="N329">
            <v>40630</v>
          </cell>
          <cell r="P329" t="str">
            <v>EW800A</v>
          </cell>
        </row>
        <row r="330">
          <cell r="A330">
            <v>5259</v>
          </cell>
          <cell r="B330" t="str">
            <v>Electrical Fitter</v>
          </cell>
          <cell r="C330" t="str">
            <v>Electrical Fitter - Dist Sub</v>
          </cell>
          <cell r="D330">
            <v>3975</v>
          </cell>
          <cell r="E330" t="str">
            <v>BLUNDELL, Morris C</v>
          </cell>
          <cell r="F330" t="str">
            <v>Network Services</v>
          </cell>
          <cell r="G330" t="str">
            <v>Customer Service</v>
          </cell>
          <cell r="H330" t="str">
            <v>Metering &amp; Services</v>
          </cell>
          <cell r="J330" t="str">
            <v>CHRISTIAN, Wayne I</v>
          </cell>
          <cell r="K330">
            <v>39580</v>
          </cell>
          <cell r="L330" t="str">
            <v>SUBS</v>
          </cell>
          <cell r="M330" t="str">
            <v>COMM</v>
          </cell>
          <cell r="N330">
            <v>40630</v>
          </cell>
          <cell r="P330" t="str">
            <v>EW700A</v>
          </cell>
        </row>
        <row r="331">
          <cell r="A331">
            <v>5263</v>
          </cell>
          <cell r="B331" t="str">
            <v>Team Leader Construction</v>
          </cell>
          <cell r="C331" t="str">
            <v>Electrical Worker</v>
          </cell>
          <cell r="D331">
            <v>6311</v>
          </cell>
          <cell r="E331" t="str">
            <v>PEARSON, David</v>
          </cell>
          <cell r="F331" t="str">
            <v>Network Services</v>
          </cell>
          <cell r="G331" t="str">
            <v>Service Delivery</v>
          </cell>
          <cell r="H331" t="str">
            <v>Network Capital</v>
          </cell>
          <cell r="J331" t="str">
            <v>PAWLICKI, Alex</v>
          </cell>
          <cell r="K331">
            <v>31385</v>
          </cell>
          <cell r="L331" t="str">
            <v>SUBS</v>
          </cell>
          <cell r="M331" t="str">
            <v>COMM</v>
          </cell>
          <cell r="N331">
            <v>40630</v>
          </cell>
          <cell r="P331" t="str">
            <v>EW700A</v>
          </cell>
        </row>
        <row r="332">
          <cell r="A332">
            <v>5269</v>
          </cell>
          <cell r="B332" t="str">
            <v>Asset Inspector</v>
          </cell>
          <cell r="C332" t="str">
            <v>Asset/Vegetation Inspector</v>
          </cell>
          <cell r="D332">
            <v>2141</v>
          </cell>
          <cell r="E332" t="str">
            <v>WOODS, Peter G</v>
          </cell>
          <cell r="F332" t="str">
            <v>Network Services</v>
          </cell>
          <cell r="G332" t="str">
            <v>Service Delivery</v>
          </cell>
          <cell r="H332" t="str">
            <v>Lines Overhead &amp; Undergro</v>
          </cell>
          <cell r="I332" t="str">
            <v>Pole &amp; Line Inspection</v>
          </cell>
          <cell r="J332" t="str">
            <v>HARTAS, Steven J</v>
          </cell>
          <cell r="K332">
            <v>38054</v>
          </cell>
          <cell r="L332" t="str">
            <v>SUBS</v>
          </cell>
          <cell r="M332" t="str">
            <v>STRUCT</v>
          </cell>
          <cell r="N332">
            <v>40630</v>
          </cell>
          <cell r="P332" t="str">
            <v>EW500A</v>
          </cell>
        </row>
        <row r="333">
          <cell r="A333">
            <v>5271</v>
          </cell>
          <cell r="B333" t="str">
            <v>Electrical Worker</v>
          </cell>
          <cell r="C333" t="str">
            <v>Electrical Worker</v>
          </cell>
          <cell r="D333">
            <v>6303</v>
          </cell>
          <cell r="E333" t="str">
            <v>PERRE, Pasqualle</v>
          </cell>
          <cell r="F333" t="str">
            <v>Network Services</v>
          </cell>
          <cell r="G333" t="str">
            <v>Service Delivery</v>
          </cell>
          <cell r="H333" t="str">
            <v>Network Capital</v>
          </cell>
          <cell r="J333" t="str">
            <v>MURPHY, Shane</v>
          </cell>
          <cell r="K333">
            <v>32357</v>
          </cell>
          <cell r="L333" t="str">
            <v>SUBS</v>
          </cell>
          <cell r="M333" t="str">
            <v>STRUCT</v>
          </cell>
          <cell r="N333">
            <v>40787</v>
          </cell>
          <cell r="P333" t="str">
            <v>EW900A</v>
          </cell>
        </row>
        <row r="334">
          <cell r="A334">
            <v>5273</v>
          </cell>
          <cell r="B334" t="str">
            <v>Network Operator</v>
          </cell>
          <cell r="C334" t="str">
            <v>Operations and Call Centre</v>
          </cell>
          <cell r="D334">
            <v>6734</v>
          </cell>
          <cell r="E334" t="str">
            <v>SZELL, Robert J</v>
          </cell>
          <cell r="F334" t="str">
            <v>Network Services</v>
          </cell>
          <cell r="G334" t="str">
            <v>Network Operations &amp; Call</v>
          </cell>
          <cell r="H334" t="str">
            <v>Control Room</v>
          </cell>
          <cell r="J334" t="str">
            <v>HINCH, Leylann J</v>
          </cell>
          <cell r="K334">
            <v>32903</v>
          </cell>
          <cell r="L334" t="str">
            <v>SUBS</v>
          </cell>
          <cell r="M334" t="str">
            <v>STRUCT</v>
          </cell>
          <cell r="N334">
            <v>41260</v>
          </cell>
          <cell r="P334" t="str">
            <v>A5-ZBS</v>
          </cell>
        </row>
        <row r="335">
          <cell r="A335">
            <v>5277</v>
          </cell>
          <cell r="B335" t="str">
            <v>Cable Layer</v>
          </cell>
          <cell r="C335" t="str">
            <v>Electrical Worker - Labourer</v>
          </cell>
          <cell r="D335">
            <v>9290</v>
          </cell>
          <cell r="E335" t="str">
            <v>RILEY, Scott A</v>
          </cell>
          <cell r="F335" t="str">
            <v>Network Services</v>
          </cell>
          <cell r="G335" t="str">
            <v>Service Delivery</v>
          </cell>
          <cell r="H335" t="str">
            <v>Network Capital</v>
          </cell>
          <cell r="J335" t="str">
            <v>SMITH, Tony J</v>
          </cell>
          <cell r="K335">
            <v>39818</v>
          </cell>
          <cell r="L335" t="str">
            <v>SUBS</v>
          </cell>
          <cell r="M335" t="str">
            <v>COMPET</v>
          </cell>
          <cell r="N335">
            <v>40760</v>
          </cell>
          <cell r="P335" t="str">
            <v>EW500A</v>
          </cell>
        </row>
        <row r="336">
          <cell r="A336">
            <v>5278</v>
          </cell>
          <cell r="B336" t="str">
            <v>Electrical Worker</v>
          </cell>
          <cell r="C336" t="str">
            <v>Electrical Worker</v>
          </cell>
          <cell r="D336">
            <v>6312</v>
          </cell>
          <cell r="E336" t="str">
            <v>PETRESKI, Naumce</v>
          </cell>
          <cell r="F336" t="str">
            <v>Network Services</v>
          </cell>
          <cell r="G336" t="str">
            <v>Service Delivery</v>
          </cell>
          <cell r="H336" t="str">
            <v>Network Capital</v>
          </cell>
          <cell r="J336" t="str">
            <v>DIMAANO, Pedro</v>
          </cell>
          <cell r="K336">
            <v>27471</v>
          </cell>
          <cell r="L336" t="str">
            <v>SUBS</v>
          </cell>
          <cell r="M336" t="str">
            <v>STRUCT</v>
          </cell>
          <cell r="N336">
            <v>40630</v>
          </cell>
          <cell r="P336" t="str">
            <v>EW40A</v>
          </cell>
        </row>
        <row r="337">
          <cell r="A337">
            <v>5279</v>
          </cell>
          <cell r="B337" t="str">
            <v>Yard and Workshop Officer</v>
          </cell>
          <cell r="C337" t="str">
            <v>Service Delivery Management</v>
          </cell>
          <cell r="D337">
            <v>10565</v>
          </cell>
          <cell r="E337" t="str">
            <v>BARTLE, Richard J</v>
          </cell>
          <cell r="F337" t="str">
            <v>Network Services</v>
          </cell>
          <cell r="G337" t="str">
            <v>Service Delivery</v>
          </cell>
          <cell r="H337" t="str">
            <v>Substation Maintenance</v>
          </cell>
          <cell r="I337" t="str">
            <v>Distribution Substations</v>
          </cell>
          <cell r="J337" t="str">
            <v>MATTHEWS, Gary J</v>
          </cell>
          <cell r="K337">
            <v>41176</v>
          </cell>
          <cell r="L337" t="str">
            <v>SUBS</v>
          </cell>
          <cell r="M337" t="str">
            <v>STRUCT</v>
          </cell>
          <cell r="N337">
            <v>41296</v>
          </cell>
          <cell r="P337" t="str">
            <v>A3-ZAS</v>
          </cell>
        </row>
        <row r="338">
          <cell r="A338">
            <v>5280</v>
          </cell>
          <cell r="B338" t="str">
            <v>Trades Assistant</v>
          </cell>
          <cell r="C338" t="str">
            <v>Electrical Worker - Labourer</v>
          </cell>
          <cell r="D338">
            <v>10106</v>
          </cell>
          <cell r="E338" t="str">
            <v>VALTER, Michael</v>
          </cell>
          <cell r="F338" t="str">
            <v>Network Services</v>
          </cell>
          <cell r="G338" t="str">
            <v>Service Delivery</v>
          </cell>
          <cell r="H338" t="str">
            <v>Lines Overhead &amp; Undergro</v>
          </cell>
          <cell r="I338" t="str">
            <v>Pole &amp; Line Inspection</v>
          </cell>
          <cell r="J338" t="str">
            <v>HARTAS, Steven J</v>
          </cell>
          <cell r="K338">
            <v>40988</v>
          </cell>
          <cell r="L338" t="str">
            <v>SUBS</v>
          </cell>
          <cell r="M338" t="str">
            <v>COMM</v>
          </cell>
          <cell r="N338">
            <v>40988</v>
          </cell>
          <cell r="P338" t="str">
            <v>EW300A</v>
          </cell>
        </row>
        <row r="339">
          <cell r="A339">
            <v>5281</v>
          </cell>
          <cell r="B339" t="str">
            <v>Electrical Fitter</v>
          </cell>
          <cell r="C339" t="str">
            <v>Electrical Fitter - Dist Sub</v>
          </cell>
          <cell r="D339">
            <v>10549</v>
          </cell>
          <cell r="E339" t="str">
            <v>MURPHY, Sean A</v>
          </cell>
          <cell r="F339" t="str">
            <v>Network Services</v>
          </cell>
          <cell r="G339" t="str">
            <v>Customer Service</v>
          </cell>
          <cell r="H339" t="str">
            <v>Metering &amp; Services</v>
          </cell>
          <cell r="J339" t="str">
            <v>CHRISTIAN, Wayne I</v>
          </cell>
          <cell r="K339">
            <v>41155</v>
          </cell>
          <cell r="L339" t="str">
            <v>SUBS</v>
          </cell>
          <cell r="M339" t="str">
            <v>COMM</v>
          </cell>
          <cell r="N339">
            <v>41155</v>
          </cell>
          <cell r="P339" t="str">
            <v>EW700A</v>
          </cell>
        </row>
        <row r="340">
          <cell r="A340">
            <v>5284</v>
          </cell>
          <cell r="B340" t="str">
            <v>Electrical Operator</v>
          </cell>
          <cell r="C340" t="str">
            <v>Electrical Operator</v>
          </cell>
          <cell r="D340">
            <v>6319</v>
          </cell>
          <cell r="E340" t="str">
            <v>PERRYMAN, David</v>
          </cell>
          <cell r="F340" t="str">
            <v>Network Services</v>
          </cell>
          <cell r="G340" t="str">
            <v>Service Delivery</v>
          </cell>
          <cell r="H340" t="str">
            <v>Substation Maintenance</v>
          </cell>
          <cell r="I340" t="str">
            <v>Electrical Operators</v>
          </cell>
          <cell r="J340" t="str">
            <v>HYLAND, Peter D</v>
          </cell>
          <cell r="K340">
            <v>31180</v>
          </cell>
          <cell r="L340" t="str">
            <v>SUBS</v>
          </cell>
          <cell r="M340" t="str">
            <v>DEMOT</v>
          </cell>
          <cell r="N340">
            <v>41296</v>
          </cell>
          <cell r="P340" t="str">
            <v>EW600A</v>
          </cell>
        </row>
        <row r="341">
          <cell r="A341">
            <v>5285</v>
          </cell>
          <cell r="B341" t="str">
            <v>Senior Works Planner</v>
          </cell>
          <cell r="C341" t="str">
            <v>Works Enablement</v>
          </cell>
          <cell r="D341">
            <v>2119</v>
          </cell>
          <cell r="E341" t="str">
            <v>VICKERS, Daniel P</v>
          </cell>
          <cell r="F341" t="str">
            <v>Network Services</v>
          </cell>
          <cell r="G341" t="str">
            <v>Works Enablement</v>
          </cell>
          <cell r="H341" t="str">
            <v>Works Management</v>
          </cell>
          <cell r="I341" t="str">
            <v>Program Planning</v>
          </cell>
          <cell r="J341" t="str">
            <v>VAN DER PLAAT, Michael A</v>
          </cell>
          <cell r="K341">
            <v>38040</v>
          </cell>
          <cell r="L341" t="str">
            <v>SUBS</v>
          </cell>
          <cell r="M341" t="str">
            <v>PROM</v>
          </cell>
          <cell r="N341">
            <v>41015</v>
          </cell>
          <cell r="P341" t="str">
            <v>A4-ZAS</v>
          </cell>
        </row>
        <row r="342">
          <cell r="A342">
            <v>5285</v>
          </cell>
          <cell r="B342" t="str">
            <v>Senior Works Planner</v>
          </cell>
          <cell r="C342" t="str">
            <v>Works Enablement</v>
          </cell>
          <cell r="D342" t="str">
            <v>544-82930</v>
          </cell>
          <cell r="E342" t="str">
            <v>CLARKE, Anthony C</v>
          </cell>
          <cell r="F342" t="str">
            <v>Network Services</v>
          </cell>
          <cell r="G342" t="str">
            <v>Works Enablement</v>
          </cell>
          <cell r="H342" t="str">
            <v>Works Management</v>
          </cell>
          <cell r="I342" t="str">
            <v>Program Planning</v>
          </cell>
          <cell r="J342" t="str">
            <v>VAN DER PLAAT, Michael A</v>
          </cell>
          <cell r="K342">
            <v>29353</v>
          </cell>
          <cell r="L342" t="str">
            <v>SUBS</v>
          </cell>
          <cell r="M342" t="str">
            <v>ADVMNT</v>
          </cell>
          <cell r="N342">
            <v>41162</v>
          </cell>
          <cell r="P342" t="str">
            <v>A4-ZAS</v>
          </cell>
        </row>
        <row r="343">
          <cell r="A343">
            <v>5294</v>
          </cell>
          <cell r="B343" t="str">
            <v>SCADA Technical Officer</v>
          </cell>
          <cell r="C343" t="str">
            <v xml:space="preserve">AP - Planner/TO/Engineer </v>
          </cell>
          <cell r="D343">
            <v>6330</v>
          </cell>
          <cell r="E343" t="str">
            <v>POTTER, David T</v>
          </cell>
          <cell r="F343" t="str">
            <v>Asset Management</v>
          </cell>
          <cell r="G343" t="str">
            <v>Asset Strategy &amp; Planning</v>
          </cell>
          <cell r="H343" t="str">
            <v>Secondary Systems</v>
          </cell>
          <cell r="J343" t="str">
            <v>SARTOR, Phillip D</v>
          </cell>
          <cell r="K343">
            <v>33364</v>
          </cell>
          <cell r="L343" t="str">
            <v>SUBS</v>
          </cell>
          <cell r="M343" t="str">
            <v>STRUCT</v>
          </cell>
          <cell r="N343">
            <v>41193</v>
          </cell>
          <cell r="P343" t="str">
            <v>A4-ZAS</v>
          </cell>
        </row>
        <row r="344">
          <cell r="A344">
            <v>5301</v>
          </cell>
          <cell r="B344" t="str">
            <v>Trade Assistant</v>
          </cell>
          <cell r="C344" t="str">
            <v>Electrical Worker - Labourer</v>
          </cell>
          <cell r="D344">
            <v>10671</v>
          </cell>
          <cell r="E344" t="str">
            <v>KING, Damien L</v>
          </cell>
          <cell r="F344" t="str">
            <v>Network Services</v>
          </cell>
          <cell r="G344" t="str">
            <v>Service Delivery</v>
          </cell>
          <cell r="H344" t="str">
            <v>Lines Overhead &amp; Undergro</v>
          </cell>
          <cell r="I344" t="str">
            <v>Pole Replacement</v>
          </cell>
          <cell r="J344" t="str">
            <v>BRADLEY, Paul</v>
          </cell>
          <cell r="K344">
            <v>41386</v>
          </cell>
          <cell r="L344" t="str">
            <v>SUBS</v>
          </cell>
          <cell r="M344" t="str">
            <v>COMM</v>
          </cell>
          <cell r="N344">
            <v>41386</v>
          </cell>
          <cell r="P344" t="str">
            <v>EW300A</v>
          </cell>
        </row>
        <row r="345">
          <cell r="A345">
            <v>5304</v>
          </cell>
          <cell r="B345" t="str">
            <v>Electrical Fitter</v>
          </cell>
          <cell r="C345" t="str">
            <v>Electrical Fitter - Dist Sub</v>
          </cell>
          <cell r="D345">
            <v>3761</v>
          </cell>
          <cell r="E345" t="str">
            <v>ROBERSON, Mitchell A</v>
          </cell>
          <cell r="F345" t="str">
            <v>Network Services</v>
          </cell>
          <cell r="G345" t="str">
            <v>Service Delivery</v>
          </cell>
          <cell r="H345" t="str">
            <v>Network Capital</v>
          </cell>
          <cell r="J345" t="str">
            <v>RANKIN, Paul A</v>
          </cell>
          <cell r="K345">
            <v>39482</v>
          </cell>
          <cell r="L345" t="str">
            <v>SUBS</v>
          </cell>
          <cell r="M345" t="str">
            <v>COMPET</v>
          </cell>
          <cell r="N345">
            <v>41213</v>
          </cell>
          <cell r="P345" t="str">
            <v>EW700A</v>
          </cell>
        </row>
        <row r="346">
          <cell r="A346">
            <v>5308</v>
          </cell>
          <cell r="B346" t="str">
            <v>Plant and Transport Operator</v>
          </cell>
          <cell r="C346" t="str">
            <v>Plant and Transport Operator</v>
          </cell>
          <cell r="D346">
            <v>6427</v>
          </cell>
          <cell r="E346" t="str">
            <v>RIPSZAM, Frank S</v>
          </cell>
          <cell r="F346" t="str">
            <v>Network Services</v>
          </cell>
          <cell r="G346" t="str">
            <v>Service Delivery</v>
          </cell>
          <cell r="H346" t="str">
            <v>Lines Overhead &amp; Undergro</v>
          </cell>
          <cell r="I346" t="str">
            <v>Plant &amp; Equipment</v>
          </cell>
          <cell r="J346" t="str">
            <v>WITHELL, Paul T</v>
          </cell>
          <cell r="K346">
            <v>31005</v>
          </cell>
          <cell r="L346" t="str">
            <v>SUBS</v>
          </cell>
          <cell r="M346" t="str">
            <v>STRUCT</v>
          </cell>
          <cell r="N346">
            <v>40717</v>
          </cell>
          <cell r="P346" t="str">
            <v>EW500A</v>
          </cell>
        </row>
        <row r="347">
          <cell r="A347">
            <v>5310</v>
          </cell>
          <cell r="B347" t="str">
            <v>Electrical Fitter Zone Substations</v>
          </cell>
          <cell r="C347" t="str">
            <v>Electrical Fitter - Zone Sub</v>
          </cell>
          <cell r="D347">
            <v>9328</v>
          </cell>
          <cell r="E347" t="str">
            <v>COREY, Benjamin</v>
          </cell>
          <cell r="F347" t="str">
            <v>Network Services</v>
          </cell>
          <cell r="G347" t="str">
            <v>Service Delivery</v>
          </cell>
          <cell r="H347" t="str">
            <v>Substation Maintenance</v>
          </cell>
          <cell r="I347" t="str">
            <v>Zone Substations</v>
          </cell>
          <cell r="J347" t="str">
            <v>DUBBERT, Mark D</v>
          </cell>
          <cell r="K347">
            <v>39846</v>
          </cell>
          <cell r="L347" t="str">
            <v>SUBS</v>
          </cell>
          <cell r="M347" t="str">
            <v>ADVMNT</v>
          </cell>
          <cell r="N347">
            <v>41075</v>
          </cell>
          <cell r="P347" t="str">
            <v>EW600A</v>
          </cell>
        </row>
        <row r="348">
          <cell r="A348">
            <v>5312</v>
          </cell>
          <cell r="B348" t="str">
            <v>Team Leader</v>
          </cell>
          <cell r="C348" t="str">
            <v>Electrical Worker</v>
          </cell>
          <cell r="D348">
            <v>2036</v>
          </cell>
          <cell r="E348" t="str">
            <v>BAKER, Benjamin J</v>
          </cell>
          <cell r="F348" t="str">
            <v>Network Services</v>
          </cell>
          <cell r="G348" t="str">
            <v>Service Delivery</v>
          </cell>
          <cell r="H348" t="str">
            <v>Network Capital</v>
          </cell>
          <cell r="J348" t="str">
            <v>MURPHY, Shane</v>
          </cell>
          <cell r="K348">
            <v>38022</v>
          </cell>
          <cell r="L348" t="str">
            <v>SUBS</v>
          </cell>
          <cell r="M348" t="str">
            <v>COMPET</v>
          </cell>
          <cell r="N348">
            <v>41339</v>
          </cell>
          <cell r="P348" t="str">
            <v>EW800A</v>
          </cell>
        </row>
        <row r="349">
          <cell r="A349">
            <v>5315</v>
          </cell>
          <cell r="B349" t="str">
            <v>Network Operator</v>
          </cell>
          <cell r="C349" t="str">
            <v>Operations and Call Centre</v>
          </cell>
          <cell r="D349">
            <v>5410</v>
          </cell>
          <cell r="E349" t="str">
            <v>DENNIS, Mark A</v>
          </cell>
          <cell r="F349" t="str">
            <v>Network Services</v>
          </cell>
          <cell r="G349" t="str">
            <v>Network Operations &amp; Call</v>
          </cell>
          <cell r="H349" t="str">
            <v>Control Room</v>
          </cell>
          <cell r="J349" t="str">
            <v>HINCH, Leylann J</v>
          </cell>
          <cell r="K349">
            <v>30704</v>
          </cell>
          <cell r="L349" t="str">
            <v>SUBS</v>
          </cell>
          <cell r="M349" t="str">
            <v>STRUCT</v>
          </cell>
          <cell r="N349">
            <v>41260</v>
          </cell>
          <cell r="P349" t="str">
            <v>A5-ZBS</v>
          </cell>
        </row>
        <row r="350">
          <cell r="A350">
            <v>5316</v>
          </cell>
          <cell r="B350" t="str">
            <v>Electrical Operator</v>
          </cell>
          <cell r="C350" t="str">
            <v>Electrical Operator</v>
          </cell>
          <cell r="D350">
            <v>6442</v>
          </cell>
          <cell r="E350" t="str">
            <v>READ, Paul</v>
          </cell>
          <cell r="F350" t="str">
            <v>Network Services</v>
          </cell>
          <cell r="G350" t="str">
            <v>Service Delivery</v>
          </cell>
          <cell r="H350" t="str">
            <v>Substation Maintenance</v>
          </cell>
          <cell r="I350" t="str">
            <v>Electrical Operators</v>
          </cell>
          <cell r="J350" t="str">
            <v>HYLAND, Peter D</v>
          </cell>
          <cell r="K350">
            <v>29997</v>
          </cell>
          <cell r="L350" t="str">
            <v>SUBS</v>
          </cell>
          <cell r="M350" t="str">
            <v>COMPET</v>
          </cell>
          <cell r="N350">
            <v>41248</v>
          </cell>
          <cell r="P350" t="str">
            <v>EW900A</v>
          </cell>
        </row>
        <row r="351">
          <cell r="A351">
            <v>5319</v>
          </cell>
          <cell r="B351" t="str">
            <v>Electrical Worker</v>
          </cell>
          <cell r="C351" t="str">
            <v>Training</v>
          </cell>
          <cell r="D351">
            <v>3070</v>
          </cell>
          <cell r="E351" t="str">
            <v>MATTHEWS, Darren J</v>
          </cell>
          <cell r="F351" t="str">
            <v>Network Services</v>
          </cell>
          <cell r="G351" t="str">
            <v>Works Enablement</v>
          </cell>
          <cell r="H351" t="str">
            <v>Training</v>
          </cell>
          <cell r="J351" t="str">
            <v>HANNAFORD, Graham R</v>
          </cell>
          <cell r="K351">
            <v>38929</v>
          </cell>
          <cell r="L351" t="str">
            <v>SUBS</v>
          </cell>
          <cell r="M351" t="str">
            <v>STRUCT</v>
          </cell>
          <cell r="N351">
            <v>41341</v>
          </cell>
          <cell r="P351" t="str">
            <v>EW800A</v>
          </cell>
        </row>
        <row r="352">
          <cell r="A352">
            <v>5322</v>
          </cell>
          <cell r="B352" t="str">
            <v>Electrical Fitter</v>
          </cell>
          <cell r="C352" t="str">
            <v>Electrical Fitter - Dist Sub</v>
          </cell>
          <cell r="D352">
            <v>3273</v>
          </cell>
          <cell r="E352" t="str">
            <v>SINCLAIR, Anthony C</v>
          </cell>
          <cell r="F352" t="str">
            <v>Network Services</v>
          </cell>
          <cell r="G352" t="str">
            <v>Service Delivery</v>
          </cell>
          <cell r="H352" t="str">
            <v>Substation Maintenance</v>
          </cell>
          <cell r="I352" t="str">
            <v>Streetlighting Maintenanc</v>
          </cell>
          <cell r="J352" t="str">
            <v>TRUTE, Stephen D</v>
          </cell>
          <cell r="K352">
            <v>39118</v>
          </cell>
          <cell r="L352" t="str">
            <v>SUBS</v>
          </cell>
          <cell r="M352" t="str">
            <v>COMPET</v>
          </cell>
          <cell r="N352">
            <v>41326</v>
          </cell>
          <cell r="P352" t="str">
            <v>EW700A</v>
          </cell>
        </row>
        <row r="353">
          <cell r="A353">
            <v>5323</v>
          </cell>
          <cell r="B353" t="str">
            <v>Trade Assistant</v>
          </cell>
          <cell r="C353" t="str">
            <v>Electrical Worker - Labourer</v>
          </cell>
          <cell r="D353">
            <v>10538</v>
          </cell>
          <cell r="E353" t="str">
            <v>GULLIVER, Hugh</v>
          </cell>
          <cell r="F353" t="str">
            <v>Network Services</v>
          </cell>
          <cell r="G353" t="str">
            <v>Service Delivery</v>
          </cell>
          <cell r="H353" t="str">
            <v>Lines Overhead &amp; Undergro</v>
          </cell>
          <cell r="I353" t="str">
            <v>Pole Replacement</v>
          </cell>
          <cell r="J353" t="str">
            <v>BRADLEY, Paul</v>
          </cell>
          <cell r="K353">
            <v>41142</v>
          </cell>
          <cell r="L353" t="str">
            <v>SUBS</v>
          </cell>
          <cell r="M353" t="str">
            <v>APPNT</v>
          </cell>
          <cell r="N353">
            <v>41386</v>
          </cell>
          <cell r="P353" t="str">
            <v>EW300A</v>
          </cell>
        </row>
        <row r="354">
          <cell r="A354">
            <v>5326</v>
          </cell>
          <cell r="B354" t="str">
            <v>Electrical Fitter</v>
          </cell>
          <cell r="C354" t="str">
            <v>Electrical Fitter - Dist Sub</v>
          </cell>
          <cell r="D354">
            <v>6518</v>
          </cell>
          <cell r="E354" t="str">
            <v>SCHEELE, Peter D</v>
          </cell>
          <cell r="F354" t="str">
            <v>Network Services</v>
          </cell>
          <cell r="G354" t="str">
            <v>Service Delivery</v>
          </cell>
          <cell r="H354" t="str">
            <v>Substation Maintenance</v>
          </cell>
          <cell r="I354" t="str">
            <v>Distribution Substations</v>
          </cell>
          <cell r="J354" t="str">
            <v>BELL, Darren R</v>
          </cell>
          <cell r="K354">
            <v>29605</v>
          </cell>
          <cell r="L354" t="str">
            <v>SUBS</v>
          </cell>
          <cell r="M354" t="str">
            <v>STRUCT</v>
          </cell>
          <cell r="N354">
            <v>40787</v>
          </cell>
          <cell r="P354" t="str">
            <v>EW800A</v>
          </cell>
        </row>
        <row r="355">
          <cell r="A355">
            <v>5332</v>
          </cell>
          <cell r="B355" t="str">
            <v>Trades Assistant</v>
          </cell>
          <cell r="C355" t="str">
            <v>Electrical Worker - Labourer</v>
          </cell>
          <cell r="D355">
            <v>6526</v>
          </cell>
          <cell r="E355" t="str">
            <v>SEYMOUR, Peter</v>
          </cell>
          <cell r="F355" t="str">
            <v>Network Services</v>
          </cell>
          <cell r="G355" t="str">
            <v>Service Delivery</v>
          </cell>
          <cell r="H355" t="str">
            <v>Substation Maintenance</v>
          </cell>
          <cell r="J355" t="str">
            <v>LAMONT, Brent</v>
          </cell>
          <cell r="K355">
            <v>30910</v>
          </cell>
          <cell r="L355" t="str">
            <v>SUBS</v>
          </cell>
          <cell r="M355" t="str">
            <v>STRUCT</v>
          </cell>
          <cell r="N355">
            <v>40630</v>
          </cell>
          <cell r="P355" t="str">
            <v>EW500A</v>
          </cell>
        </row>
        <row r="356">
          <cell r="A356">
            <v>5333</v>
          </cell>
          <cell r="B356" t="str">
            <v>Apprentice Lineworker</v>
          </cell>
          <cell r="C356" t="str">
            <v>Electrical Apprentice</v>
          </cell>
          <cell r="D356">
            <v>9627</v>
          </cell>
          <cell r="E356" t="str">
            <v>JONES, Andrew</v>
          </cell>
          <cell r="F356" t="str">
            <v>Network Services</v>
          </cell>
          <cell r="G356" t="str">
            <v>Apprentices</v>
          </cell>
          <cell r="H356" t="str">
            <v>Lineworker Apprentices</v>
          </cell>
          <cell r="J356" t="str">
            <v>SPENCE, Bob</v>
          </cell>
          <cell r="K356">
            <v>40205</v>
          </cell>
          <cell r="L356" t="str">
            <v>SUBS</v>
          </cell>
          <cell r="M356" t="str">
            <v>ADVMNT</v>
          </cell>
          <cell r="N356">
            <v>41307</v>
          </cell>
          <cell r="O356">
            <v>41665</v>
          </cell>
          <cell r="P356" t="str">
            <v>APP212</v>
          </cell>
        </row>
        <row r="357">
          <cell r="A357">
            <v>5336</v>
          </cell>
          <cell r="B357" t="str">
            <v>Vegetation Works Coordinator</v>
          </cell>
          <cell r="C357" t="str">
            <v>Works / Teams Coordinator</v>
          </cell>
          <cell r="D357">
            <v>1192</v>
          </cell>
          <cell r="E357" t="str">
            <v>HALPIN, Luke</v>
          </cell>
          <cell r="F357" t="str">
            <v>Network Services</v>
          </cell>
          <cell r="G357" t="str">
            <v>Service Delivery</v>
          </cell>
          <cell r="H357" t="str">
            <v>Lines Overhead &amp; Undergro</v>
          </cell>
          <cell r="I357" t="str">
            <v>Vegetation Inspection Mng</v>
          </cell>
          <cell r="J357" t="str">
            <v>SPENCE, Bob</v>
          </cell>
          <cell r="K357">
            <v>36850</v>
          </cell>
          <cell r="L357" t="str">
            <v>SUBS</v>
          </cell>
          <cell r="M357" t="str">
            <v>STRUCT</v>
          </cell>
          <cell r="N357">
            <v>40786</v>
          </cell>
          <cell r="P357" t="str">
            <v>EW100B</v>
          </cell>
        </row>
        <row r="358">
          <cell r="A358">
            <v>5345</v>
          </cell>
          <cell r="B358" t="str">
            <v>Team Leader Construction Street Lighting</v>
          </cell>
          <cell r="C358" t="str">
            <v>Electrical Worker</v>
          </cell>
          <cell r="D358">
            <v>6547</v>
          </cell>
          <cell r="E358" t="str">
            <v>SMITH, Tony J</v>
          </cell>
          <cell r="F358" t="str">
            <v>Network Services</v>
          </cell>
          <cell r="G358" t="str">
            <v>Service Delivery</v>
          </cell>
          <cell r="H358" t="str">
            <v>Network Capital</v>
          </cell>
          <cell r="J358" t="str">
            <v>RANKIN, Paul A</v>
          </cell>
          <cell r="K358">
            <v>29241</v>
          </cell>
          <cell r="L358" t="str">
            <v>SUBS</v>
          </cell>
          <cell r="M358" t="str">
            <v>COMPET</v>
          </cell>
          <cell r="N358">
            <v>40630</v>
          </cell>
          <cell r="P358" t="str">
            <v>EW800A</v>
          </cell>
        </row>
        <row r="359">
          <cell r="A359">
            <v>5348</v>
          </cell>
          <cell r="B359" t="str">
            <v>Electrical Worker</v>
          </cell>
          <cell r="C359" t="str">
            <v>Electrical Worker</v>
          </cell>
          <cell r="D359">
            <v>6550</v>
          </cell>
          <cell r="E359" t="str">
            <v>SMITH, Peter J</v>
          </cell>
          <cell r="F359" t="str">
            <v>Network Services</v>
          </cell>
          <cell r="G359" t="str">
            <v>Service Delivery</v>
          </cell>
          <cell r="H359" t="str">
            <v>Substation Maintenance</v>
          </cell>
          <cell r="I359" t="str">
            <v>Streetlighting Maintenanc</v>
          </cell>
          <cell r="J359" t="str">
            <v>TRUTE, Stephen D</v>
          </cell>
          <cell r="K359">
            <v>28290</v>
          </cell>
          <cell r="L359" t="str">
            <v>SUBS</v>
          </cell>
          <cell r="M359" t="str">
            <v>STRUCT</v>
          </cell>
          <cell r="N359">
            <v>40630</v>
          </cell>
          <cell r="P359" t="str">
            <v>EW800A</v>
          </cell>
        </row>
        <row r="360">
          <cell r="A360">
            <v>5355</v>
          </cell>
          <cell r="B360" t="str">
            <v>Team Leader Streetlights</v>
          </cell>
          <cell r="C360" t="str">
            <v>Electrical Fitter - Streetlights</v>
          </cell>
          <cell r="D360">
            <v>3451</v>
          </cell>
          <cell r="E360" t="str">
            <v>ROBEY, Benjamin J</v>
          </cell>
          <cell r="F360" t="str">
            <v>Network Services</v>
          </cell>
          <cell r="G360" t="str">
            <v>Service Delivery</v>
          </cell>
          <cell r="H360" t="str">
            <v>Substation Maintenance</v>
          </cell>
          <cell r="I360" t="str">
            <v>Streetlighting Maintenanc</v>
          </cell>
          <cell r="J360" t="str">
            <v>TRUTE, Stephen D</v>
          </cell>
          <cell r="K360">
            <v>39252</v>
          </cell>
          <cell r="L360" t="str">
            <v>NONSUBS</v>
          </cell>
          <cell r="M360" t="str">
            <v>HDA</v>
          </cell>
          <cell r="N360">
            <v>41379</v>
          </cell>
          <cell r="O360">
            <v>41407</v>
          </cell>
          <cell r="P360" t="str">
            <v>EW800A</v>
          </cell>
        </row>
        <row r="361">
          <cell r="A361">
            <v>5355</v>
          </cell>
          <cell r="B361" t="str">
            <v>Team Leader Streetlights</v>
          </cell>
          <cell r="C361" t="str">
            <v>Electrical Fitter - Streetlights</v>
          </cell>
          <cell r="D361">
            <v>9438</v>
          </cell>
          <cell r="E361" t="str">
            <v>TAUNTON, Ben F</v>
          </cell>
          <cell r="F361" t="str">
            <v>Network Services</v>
          </cell>
          <cell r="G361" t="str">
            <v>Service Delivery</v>
          </cell>
          <cell r="H361" t="str">
            <v>Substation Maintenance</v>
          </cell>
          <cell r="I361" t="str">
            <v>Streetlighting Maintenanc</v>
          </cell>
          <cell r="J361" t="str">
            <v>TRUTE, Stephen D</v>
          </cell>
          <cell r="K361">
            <v>39979</v>
          </cell>
          <cell r="L361" t="str">
            <v>SUBS</v>
          </cell>
          <cell r="M361" t="str">
            <v>STRUCT</v>
          </cell>
          <cell r="N361">
            <v>41064</v>
          </cell>
          <cell r="P361" t="str">
            <v>EW800A</v>
          </cell>
        </row>
        <row r="362">
          <cell r="A362">
            <v>5361</v>
          </cell>
          <cell r="B362" t="str">
            <v>Electrical Worker</v>
          </cell>
          <cell r="C362" t="str">
            <v>Electrical Worker</v>
          </cell>
          <cell r="D362">
            <v>9019</v>
          </cell>
          <cell r="E362" t="str">
            <v>WHITING, Benjamin L</v>
          </cell>
          <cell r="F362" t="str">
            <v>Network Services</v>
          </cell>
          <cell r="G362" t="str">
            <v>Service Delivery</v>
          </cell>
          <cell r="H362" t="str">
            <v>Fault Response &amp; Reactive</v>
          </cell>
          <cell r="J362" t="str">
            <v>KNOWLES, Leo</v>
          </cell>
          <cell r="K362">
            <v>35822</v>
          </cell>
          <cell r="L362" t="str">
            <v>SUBS</v>
          </cell>
          <cell r="M362" t="str">
            <v>ADVMNT</v>
          </cell>
          <cell r="N362">
            <v>40786</v>
          </cell>
          <cell r="P362" t="str">
            <v>EW900A</v>
          </cell>
        </row>
        <row r="363">
          <cell r="A363">
            <v>5362</v>
          </cell>
          <cell r="B363" t="str">
            <v>Electrical Apprentice</v>
          </cell>
          <cell r="C363" t="str">
            <v>Electrical Apprentice</v>
          </cell>
          <cell r="D363">
            <v>9367</v>
          </cell>
          <cell r="E363" t="str">
            <v>GROCOCK, Craig J</v>
          </cell>
          <cell r="F363" t="str">
            <v>Network Services</v>
          </cell>
          <cell r="G363" t="str">
            <v>Apprentices</v>
          </cell>
          <cell r="H363" t="str">
            <v>Lineworker Apprentices</v>
          </cell>
          <cell r="J363" t="str">
            <v>SPENCE, Bob</v>
          </cell>
          <cell r="K363">
            <v>39888</v>
          </cell>
          <cell r="L363" t="str">
            <v>SUBS</v>
          </cell>
          <cell r="M363" t="str">
            <v>ADVMNT</v>
          </cell>
          <cell r="N363">
            <v>41305</v>
          </cell>
          <cell r="O363">
            <v>42035</v>
          </cell>
          <cell r="P363" t="str">
            <v>APP212</v>
          </cell>
        </row>
        <row r="364">
          <cell r="A364">
            <v>5364</v>
          </cell>
          <cell r="B364" t="str">
            <v>Electrical Worker</v>
          </cell>
          <cell r="C364" t="str">
            <v>Electrical Worker - Lineworker Live Line</v>
          </cell>
          <cell r="D364">
            <v>6577</v>
          </cell>
          <cell r="E364" t="str">
            <v>SUCHOMEL, Danny</v>
          </cell>
          <cell r="F364" t="str">
            <v>Network Services</v>
          </cell>
          <cell r="G364" t="str">
            <v>Service Delivery</v>
          </cell>
          <cell r="H364" t="str">
            <v>Lines Overhead &amp; Undergro</v>
          </cell>
          <cell r="I364" t="str">
            <v>Live Works</v>
          </cell>
          <cell r="J364" t="str">
            <v>LOOSLEY, Glenn</v>
          </cell>
          <cell r="K364">
            <v>31790</v>
          </cell>
          <cell r="L364" t="str">
            <v>SUBS</v>
          </cell>
          <cell r="M364" t="str">
            <v>COMPET</v>
          </cell>
          <cell r="N364">
            <v>40630</v>
          </cell>
          <cell r="P364" t="str">
            <v>EW900A</v>
          </cell>
        </row>
        <row r="365">
          <cell r="A365">
            <v>5369</v>
          </cell>
          <cell r="B365" t="str">
            <v>Protection Technician</v>
          </cell>
          <cell r="C365" t="str">
            <v>Protection Technician</v>
          </cell>
          <cell r="D365">
            <v>9916</v>
          </cell>
          <cell r="E365" t="str">
            <v>WINTER, Danny J</v>
          </cell>
          <cell r="F365" t="str">
            <v>Network Services</v>
          </cell>
          <cell r="G365" t="str">
            <v>Service Delivery</v>
          </cell>
          <cell r="H365" t="str">
            <v>Substation Maintenance</v>
          </cell>
          <cell r="I365" t="str">
            <v>Protection</v>
          </cell>
          <cell r="J365" t="str">
            <v>WILLIS, Kolby J</v>
          </cell>
          <cell r="K365">
            <v>40666</v>
          </cell>
          <cell r="L365" t="str">
            <v>SUBS</v>
          </cell>
          <cell r="M365" t="str">
            <v>COMM</v>
          </cell>
          <cell r="N365">
            <v>40666</v>
          </cell>
          <cell r="P365" t="str">
            <v>EW800A</v>
          </cell>
        </row>
        <row r="366">
          <cell r="A366">
            <v>5377</v>
          </cell>
          <cell r="B366" t="str">
            <v>Electrical Worker</v>
          </cell>
          <cell r="C366" t="str">
            <v>Electrical Worker</v>
          </cell>
          <cell r="D366">
            <v>6753</v>
          </cell>
          <cell r="E366" t="str">
            <v>THORP, Roderick J</v>
          </cell>
          <cell r="F366" t="str">
            <v>Network Services</v>
          </cell>
          <cell r="G366" t="str">
            <v>Service Delivery</v>
          </cell>
          <cell r="H366" t="str">
            <v>Network Capital</v>
          </cell>
          <cell r="J366" t="str">
            <v>DIMAANO, Benjamin</v>
          </cell>
          <cell r="K366">
            <v>31390</v>
          </cell>
          <cell r="L366" t="str">
            <v>SUBS</v>
          </cell>
          <cell r="M366" t="str">
            <v>STRUCT</v>
          </cell>
          <cell r="N366">
            <v>40630</v>
          </cell>
          <cell r="P366" t="str">
            <v>EW40A</v>
          </cell>
        </row>
        <row r="367">
          <cell r="A367">
            <v>5379</v>
          </cell>
          <cell r="B367" t="str">
            <v>Electrical Fitter</v>
          </cell>
          <cell r="C367" t="str">
            <v>Electrical Fitter - Dist Sub</v>
          </cell>
          <cell r="D367">
            <v>2584</v>
          </cell>
          <cell r="E367" t="str">
            <v>MAPAKO, Mitchell G</v>
          </cell>
          <cell r="F367" t="str">
            <v>Network Services</v>
          </cell>
          <cell r="G367" t="str">
            <v>Service Delivery</v>
          </cell>
          <cell r="H367" t="str">
            <v>Substation Maintenance</v>
          </cell>
          <cell r="I367" t="str">
            <v>Distribution Substations</v>
          </cell>
          <cell r="J367" t="str">
            <v>BELL, Darren R</v>
          </cell>
          <cell r="K367">
            <v>38656</v>
          </cell>
          <cell r="L367" t="str">
            <v>SUBS</v>
          </cell>
          <cell r="M367" t="str">
            <v>COMPET</v>
          </cell>
          <cell r="N367">
            <v>41176</v>
          </cell>
          <cell r="P367" t="str">
            <v>EW800A</v>
          </cell>
        </row>
        <row r="368">
          <cell r="A368">
            <v>5384</v>
          </cell>
          <cell r="B368" t="str">
            <v>Electrical Worker Line Worker</v>
          </cell>
          <cell r="C368" t="str">
            <v>Electrical Worker - Lineworker Live Line</v>
          </cell>
          <cell r="D368">
            <v>3275</v>
          </cell>
          <cell r="E368" t="str">
            <v>GREAR, David J</v>
          </cell>
          <cell r="F368" t="str">
            <v>Network Services</v>
          </cell>
          <cell r="G368" t="str">
            <v>Service Delivery</v>
          </cell>
          <cell r="H368" t="str">
            <v>Lines Overhead &amp; Undergro</v>
          </cell>
          <cell r="I368" t="str">
            <v>Live Works</v>
          </cell>
          <cell r="J368" t="str">
            <v>SUCHOMEL, Danny</v>
          </cell>
          <cell r="K368">
            <v>39118</v>
          </cell>
          <cell r="L368" t="str">
            <v>SUBS</v>
          </cell>
          <cell r="M368" t="str">
            <v>ADVMNT</v>
          </cell>
          <cell r="N368">
            <v>41204</v>
          </cell>
          <cell r="P368" t="str">
            <v>EW800A</v>
          </cell>
        </row>
        <row r="369">
          <cell r="A369">
            <v>5393</v>
          </cell>
          <cell r="B369" t="str">
            <v>Electrical Worker</v>
          </cell>
          <cell r="C369" t="str">
            <v>Electrical Worker</v>
          </cell>
          <cell r="D369">
            <v>2146</v>
          </cell>
          <cell r="E369" t="str">
            <v>BEST, Leon H</v>
          </cell>
          <cell r="F369" t="str">
            <v>Network Services</v>
          </cell>
          <cell r="G369" t="str">
            <v>Service Delivery</v>
          </cell>
          <cell r="H369" t="str">
            <v>Fault Response &amp; Reactive</v>
          </cell>
          <cell r="J369" t="str">
            <v>GURR, Warren R</v>
          </cell>
          <cell r="K369">
            <v>38070</v>
          </cell>
          <cell r="L369" t="str">
            <v>SUBS</v>
          </cell>
          <cell r="M369" t="str">
            <v>COMPET</v>
          </cell>
          <cell r="N369">
            <v>40848</v>
          </cell>
          <cell r="P369" t="str">
            <v>EW700A</v>
          </cell>
        </row>
        <row r="370">
          <cell r="A370">
            <v>5396</v>
          </cell>
          <cell r="B370" t="str">
            <v>Shift Linesperson</v>
          </cell>
          <cell r="C370" t="str">
            <v>Electrical Worker - Lineworker</v>
          </cell>
          <cell r="D370">
            <v>9019</v>
          </cell>
          <cell r="E370" t="str">
            <v>WHITING, Benjamin L</v>
          </cell>
          <cell r="F370" t="str">
            <v>Network Services</v>
          </cell>
          <cell r="G370" t="str">
            <v>Service Delivery</v>
          </cell>
          <cell r="H370" t="str">
            <v>Fault Response &amp; Reactive</v>
          </cell>
          <cell r="J370" t="str">
            <v>HARRADINE, Michael J</v>
          </cell>
          <cell r="K370">
            <v>35822</v>
          </cell>
          <cell r="L370" t="str">
            <v>NONSUBS</v>
          </cell>
          <cell r="M370" t="str">
            <v>HDA</v>
          </cell>
          <cell r="N370">
            <v>41379</v>
          </cell>
          <cell r="O370">
            <v>41399</v>
          </cell>
          <cell r="P370" t="str">
            <v>EW900A</v>
          </cell>
        </row>
        <row r="371">
          <cell r="A371">
            <v>5396</v>
          </cell>
          <cell r="B371" t="str">
            <v>Shift Linesperson</v>
          </cell>
          <cell r="C371" t="str">
            <v>Electrical Worker - Lineworker</v>
          </cell>
          <cell r="D371">
            <v>1108</v>
          </cell>
          <cell r="E371" t="str">
            <v>KNOWLES, Leo</v>
          </cell>
          <cell r="F371" t="str">
            <v>Network Services</v>
          </cell>
          <cell r="G371" t="str">
            <v>Service Delivery</v>
          </cell>
          <cell r="H371" t="str">
            <v>Fault Response &amp; Reactive</v>
          </cell>
          <cell r="J371" t="str">
            <v>HARRADINE, Michael J</v>
          </cell>
          <cell r="K371">
            <v>36711</v>
          </cell>
          <cell r="L371" t="str">
            <v>SUBS</v>
          </cell>
          <cell r="M371" t="str">
            <v>STRUCT</v>
          </cell>
          <cell r="N371">
            <v>40787</v>
          </cell>
          <cell r="P371" t="str">
            <v>EW800A</v>
          </cell>
        </row>
        <row r="372">
          <cell r="A372">
            <v>5400</v>
          </cell>
          <cell r="B372" t="str">
            <v>Vegetation / Accreditation &amp; Authorisation Auditing</v>
          </cell>
          <cell r="C372" t="str">
            <v>Works / Teams Coordinator</v>
          </cell>
          <cell r="D372">
            <v>6889</v>
          </cell>
          <cell r="E372" t="str">
            <v>WILKINSON, Alan G</v>
          </cell>
          <cell r="F372" t="str">
            <v>Network Services</v>
          </cell>
          <cell r="G372" t="str">
            <v>Service Delivery</v>
          </cell>
          <cell r="H372" t="str">
            <v>Lines Overhead &amp; Undergro</v>
          </cell>
          <cell r="I372" t="str">
            <v>Vegetation Inspection Mng</v>
          </cell>
          <cell r="J372" t="str">
            <v>SPENCE, Bob</v>
          </cell>
          <cell r="K372">
            <v>33023</v>
          </cell>
          <cell r="L372" t="str">
            <v>SUBS</v>
          </cell>
          <cell r="M372" t="str">
            <v>STRUCT</v>
          </cell>
          <cell r="N372">
            <v>40787</v>
          </cell>
          <cell r="P372" t="str">
            <v>EW100B</v>
          </cell>
        </row>
        <row r="373">
          <cell r="A373">
            <v>5401</v>
          </cell>
          <cell r="B373" t="str">
            <v>Electrical Worker -Line Worker</v>
          </cell>
          <cell r="C373" t="str">
            <v>Electrical Worker - Lineworker Live Line</v>
          </cell>
          <cell r="D373" t="str">
            <v>Vacant</v>
          </cell>
          <cell r="F373" t="str">
            <v>Network Services</v>
          </cell>
          <cell r="G373" t="str">
            <v>Service Delivery</v>
          </cell>
          <cell r="H373" t="str">
            <v>Lines Overhead &amp; Undergro</v>
          </cell>
          <cell r="I373" t="str">
            <v>Live Works</v>
          </cell>
          <cell r="J373" t="str">
            <v>LOOSLEY, Glenn</v>
          </cell>
        </row>
        <row r="374">
          <cell r="A374">
            <v>5403</v>
          </cell>
          <cell r="B374" t="str">
            <v>Plant and Transport Operator</v>
          </cell>
          <cell r="C374" t="str">
            <v>Electrical Worker - Lineworker Live Line</v>
          </cell>
          <cell r="D374">
            <v>3046</v>
          </cell>
          <cell r="E374" t="str">
            <v>BLAZEJAK, Glen</v>
          </cell>
          <cell r="F374" t="str">
            <v>Network Services</v>
          </cell>
          <cell r="G374" t="str">
            <v>Service Delivery</v>
          </cell>
          <cell r="H374" t="str">
            <v>Lines Overhead &amp; Undergro</v>
          </cell>
          <cell r="I374" t="str">
            <v>Live Works</v>
          </cell>
          <cell r="J374" t="str">
            <v>READ, Scott A</v>
          </cell>
          <cell r="K374">
            <v>38922</v>
          </cell>
          <cell r="L374" t="str">
            <v>SUBS</v>
          </cell>
          <cell r="M374" t="str">
            <v>ADVMNT</v>
          </cell>
          <cell r="N374">
            <v>41204</v>
          </cell>
          <cell r="P374" t="str">
            <v>EW800A</v>
          </cell>
        </row>
        <row r="375">
          <cell r="A375">
            <v>5406</v>
          </cell>
          <cell r="B375" t="str">
            <v>Cable Layer</v>
          </cell>
          <cell r="C375" t="str">
            <v>Electrical Worker - Labourer</v>
          </cell>
          <cell r="D375">
            <v>8175</v>
          </cell>
          <cell r="E375" t="str">
            <v>DALLAN, Luciano</v>
          </cell>
          <cell r="F375" t="str">
            <v>Network Services</v>
          </cell>
          <cell r="G375" t="str">
            <v>Customer Service</v>
          </cell>
          <cell r="H375" t="str">
            <v>Metering &amp; Services</v>
          </cell>
          <cell r="J375" t="str">
            <v>MITCHELL, John B</v>
          </cell>
          <cell r="K375">
            <v>31551</v>
          </cell>
          <cell r="L375" t="str">
            <v>SUBS</v>
          </cell>
          <cell r="M375" t="str">
            <v>STRUCT</v>
          </cell>
          <cell r="N375">
            <v>40840</v>
          </cell>
          <cell r="P375" t="str">
            <v>EW500A</v>
          </cell>
        </row>
        <row r="376">
          <cell r="A376">
            <v>5409</v>
          </cell>
          <cell r="B376" t="str">
            <v>Protection Technician</v>
          </cell>
          <cell r="C376" t="str">
            <v>Protection Technician</v>
          </cell>
          <cell r="D376">
            <v>6902</v>
          </cell>
          <cell r="E376" t="str">
            <v>WOO, Lucius</v>
          </cell>
          <cell r="F376" t="str">
            <v>Network Services</v>
          </cell>
          <cell r="G376" t="str">
            <v>Service Delivery</v>
          </cell>
          <cell r="H376" t="str">
            <v>Substation Maintenance</v>
          </cell>
          <cell r="I376" t="str">
            <v>Protection</v>
          </cell>
          <cell r="J376" t="str">
            <v>WILLIS, Kolby J</v>
          </cell>
          <cell r="K376">
            <v>32169</v>
          </cell>
          <cell r="L376" t="str">
            <v>SUBS</v>
          </cell>
          <cell r="M376" t="str">
            <v>COMPET</v>
          </cell>
          <cell r="N376">
            <v>40630</v>
          </cell>
          <cell r="P376" t="str">
            <v>EW900A</v>
          </cell>
        </row>
        <row r="377">
          <cell r="A377">
            <v>5411</v>
          </cell>
          <cell r="B377" t="str">
            <v>Team Leader Vegetation</v>
          </cell>
          <cell r="C377" t="str">
            <v>Asset/Vegetation Inspector</v>
          </cell>
          <cell r="D377">
            <v>6904</v>
          </cell>
          <cell r="E377" t="str">
            <v>WHITE, Warren</v>
          </cell>
          <cell r="F377" t="str">
            <v>Network Services</v>
          </cell>
          <cell r="G377" t="str">
            <v>Service Delivery</v>
          </cell>
          <cell r="H377" t="str">
            <v>Lines Overhead &amp; Undergro</v>
          </cell>
          <cell r="I377" t="str">
            <v>Vegetation Inspection Mng</v>
          </cell>
          <cell r="J377" t="str">
            <v>HALPIN, Luke</v>
          </cell>
          <cell r="K377">
            <v>32602</v>
          </cell>
          <cell r="L377" t="str">
            <v>SUBS</v>
          </cell>
          <cell r="M377" t="str">
            <v>STRUCT</v>
          </cell>
          <cell r="N377">
            <v>40630</v>
          </cell>
          <cell r="P377" t="str">
            <v>EW40A</v>
          </cell>
        </row>
        <row r="378">
          <cell r="A378">
            <v>5411</v>
          </cell>
          <cell r="B378" t="str">
            <v>Team Leader Vegetation</v>
          </cell>
          <cell r="C378" t="str">
            <v>Asset/Vegetation Inspector</v>
          </cell>
          <cell r="D378">
            <v>10585</v>
          </cell>
          <cell r="E378" t="str">
            <v>HUXLEY, William A</v>
          </cell>
          <cell r="F378" t="str">
            <v>Network Services</v>
          </cell>
          <cell r="G378" t="str">
            <v>Service Delivery</v>
          </cell>
          <cell r="H378" t="str">
            <v>Lines Overhead &amp; Undergro</v>
          </cell>
          <cell r="I378" t="str">
            <v>Vegetation Inspection Mng</v>
          </cell>
          <cell r="J378" t="str">
            <v>HALPIN, Luke</v>
          </cell>
          <cell r="K378">
            <v>41226</v>
          </cell>
          <cell r="L378" t="str">
            <v>SUBS</v>
          </cell>
          <cell r="M378" t="str">
            <v>APPNT</v>
          </cell>
          <cell r="N378">
            <v>41379</v>
          </cell>
          <cell r="P378" t="str">
            <v>EW500A</v>
          </cell>
        </row>
        <row r="379">
          <cell r="A379">
            <v>5412</v>
          </cell>
          <cell r="B379" t="str">
            <v>Plant and Transport Operator</v>
          </cell>
          <cell r="C379" t="str">
            <v>Plant and Transport Operator</v>
          </cell>
          <cell r="D379">
            <v>6961</v>
          </cell>
          <cell r="E379" t="str">
            <v>WROBLEWSKI, Richard V</v>
          </cell>
          <cell r="F379" t="str">
            <v>Network Services</v>
          </cell>
          <cell r="G379" t="str">
            <v>Service Delivery</v>
          </cell>
          <cell r="H379" t="str">
            <v>Lines Overhead &amp; Undergro</v>
          </cell>
          <cell r="I379" t="str">
            <v>Plant &amp; Equipment</v>
          </cell>
          <cell r="J379" t="str">
            <v>WITHELL, Paul T</v>
          </cell>
          <cell r="K379">
            <v>30907</v>
          </cell>
          <cell r="L379" t="str">
            <v>SUBS</v>
          </cell>
          <cell r="M379" t="str">
            <v>STRUCT</v>
          </cell>
          <cell r="N379">
            <v>40717</v>
          </cell>
          <cell r="P379" t="str">
            <v>EW600A</v>
          </cell>
        </row>
        <row r="380">
          <cell r="A380">
            <v>5414</v>
          </cell>
          <cell r="B380" t="str">
            <v>Team Coordinator Reactive Main</v>
          </cell>
          <cell r="C380" t="str">
            <v>Works / Teams Coordinator</v>
          </cell>
          <cell r="D380">
            <v>7000</v>
          </cell>
          <cell r="E380" t="str">
            <v>HARRADINE, Michael J</v>
          </cell>
          <cell r="F380" t="str">
            <v>Network Services</v>
          </cell>
          <cell r="G380" t="str">
            <v>Service Delivery</v>
          </cell>
          <cell r="H380" t="str">
            <v>Fault Response &amp; Reactive</v>
          </cell>
          <cell r="J380" t="str">
            <v>MACKAY, Russell I</v>
          </cell>
          <cell r="K380">
            <v>34451</v>
          </cell>
          <cell r="L380" t="str">
            <v>SUBS</v>
          </cell>
          <cell r="M380" t="str">
            <v>STRUCT</v>
          </cell>
          <cell r="N380">
            <v>41057</v>
          </cell>
          <cell r="P380" t="str">
            <v>EW900A</v>
          </cell>
        </row>
        <row r="381">
          <cell r="A381">
            <v>5428</v>
          </cell>
          <cell r="B381" t="str">
            <v>Network Operator</v>
          </cell>
          <cell r="C381" t="str">
            <v>Operations and Call Centre</v>
          </cell>
          <cell r="D381">
            <v>3938</v>
          </cell>
          <cell r="E381" t="str">
            <v>REID, Mark S</v>
          </cell>
          <cell r="F381" t="str">
            <v>Network Services</v>
          </cell>
          <cell r="G381" t="str">
            <v>Network Operations &amp; Call</v>
          </cell>
          <cell r="H381" t="str">
            <v>Control Room</v>
          </cell>
          <cell r="J381" t="str">
            <v>HINCH, Leylann J</v>
          </cell>
          <cell r="K381">
            <v>39541</v>
          </cell>
          <cell r="L381" t="str">
            <v>SUBS</v>
          </cell>
          <cell r="M381" t="str">
            <v>STRUCT</v>
          </cell>
          <cell r="N381">
            <v>41260</v>
          </cell>
          <cell r="P381" t="str">
            <v>NWKOA</v>
          </cell>
        </row>
        <row r="382">
          <cell r="A382">
            <v>6004</v>
          </cell>
          <cell r="B382" t="str">
            <v>Graduate Engineer</v>
          </cell>
          <cell r="C382" t="str">
            <v>Asset Management General Manager</v>
          </cell>
          <cell r="D382">
            <v>9343</v>
          </cell>
          <cell r="E382" t="str">
            <v>ROESLER, Benjamin</v>
          </cell>
          <cell r="F382" t="str">
            <v>Asset Management</v>
          </cell>
          <cell r="G382" t="str">
            <v>Technical Regulation &amp; St</v>
          </cell>
          <cell r="J382" t="str">
            <v>CUNNINGHAM, Peter J</v>
          </cell>
          <cell r="K382">
            <v>39868</v>
          </cell>
          <cell r="L382" t="str">
            <v>SUBS</v>
          </cell>
          <cell r="M382" t="str">
            <v>ADVMNT</v>
          </cell>
          <cell r="N382">
            <v>41255</v>
          </cell>
          <cell r="P382" t="str">
            <v>PO01</v>
          </cell>
        </row>
        <row r="383">
          <cell r="A383">
            <v>6005</v>
          </cell>
          <cell r="B383" t="str">
            <v>Cadet Engineer</v>
          </cell>
          <cell r="C383" t="str">
            <v>Asset Management General Manager</v>
          </cell>
          <cell r="D383" t="str">
            <v>Vacant</v>
          </cell>
          <cell r="F383" t="str">
            <v>Network Services</v>
          </cell>
          <cell r="G383" t="str">
            <v>Apprentices</v>
          </cell>
          <cell r="H383" t="str">
            <v>Graduate Engineer</v>
          </cell>
          <cell r="J383" t="str">
            <v>DEVLIN, Stephen P</v>
          </cell>
        </row>
        <row r="384">
          <cell r="A384">
            <v>6012</v>
          </cell>
          <cell r="B384" t="str">
            <v>Duel Tradesman</v>
          </cell>
          <cell r="C384" t="str">
            <v>Electrical Worker - Lineworker</v>
          </cell>
          <cell r="D384">
            <v>10524</v>
          </cell>
          <cell r="E384" t="str">
            <v>O'HARA, Andrew</v>
          </cell>
          <cell r="F384" t="str">
            <v>Network Services</v>
          </cell>
          <cell r="G384" t="str">
            <v>Service Delivery</v>
          </cell>
          <cell r="H384" t="str">
            <v>Network Capital</v>
          </cell>
          <cell r="J384" t="str">
            <v>MCQUALTER, Toby C</v>
          </cell>
          <cell r="K384">
            <v>41128</v>
          </cell>
          <cell r="L384" t="str">
            <v>SUBS</v>
          </cell>
          <cell r="M384" t="str">
            <v>COMM</v>
          </cell>
          <cell r="N384">
            <v>41128</v>
          </cell>
          <cell r="P384" t="str">
            <v>EW900A</v>
          </cell>
        </row>
        <row r="385">
          <cell r="A385">
            <v>6013</v>
          </cell>
          <cell r="B385" t="str">
            <v>Electrical Worker</v>
          </cell>
          <cell r="C385" t="str">
            <v>Electrical Worker</v>
          </cell>
          <cell r="D385">
            <v>10670</v>
          </cell>
          <cell r="E385" t="str">
            <v>CASEY, Steven</v>
          </cell>
          <cell r="F385" t="str">
            <v>Network Services</v>
          </cell>
          <cell r="G385" t="str">
            <v>Service Delivery</v>
          </cell>
          <cell r="H385" t="str">
            <v>Lines Overhead &amp; Undergro</v>
          </cell>
          <cell r="I385" t="str">
            <v>Pole Replacement</v>
          </cell>
          <cell r="J385" t="str">
            <v>GUM, James</v>
          </cell>
          <cell r="K385">
            <v>41380</v>
          </cell>
          <cell r="L385" t="str">
            <v>SUBS</v>
          </cell>
          <cell r="M385" t="str">
            <v>COMM</v>
          </cell>
          <cell r="N385">
            <v>41380</v>
          </cell>
          <cell r="P385" t="str">
            <v>EW600A</v>
          </cell>
        </row>
        <row r="386">
          <cell r="A386">
            <v>6014</v>
          </cell>
          <cell r="B386" t="str">
            <v>Electrical Worker</v>
          </cell>
          <cell r="C386" t="str">
            <v>Electrical Worker</v>
          </cell>
          <cell r="D386" t="str">
            <v>Vacant</v>
          </cell>
          <cell r="F386" t="str">
            <v>Network Services</v>
          </cell>
          <cell r="G386" t="str">
            <v>Service Delivery</v>
          </cell>
          <cell r="H386" t="str">
            <v>Fault Response &amp; Reactive</v>
          </cell>
          <cell r="J386" t="str">
            <v>BEST, Leon H</v>
          </cell>
        </row>
        <row r="387">
          <cell r="A387">
            <v>6015</v>
          </cell>
          <cell r="B387" t="str">
            <v>Electrical Worker</v>
          </cell>
          <cell r="C387" t="str">
            <v>Electrical Worker</v>
          </cell>
          <cell r="D387">
            <v>2125</v>
          </cell>
          <cell r="E387" t="str">
            <v>MENAGER, Nicolas</v>
          </cell>
          <cell r="F387" t="str">
            <v>Network Services</v>
          </cell>
          <cell r="G387" t="str">
            <v>Service Delivery</v>
          </cell>
          <cell r="H387" t="str">
            <v>Lines Overhead &amp; Undergro</v>
          </cell>
          <cell r="I387" t="str">
            <v>Pole Replacement</v>
          </cell>
          <cell r="J387" t="str">
            <v>DOWD, Troy A</v>
          </cell>
          <cell r="K387">
            <v>38040</v>
          </cell>
          <cell r="L387" t="str">
            <v>SUBS</v>
          </cell>
          <cell r="M387" t="str">
            <v>COMPET</v>
          </cell>
          <cell r="N387">
            <v>41091</v>
          </cell>
          <cell r="P387" t="str">
            <v>EW800A</v>
          </cell>
        </row>
        <row r="388">
          <cell r="A388">
            <v>6016</v>
          </cell>
          <cell r="B388" t="str">
            <v>Team Leader Vegetation - Electrical</v>
          </cell>
          <cell r="C388" t="str">
            <v>Asset/Vegetation Inspector</v>
          </cell>
          <cell r="D388">
            <v>2206</v>
          </cell>
          <cell r="E388" t="str">
            <v>HESLOP, Peter</v>
          </cell>
          <cell r="F388" t="str">
            <v>Network Services</v>
          </cell>
          <cell r="G388" t="str">
            <v>Service Delivery</v>
          </cell>
          <cell r="H388" t="str">
            <v>Lines Overhead &amp; Undergro</v>
          </cell>
          <cell r="I388" t="str">
            <v>Vegetation Inspection Mng</v>
          </cell>
          <cell r="J388" t="str">
            <v>HALPIN, Luke</v>
          </cell>
          <cell r="K388">
            <v>38153</v>
          </cell>
          <cell r="L388" t="str">
            <v>SUBS</v>
          </cell>
          <cell r="M388" t="str">
            <v>XFER</v>
          </cell>
          <cell r="N388">
            <v>41379</v>
          </cell>
          <cell r="P388" t="str">
            <v>EW800A</v>
          </cell>
        </row>
        <row r="389">
          <cell r="A389">
            <v>6017</v>
          </cell>
          <cell r="B389" t="str">
            <v>Dual Trade (LW/F)</v>
          </cell>
          <cell r="C389" t="str">
            <v>Electrical Worker - Lineworker</v>
          </cell>
          <cell r="D389">
            <v>4059</v>
          </cell>
          <cell r="E389" t="str">
            <v>LILLIE, Matthew J</v>
          </cell>
          <cell r="F389" t="str">
            <v>Network Services</v>
          </cell>
          <cell r="G389" t="str">
            <v>Customer Service</v>
          </cell>
          <cell r="H389" t="str">
            <v>Metering &amp; Services</v>
          </cell>
          <cell r="J389" t="str">
            <v>MITCHELL, John B</v>
          </cell>
          <cell r="K389">
            <v>35744</v>
          </cell>
          <cell r="L389" t="str">
            <v>SUBS</v>
          </cell>
          <cell r="M389" t="str">
            <v>COMPET</v>
          </cell>
          <cell r="N389">
            <v>40886</v>
          </cell>
          <cell r="P389" t="str">
            <v>EW900A</v>
          </cell>
        </row>
        <row r="390">
          <cell r="A390">
            <v>6018</v>
          </cell>
          <cell r="B390" t="str">
            <v>Electrical Worker/Lineworker</v>
          </cell>
          <cell r="C390" t="str">
            <v>Electrical Worker - Lineworker</v>
          </cell>
          <cell r="D390">
            <v>2380</v>
          </cell>
          <cell r="E390" t="str">
            <v>VALTER, David J</v>
          </cell>
          <cell r="F390" t="str">
            <v>Network Services</v>
          </cell>
          <cell r="G390" t="str">
            <v>Service Delivery</v>
          </cell>
          <cell r="H390" t="str">
            <v>Lines Overhead &amp; Undergro</v>
          </cell>
          <cell r="I390" t="str">
            <v>Vegetation Inspection Mng</v>
          </cell>
          <cell r="J390" t="str">
            <v>HALPIN, Luke</v>
          </cell>
          <cell r="K390">
            <v>38379</v>
          </cell>
          <cell r="L390" t="str">
            <v>SUBS</v>
          </cell>
          <cell r="M390" t="str">
            <v>COMPET</v>
          </cell>
          <cell r="N390">
            <v>41346</v>
          </cell>
          <cell r="P390" t="str">
            <v>EW800A</v>
          </cell>
        </row>
        <row r="391">
          <cell r="A391">
            <v>6024</v>
          </cell>
          <cell r="B391" t="str">
            <v>Electrical Worker</v>
          </cell>
          <cell r="C391" t="str">
            <v>Electrical Worker</v>
          </cell>
          <cell r="D391">
            <v>2382</v>
          </cell>
          <cell r="E391" t="str">
            <v>FARTHING, Daniel</v>
          </cell>
          <cell r="F391" t="str">
            <v>Network Services</v>
          </cell>
          <cell r="G391" t="str">
            <v>Service Delivery</v>
          </cell>
          <cell r="H391" t="str">
            <v>Substation Maintenance</v>
          </cell>
          <cell r="I391" t="str">
            <v>Distribution Substations</v>
          </cell>
          <cell r="J391" t="str">
            <v>BELL, Darren R</v>
          </cell>
          <cell r="K391">
            <v>38379</v>
          </cell>
          <cell r="L391" t="str">
            <v>SUBS</v>
          </cell>
          <cell r="M391" t="str">
            <v>COMPET</v>
          </cell>
          <cell r="N391">
            <v>40787</v>
          </cell>
          <cell r="P391" t="str">
            <v>EW800A</v>
          </cell>
        </row>
        <row r="392">
          <cell r="A392">
            <v>6041</v>
          </cell>
          <cell r="B392" t="str">
            <v>UG Leading Hand - Construction</v>
          </cell>
          <cell r="C392" t="str">
            <v>Electrical Worker</v>
          </cell>
          <cell r="D392">
            <v>9355</v>
          </cell>
          <cell r="E392" t="str">
            <v>BROWN, Corey</v>
          </cell>
          <cell r="F392" t="str">
            <v>Network Services</v>
          </cell>
          <cell r="G392" t="str">
            <v>Service Delivery</v>
          </cell>
          <cell r="H392" t="str">
            <v>Network Capital</v>
          </cell>
          <cell r="J392" t="str">
            <v>HOPKINS, Brian C</v>
          </cell>
          <cell r="K392">
            <v>39867</v>
          </cell>
          <cell r="L392" t="str">
            <v>SUBS</v>
          </cell>
          <cell r="M392" t="str">
            <v>ADVMNT</v>
          </cell>
          <cell r="N392">
            <v>41358</v>
          </cell>
          <cell r="P392" t="str">
            <v>EW700A</v>
          </cell>
        </row>
        <row r="393">
          <cell r="A393">
            <v>6047</v>
          </cell>
          <cell r="B393" t="str">
            <v>Cable Layer</v>
          </cell>
          <cell r="C393" t="str">
            <v>Electrical Worker - Labourer</v>
          </cell>
          <cell r="D393">
            <v>9696</v>
          </cell>
          <cell r="E393" t="str">
            <v>LACHLAN, Aaron P</v>
          </cell>
          <cell r="F393" t="str">
            <v>Network Services</v>
          </cell>
          <cell r="G393" t="str">
            <v>Service Delivery</v>
          </cell>
          <cell r="H393" t="str">
            <v>Lines Overhead &amp; Undergro</v>
          </cell>
          <cell r="I393" t="str">
            <v>Pole Replacement</v>
          </cell>
          <cell r="J393" t="str">
            <v>STEWART, Geoffrey W</v>
          </cell>
          <cell r="K393">
            <v>40316</v>
          </cell>
          <cell r="L393" t="str">
            <v>SUBS</v>
          </cell>
          <cell r="M393" t="str">
            <v>COMPET</v>
          </cell>
          <cell r="N393">
            <v>41091</v>
          </cell>
          <cell r="P393" t="str">
            <v>EW40A</v>
          </cell>
        </row>
        <row r="394">
          <cell r="A394">
            <v>6056</v>
          </cell>
          <cell r="B394" t="str">
            <v>Electrical Fitter</v>
          </cell>
          <cell r="C394" t="str">
            <v>Electrical Fitter - Dist Sub</v>
          </cell>
          <cell r="D394">
            <v>9369</v>
          </cell>
          <cell r="E394" t="str">
            <v>MCCREADY, Kevin G</v>
          </cell>
          <cell r="F394" t="str">
            <v>Network Services</v>
          </cell>
          <cell r="G394" t="str">
            <v>Customer Service</v>
          </cell>
          <cell r="H394" t="str">
            <v>Metering &amp; Services</v>
          </cell>
          <cell r="J394" t="str">
            <v>CHRISTIAN, Wayne I</v>
          </cell>
          <cell r="K394">
            <v>39895</v>
          </cell>
          <cell r="L394" t="str">
            <v>SUBS</v>
          </cell>
          <cell r="M394" t="str">
            <v>COMM</v>
          </cell>
          <cell r="N394">
            <v>40630</v>
          </cell>
          <cell r="P394" t="str">
            <v>EW700A</v>
          </cell>
        </row>
        <row r="395">
          <cell r="A395">
            <v>6083</v>
          </cell>
          <cell r="B395" t="str">
            <v>Vegetation Inspector</v>
          </cell>
          <cell r="C395" t="str">
            <v>Asset/Vegetation Inspector</v>
          </cell>
          <cell r="D395">
            <v>10090</v>
          </cell>
          <cell r="E395" t="str">
            <v>LUMLEY, Mark G</v>
          </cell>
          <cell r="F395" t="str">
            <v>Network Services</v>
          </cell>
          <cell r="G395" t="str">
            <v>Service Delivery</v>
          </cell>
          <cell r="H395" t="str">
            <v>Lines Overhead &amp; Undergro</v>
          </cell>
          <cell r="I395" t="str">
            <v>Vegetation Inspection Mng</v>
          </cell>
          <cell r="J395" t="str">
            <v>HALPIN, Luke</v>
          </cell>
          <cell r="K395">
            <v>40938</v>
          </cell>
          <cell r="L395" t="str">
            <v>SUBS</v>
          </cell>
          <cell r="M395" t="str">
            <v>COMM</v>
          </cell>
          <cell r="N395">
            <v>40938</v>
          </cell>
          <cell r="P395" t="str">
            <v>EW40A</v>
          </cell>
        </row>
        <row r="396">
          <cell r="A396">
            <v>6091</v>
          </cell>
          <cell r="B396" t="str">
            <v>Trade Assistant</v>
          </cell>
          <cell r="C396" t="str">
            <v>Electrical Worker - Labourer</v>
          </cell>
          <cell r="D396">
            <v>10673</v>
          </cell>
          <cell r="E396" t="str">
            <v>WINTER, Ryan</v>
          </cell>
          <cell r="F396" t="str">
            <v>Network Services</v>
          </cell>
          <cell r="G396" t="str">
            <v>Service Delivery</v>
          </cell>
          <cell r="H396" t="str">
            <v>Lines Overhead &amp; Undergro</v>
          </cell>
          <cell r="I396" t="str">
            <v>Pole Replacement</v>
          </cell>
          <cell r="J396" t="str">
            <v>BRADLEY, Paul</v>
          </cell>
          <cell r="K396">
            <v>41386</v>
          </cell>
          <cell r="L396" t="str">
            <v>SUBS</v>
          </cell>
          <cell r="M396" t="str">
            <v>COMM</v>
          </cell>
          <cell r="N396">
            <v>41386</v>
          </cell>
          <cell r="P396" t="str">
            <v>EW300A</v>
          </cell>
        </row>
        <row r="397">
          <cell r="A397">
            <v>6099</v>
          </cell>
          <cell r="B397" t="str">
            <v>Customer Connections Engineer</v>
          </cell>
          <cell r="C397" t="str">
            <v>Customer Solutions</v>
          </cell>
          <cell r="D397" t="str">
            <v>542-02652</v>
          </cell>
          <cell r="E397" t="str">
            <v>SINGH, Anant K</v>
          </cell>
          <cell r="F397" t="str">
            <v>Asset Management</v>
          </cell>
          <cell r="G397" t="str">
            <v>Customer Solutions</v>
          </cell>
          <cell r="J397" t="str">
            <v>GARVIN, John L</v>
          </cell>
          <cell r="K397">
            <v>32923</v>
          </cell>
          <cell r="L397" t="str">
            <v>SUBS</v>
          </cell>
          <cell r="M397" t="str">
            <v>STRUCT</v>
          </cell>
          <cell r="N397">
            <v>40717</v>
          </cell>
          <cell r="P397" t="str">
            <v>A5-ZBS</v>
          </cell>
        </row>
        <row r="398">
          <cell r="A398">
            <v>6105</v>
          </cell>
          <cell r="B398" t="str">
            <v>SCADA Technician</v>
          </cell>
          <cell r="C398" t="str">
            <v xml:space="preserve">AP - Planner/TO/Engineer </v>
          </cell>
          <cell r="D398">
            <v>9862</v>
          </cell>
          <cell r="E398" t="str">
            <v>OVIEDO, Carlos A</v>
          </cell>
          <cell r="F398" t="str">
            <v>Asset Management</v>
          </cell>
          <cell r="G398" t="str">
            <v>Asset Strategy &amp; Planning</v>
          </cell>
          <cell r="H398" t="str">
            <v>Secondary Systems</v>
          </cell>
          <cell r="J398" t="str">
            <v>SARTOR, Phillip D</v>
          </cell>
          <cell r="K398">
            <v>40567</v>
          </cell>
          <cell r="L398" t="str">
            <v>SUBS</v>
          </cell>
          <cell r="M398" t="str">
            <v>STRUCT</v>
          </cell>
          <cell r="N398">
            <v>41193</v>
          </cell>
          <cell r="P398" t="str">
            <v>A4-ZAS</v>
          </cell>
        </row>
        <row r="399">
          <cell r="A399">
            <v>6121</v>
          </cell>
          <cell r="B399" t="str">
            <v>Project Coordinator</v>
          </cell>
          <cell r="C399" t="str">
            <v>Works Enablement</v>
          </cell>
          <cell r="D399">
            <v>9719</v>
          </cell>
          <cell r="E399" t="str">
            <v>ALDERSON, Sarah L</v>
          </cell>
          <cell r="F399" t="str">
            <v>Network Services</v>
          </cell>
          <cell r="G399" t="str">
            <v>Works Enablement</v>
          </cell>
          <cell r="H399" t="str">
            <v>Works Management</v>
          </cell>
          <cell r="I399" t="str">
            <v>WE Tools Syst &amp; Proc Spec</v>
          </cell>
          <cell r="J399" t="str">
            <v>KUSUMA, Arinanto</v>
          </cell>
          <cell r="K399">
            <v>40364</v>
          </cell>
          <cell r="L399" t="str">
            <v>SUBS</v>
          </cell>
          <cell r="M399" t="str">
            <v>ADVMNT</v>
          </cell>
          <cell r="N399">
            <v>41091</v>
          </cell>
          <cell r="P399" t="str">
            <v>A3-ZAS</v>
          </cell>
        </row>
        <row r="400">
          <cell r="A400">
            <v>6132</v>
          </cell>
          <cell r="B400" t="str">
            <v>Senior Business Improvement Officer</v>
          </cell>
          <cell r="C400" t="str">
            <v xml:space="preserve">AP - Snr Planner/TO/Engineer </v>
          </cell>
          <cell r="D400">
            <v>3961</v>
          </cell>
          <cell r="E400" t="str">
            <v>HAZELL, Vincent A</v>
          </cell>
          <cell r="F400" t="str">
            <v>Asset Management</v>
          </cell>
          <cell r="G400" t="str">
            <v>Asset Strategy &amp; Planning</v>
          </cell>
          <cell r="H400" t="str">
            <v>Secondary Systems</v>
          </cell>
          <cell r="J400" t="str">
            <v>SARTOR, Phillip D</v>
          </cell>
          <cell r="K400">
            <v>39559</v>
          </cell>
          <cell r="L400" t="str">
            <v>SUBS</v>
          </cell>
          <cell r="M400" t="str">
            <v>STRUCT</v>
          </cell>
          <cell r="N400">
            <v>41193</v>
          </cell>
          <cell r="P400" t="str">
            <v>A5-ZBS</v>
          </cell>
        </row>
        <row r="401">
          <cell r="A401">
            <v>6133</v>
          </cell>
          <cell r="B401" t="str">
            <v>Electrical Fitter</v>
          </cell>
          <cell r="C401" t="str">
            <v>Electrical Fitter - Dist Sub</v>
          </cell>
          <cell r="D401" t="str">
            <v>Vacant</v>
          </cell>
          <cell r="F401" t="str">
            <v>Network Services</v>
          </cell>
          <cell r="G401" t="str">
            <v>Customer Service</v>
          </cell>
          <cell r="H401" t="str">
            <v>Metering &amp; Services</v>
          </cell>
          <cell r="J401" t="str">
            <v>CHRISTIAN, Wayne I</v>
          </cell>
        </row>
        <row r="402">
          <cell r="A402">
            <v>6134</v>
          </cell>
          <cell r="B402" t="str">
            <v>Team Leader Streetlighting</v>
          </cell>
          <cell r="C402" t="str">
            <v>Electrical Fitter - Streetlights</v>
          </cell>
          <cell r="D402">
            <v>2378</v>
          </cell>
          <cell r="E402" t="str">
            <v>MARMONT, Luke M</v>
          </cell>
          <cell r="F402" t="str">
            <v>Network Services</v>
          </cell>
          <cell r="G402" t="str">
            <v>Service Delivery</v>
          </cell>
          <cell r="H402" t="str">
            <v>Substation Maintenance</v>
          </cell>
          <cell r="I402" t="str">
            <v>Streetlighting Maintenanc</v>
          </cell>
          <cell r="J402" t="str">
            <v>TRUTE, Stephen D</v>
          </cell>
          <cell r="K402">
            <v>38379</v>
          </cell>
          <cell r="L402" t="str">
            <v>SUBS</v>
          </cell>
          <cell r="M402" t="str">
            <v>APPNT</v>
          </cell>
          <cell r="N402">
            <v>40931</v>
          </cell>
          <cell r="P402" t="str">
            <v>EW700A</v>
          </cell>
        </row>
        <row r="403">
          <cell r="A403">
            <v>6139</v>
          </cell>
          <cell r="B403" t="str">
            <v>Electrical Fitter</v>
          </cell>
          <cell r="C403" t="str">
            <v>Electrical Fitter - Dist Sub</v>
          </cell>
          <cell r="D403">
            <v>9998</v>
          </cell>
          <cell r="E403" t="str">
            <v>LUKASIAK, Aaron A</v>
          </cell>
          <cell r="F403" t="str">
            <v>Network Services</v>
          </cell>
          <cell r="G403" t="str">
            <v>Service Delivery</v>
          </cell>
          <cell r="H403" t="str">
            <v>Substation Maintenance</v>
          </cell>
          <cell r="I403" t="str">
            <v>Streetlighting Maintenanc</v>
          </cell>
          <cell r="J403" t="str">
            <v>TRUTE, Stephen D</v>
          </cell>
          <cell r="K403">
            <v>40792</v>
          </cell>
          <cell r="L403" t="str">
            <v>SUBS</v>
          </cell>
          <cell r="M403" t="str">
            <v>STRUCT</v>
          </cell>
          <cell r="N403">
            <v>41064</v>
          </cell>
          <cell r="P403" t="str">
            <v>EW700A</v>
          </cell>
        </row>
        <row r="404">
          <cell r="A404">
            <v>6142</v>
          </cell>
          <cell r="B404" t="str">
            <v>Customer Services Officer</v>
          </cell>
          <cell r="C404" t="str">
            <v>Customer Services Officer_Connections &amp; Integrity Section</v>
          </cell>
          <cell r="D404">
            <v>3475</v>
          </cell>
          <cell r="E404" t="str">
            <v>PARKER, Carla L</v>
          </cell>
          <cell r="F404" t="str">
            <v>Network Services</v>
          </cell>
          <cell r="G404" t="str">
            <v>Customer Service</v>
          </cell>
          <cell r="H404" t="str">
            <v>Metering &amp; Services</v>
          </cell>
          <cell r="J404" t="str">
            <v>ROBERTS, Jeffrey A</v>
          </cell>
          <cell r="K404">
            <v>39268</v>
          </cell>
          <cell r="L404" t="str">
            <v>SUBS</v>
          </cell>
          <cell r="M404" t="str">
            <v>STRUCT</v>
          </cell>
          <cell r="N404">
            <v>40840</v>
          </cell>
          <cell r="P404" t="str">
            <v>A2-ZAS</v>
          </cell>
        </row>
        <row r="405">
          <cell r="A405">
            <v>6143</v>
          </cell>
          <cell r="B405" t="str">
            <v>Customer Services Officer</v>
          </cell>
          <cell r="C405" t="str">
            <v>Customer Services Officer_Connections &amp; Integrity Section</v>
          </cell>
          <cell r="D405">
            <v>9904</v>
          </cell>
          <cell r="E405" t="str">
            <v>BRIGGS, Michelle</v>
          </cell>
          <cell r="F405" t="str">
            <v>Network Services</v>
          </cell>
          <cell r="G405" t="str">
            <v>Customer Service</v>
          </cell>
          <cell r="H405" t="str">
            <v>Metering &amp; Services</v>
          </cell>
          <cell r="J405" t="str">
            <v>ROBERTS, Jeffrey A</v>
          </cell>
          <cell r="K405">
            <v>40639</v>
          </cell>
          <cell r="L405" t="str">
            <v>SUBS</v>
          </cell>
          <cell r="M405" t="str">
            <v>STRUCT</v>
          </cell>
          <cell r="N405">
            <v>40840</v>
          </cell>
          <cell r="P405" t="str">
            <v>A2-ZAS</v>
          </cell>
        </row>
        <row r="406">
          <cell r="A406">
            <v>6146</v>
          </cell>
          <cell r="B406" t="str">
            <v>Electrical Worker</v>
          </cell>
          <cell r="C406" t="str">
            <v>Electrical Worker</v>
          </cell>
          <cell r="D406">
            <v>2653</v>
          </cell>
          <cell r="E406" t="str">
            <v>HOGAN, Sebastian</v>
          </cell>
          <cell r="F406" t="str">
            <v>Network Services</v>
          </cell>
          <cell r="G406" t="str">
            <v>Service Delivery</v>
          </cell>
          <cell r="H406" t="str">
            <v>Network Capital</v>
          </cell>
          <cell r="J406" t="str">
            <v>RANKIN, Paul A</v>
          </cell>
          <cell r="K406">
            <v>38747</v>
          </cell>
          <cell r="L406" t="str">
            <v>SUBS</v>
          </cell>
          <cell r="M406" t="str">
            <v>COMPET</v>
          </cell>
          <cell r="N406">
            <v>41205</v>
          </cell>
          <cell r="P406" t="str">
            <v>EW800A</v>
          </cell>
        </row>
        <row r="407">
          <cell r="A407">
            <v>6153</v>
          </cell>
          <cell r="B407" t="str">
            <v>Executive Support Officer</v>
          </cell>
          <cell r="C407" t="str">
            <v>Service Delivery Management</v>
          </cell>
          <cell r="D407">
            <v>10579</v>
          </cell>
          <cell r="E407" t="str">
            <v>BRUNDLE, Janine B</v>
          </cell>
          <cell r="F407" t="str">
            <v>Network Services</v>
          </cell>
          <cell r="J407" t="str">
            <v>ATKIN, Robert C</v>
          </cell>
          <cell r="K407">
            <v>41205</v>
          </cell>
          <cell r="L407" t="str">
            <v>SUBS</v>
          </cell>
          <cell r="M407" t="str">
            <v>APPNT</v>
          </cell>
          <cell r="N407">
            <v>41379</v>
          </cell>
          <cell r="P407" t="str">
            <v>A3-ZAS</v>
          </cell>
        </row>
        <row r="408">
          <cell r="A408">
            <v>6171</v>
          </cell>
          <cell r="B408" t="str">
            <v>Works Coordinator Reactive</v>
          </cell>
          <cell r="C408" t="str">
            <v>Works / Teams Coordinator</v>
          </cell>
          <cell r="D408">
            <v>6020</v>
          </cell>
          <cell r="E408" t="str">
            <v>MACKAY, Russell I</v>
          </cell>
          <cell r="F408" t="str">
            <v>Network Services</v>
          </cell>
          <cell r="G408" t="str">
            <v>Service Delivery</v>
          </cell>
          <cell r="H408" t="str">
            <v>Fault Response &amp; Reactive</v>
          </cell>
          <cell r="J408" t="str">
            <v>HOPKINS, Brian C</v>
          </cell>
          <cell r="K408">
            <v>32882</v>
          </cell>
          <cell r="L408" t="str">
            <v>SUBS</v>
          </cell>
          <cell r="M408" t="str">
            <v>STRUCT</v>
          </cell>
          <cell r="N408">
            <v>40787</v>
          </cell>
          <cell r="P408" t="str">
            <v>EW100B</v>
          </cell>
        </row>
        <row r="409">
          <cell r="A409">
            <v>6173</v>
          </cell>
          <cell r="B409" t="str">
            <v>Assistant Streetlight Coordinator</v>
          </cell>
          <cell r="C409" t="str">
            <v>Works Enablement</v>
          </cell>
          <cell r="D409">
            <v>6562</v>
          </cell>
          <cell r="E409" t="str">
            <v>STOKMAN, Terry</v>
          </cell>
          <cell r="F409" t="str">
            <v>Network Services</v>
          </cell>
          <cell r="G409" t="str">
            <v>Works Enablement</v>
          </cell>
          <cell r="H409" t="str">
            <v>Works Management</v>
          </cell>
          <cell r="I409" t="str">
            <v>Program Planning</v>
          </cell>
          <cell r="J409" t="str">
            <v>VAN DER PLAAT, Michael A</v>
          </cell>
          <cell r="K409">
            <v>28415</v>
          </cell>
          <cell r="L409" t="str">
            <v>SUBS</v>
          </cell>
          <cell r="M409" t="str">
            <v>COMPET</v>
          </cell>
          <cell r="N409">
            <v>41091</v>
          </cell>
          <cell r="P409" t="str">
            <v>EW900A</v>
          </cell>
        </row>
        <row r="410">
          <cell r="A410">
            <v>6175</v>
          </cell>
          <cell r="B410" t="str">
            <v>Asset Information Officer</v>
          </cell>
          <cell r="C410" t="str">
            <v>Asset Information and Reporting</v>
          </cell>
          <cell r="D410" t="str">
            <v>Vacant</v>
          </cell>
          <cell r="F410" t="str">
            <v>Asset Management</v>
          </cell>
          <cell r="G410" t="str">
            <v>Asset Info Mngmnt &amp; Repor</v>
          </cell>
          <cell r="J410" t="str">
            <v>BAJWA, Harpal</v>
          </cell>
        </row>
        <row r="411">
          <cell r="A411">
            <v>6176</v>
          </cell>
          <cell r="B411" t="str">
            <v>Asset Information Officer</v>
          </cell>
          <cell r="C411" t="str">
            <v>Asset Information and Reporting</v>
          </cell>
          <cell r="D411">
            <v>10555</v>
          </cell>
          <cell r="E411" t="str">
            <v>KONKISA, Sabitha</v>
          </cell>
          <cell r="F411" t="str">
            <v>Asset Management</v>
          </cell>
          <cell r="G411" t="str">
            <v>Asset Info Mngmnt &amp; Repor</v>
          </cell>
          <cell r="J411" t="str">
            <v>BAJWA, Harpal</v>
          </cell>
          <cell r="K411">
            <v>41155</v>
          </cell>
          <cell r="L411" t="str">
            <v>SUBS</v>
          </cell>
          <cell r="M411" t="str">
            <v>COMM</v>
          </cell>
          <cell r="N411">
            <v>41155</v>
          </cell>
          <cell r="P411" t="str">
            <v>A3-ZBS</v>
          </cell>
        </row>
        <row r="412">
          <cell r="A412">
            <v>6188</v>
          </cell>
          <cell r="B412" t="str">
            <v>OSR Program Coordinator</v>
          </cell>
          <cell r="C412" t="str">
            <v>Network Innovation</v>
          </cell>
          <cell r="D412">
            <v>10543</v>
          </cell>
          <cell r="E412" t="str">
            <v>BEH, Angela</v>
          </cell>
          <cell r="F412" t="str">
            <v>Asset Management</v>
          </cell>
          <cell r="G412" t="str">
            <v>Network Innovation</v>
          </cell>
          <cell r="H412" t="str">
            <v>OSR Program</v>
          </cell>
          <cell r="J412" t="str">
            <v>BALDWIN, Graham</v>
          </cell>
          <cell r="K412">
            <v>41141</v>
          </cell>
          <cell r="L412" t="str">
            <v>SUBS</v>
          </cell>
          <cell r="M412" t="str">
            <v>STRUCT</v>
          </cell>
          <cell r="N412">
            <v>41150</v>
          </cell>
          <cell r="O412">
            <v>41870</v>
          </cell>
          <cell r="P412" t="str">
            <v>A3-ZBS</v>
          </cell>
        </row>
        <row r="413">
          <cell r="A413">
            <v>6197</v>
          </cell>
          <cell r="B413" t="str">
            <v>Electrical Fitter</v>
          </cell>
          <cell r="C413" t="str">
            <v>Electrical Fitter - Dist Sub</v>
          </cell>
          <cell r="D413">
            <v>2644</v>
          </cell>
          <cell r="E413" t="str">
            <v>BOLTE, Aaron J</v>
          </cell>
          <cell r="F413" t="str">
            <v>Network Services</v>
          </cell>
          <cell r="G413" t="str">
            <v>Customer Service</v>
          </cell>
          <cell r="H413" t="str">
            <v>Metering &amp; Services</v>
          </cell>
          <cell r="J413" t="str">
            <v>CHRISTIAN, Wayne I</v>
          </cell>
          <cell r="K413">
            <v>38747</v>
          </cell>
          <cell r="L413" t="str">
            <v>SUBS</v>
          </cell>
          <cell r="M413" t="str">
            <v>COMPET</v>
          </cell>
          <cell r="N413">
            <v>40968</v>
          </cell>
          <cell r="P413" t="str">
            <v>EW800A</v>
          </cell>
        </row>
        <row r="414">
          <cell r="A414">
            <v>6198</v>
          </cell>
          <cell r="B414" t="str">
            <v>Electrical Fitter</v>
          </cell>
          <cell r="C414" t="str">
            <v>Electrical Fitter - Dist Sub</v>
          </cell>
          <cell r="D414">
            <v>3760</v>
          </cell>
          <cell r="E414" t="str">
            <v>NICHOLSON, Peter J</v>
          </cell>
          <cell r="F414" t="str">
            <v>Network Services</v>
          </cell>
          <cell r="G414" t="str">
            <v>Service Delivery</v>
          </cell>
          <cell r="H414" t="str">
            <v>Substation Maintenance</v>
          </cell>
          <cell r="I414" t="str">
            <v>Distribution Substations</v>
          </cell>
          <cell r="J414" t="str">
            <v>BELL, Darren R</v>
          </cell>
          <cell r="K414">
            <v>39482</v>
          </cell>
          <cell r="L414" t="str">
            <v>SUBS</v>
          </cell>
          <cell r="M414" t="str">
            <v>COMPET</v>
          </cell>
          <cell r="N414">
            <v>41253</v>
          </cell>
          <cell r="P414" t="str">
            <v>EW800A</v>
          </cell>
        </row>
        <row r="415">
          <cell r="A415">
            <v>6221</v>
          </cell>
          <cell r="B415" t="str">
            <v>Customer Service and Compliance Officer</v>
          </cell>
          <cell r="C415" t="str">
            <v>Asset Management General Manager</v>
          </cell>
          <cell r="D415">
            <v>3127</v>
          </cell>
          <cell r="E415" t="str">
            <v>ESCRIBANO, Harvey</v>
          </cell>
          <cell r="F415" t="str">
            <v>Asset Management</v>
          </cell>
          <cell r="G415" t="str">
            <v>Gas Networks</v>
          </cell>
          <cell r="J415" t="str">
            <v>CONNELLY, Macleay F</v>
          </cell>
          <cell r="K415">
            <v>38961</v>
          </cell>
          <cell r="L415" t="str">
            <v>SUBS</v>
          </cell>
          <cell r="M415" t="str">
            <v>APPNT</v>
          </cell>
          <cell r="N415">
            <v>41043</v>
          </cell>
          <cell r="P415" t="str">
            <v>MSAN</v>
          </cell>
        </row>
        <row r="416">
          <cell r="A416">
            <v>6233</v>
          </cell>
          <cell r="B416" t="str">
            <v>Manager Electrical Asset Management</v>
          </cell>
          <cell r="C416" t="str">
            <v>AP - Management Group</v>
          </cell>
          <cell r="D416" t="str">
            <v>Vacant</v>
          </cell>
          <cell r="F416" t="str">
            <v>Asset Management</v>
          </cell>
          <cell r="G416" t="str">
            <v>Asset Strategy &amp; Planning</v>
          </cell>
          <cell r="J416" t="str">
            <v>DEVLIN, Stephen P</v>
          </cell>
        </row>
        <row r="417">
          <cell r="A417">
            <v>6238</v>
          </cell>
          <cell r="B417" t="str">
            <v>Electrical Fitter</v>
          </cell>
          <cell r="C417" t="str">
            <v>Electrical Fitter - Dist Sub</v>
          </cell>
          <cell r="D417">
            <v>2659</v>
          </cell>
          <cell r="E417" t="str">
            <v>WHITE, Tobias</v>
          </cell>
          <cell r="F417" t="str">
            <v>Network Services</v>
          </cell>
          <cell r="G417" t="str">
            <v>Service Delivery</v>
          </cell>
          <cell r="H417" t="str">
            <v>Substation Maintenance</v>
          </cell>
          <cell r="I417" t="str">
            <v>Distribution Substations</v>
          </cell>
          <cell r="J417" t="str">
            <v>BELL, Darren R</v>
          </cell>
          <cell r="K417">
            <v>38747</v>
          </cell>
          <cell r="L417" t="str">
            <v>SUBS</v>
          </cell>
          <cell r="M417" t="str">
            <v>COMPET</v>
          </cell>
          <cell r="N417">
            <v>41288</v>
          </cell>
          <cell r="P417" t="str">
            <v>EW800A</v>
          </cell>
        </row>
        <row r="418">
          <cell r="A418">
            <v>6246</v>
          </cell>
          <cell r="B418" t="str">
            <v>Asset Strategy Analyst</v>
          </cell>
          <cell r="C418" t="str">
            <v xml:space="preserve">AP - Planner/TO/Engineer </v>
          </cell>
          <cell r="D418">
            <v>10139</v>
          </cell>
          <cell r="E418" t="str">
            <v>WEE, Zi K T</v>
          </cell>
          <cell r="F418" t="str">
            <v>Asset Management</v>
          </cell>
          <cell r="G418" t="str">
            <v>Asset Strategy &amp; Planning</v>
          </cell>
          <cell r="H418" t="str">
            <v>Asset Strategy</v>
          </cell>
          <cell r="J418" t="str">
            <v>ANDERSON, Tim</v>
          </cell>
          <cell r="K418">
            <v>41050</v>
          </cell>
          <cell r="L418" t="str">
            <v>SUBS</v>
          </cell>
          <cell r="M418" t="str">
            <v>STRUCT</v>
          </cell>
          <cell r="N418">
            <v>41193</v>
          </cell>
          <cell r="P418" t="str">
            <v>A4-ZAS</v>
          </cell>
        </row>
        <row r="419">
          <cell r="A419">
            <v>6247</v>
          </cell>
          <cell r="B419" t="str">
            <v>Project Engineer</v>
          </cell>
          <cell r="C419" t="str">
            <v>Major Projects</v>
          </cell>
          <cell r="D419">
            <v>3665</v>
          </cell>
          <cell r="E419" t="str">
            <v>MAY, Brendon F</v>
          </cell>
          <cell r="F419" t="str">
            <v>Network Services</v>
          </cell>
          <cell r="G419" t="str">
            <v>Major Projects</v>
          </cell>
          <cell r="J419" t="str">
            <v>MILLER, Matthew C</v>
          </cell>
          <cell r="K419">
            <v>39419</v>
          </cell>
          <cell r="L419" t="str">
            <v>SUBS</v>
          </cell>
          <cell r="M419" t="str">
            <v>XFER</v>
          </cell>
          <cell r="N419">
            <v>41225</v>
          </cell>
          <cell r="P419" t="str">
            <v>A4-ZAS</v>
          </cell>
        </row>
        <row r="420">
          <cell r="A420">
            <v>6248</v>
          </cell>
          <cell r="B420" t="str">
            <v>Snr Network Augmentation Engineer</v>
          </cell>
          <cell r="C420" t="str">
            <v xml:space="preserve">AP - Planner/TO/Engineer </v>
          </cell>
          <cell r="D420">
            <v>10675</v>
          </cell>
          <cell r="E420" t="str">
            <v>JAYATHILAKA, Yanaka</v>
          </cell>
          <cell r="F420" t="str">
            <v>Asset Management</v>
          </cell>
          <cell r="G420" t="str">
            <v>Asset Strategy &amp; Planning</v>
          </cell>
          <cell r="H420" t="str">
            <v>Network Augmentation</v>
          </cell>
          <cell r="J420" t="str">
            <v>WALISUNDARA, Upul</v>
          </cell>
          <cell r="K420">
            <v>41393</v>
          </cell>
          <cell r="L420" t="str">
            <v>SUBS</v>
          </cell>
          <cell r="M420" t="str">
            <v>COMM</v>
          </cell>
          <cell r="N420">
            <v>41393</v>
          </cell>
          <cell r="P420" t="str">
            <v>MSAN</v>
          </cell>
        </row>
        <row r="421">
          <cell r="A421">
            <v>6252</v>
          </cell>
          <cell r="B421" t="str">
            <v>Works Support Officer</v>
          </cell>
          <cell r="C421" t="str">
            <v>Works Enablement</v>
          </cell>
          <cell r="D421">
            <v>9804</v>
          </cell>
          <cell r="E421" t="str">
            <v>LI, Mei</v>
          </cell>
          <cell r="F421" t="str">
            <v>Network Services</v>
          </cell>
          <cell r="G421" t="str">
            <v>Works Enablement</v>
          </cell>
          <cell r="H421" t="str">
            <v>Works Management</v>
          </cell>
          <cell r="I421" t="str">
            <v>WE Tools Syst &amp; Proc Spec</v>
          </cell>
          <cell r="J421" t="str">
            <v>KUSUMA, Arinanto</v>
          </cell>
          <cell r="K421">
            <v>40483</v>
          </cell>
          <cell r="L421" t="str">
            <v>SUBS</v>
          </cell>
          <cell r="M421" t="str">
            <v>STRUCT</v>
          </cell>
          <cell r="N421">
            <v>41124</v>
          </cell>
          <cell r="P421" t="str">
            <v>A3-ZBS</v>
          </cell>
        </row>
        <row r="422">
          <cell r="A422">
            <v>6266</v>
          </cell>
          <cell r="B422" t="str">
            <v>Trade Assistant</v>
          </cell>
          <cell r="C422" t="str">
            <v>Electrical Worker - Labourer</v>
          </cell>
          <cell r="D422">
            <v>10674</v>
          </cell>
          <cell r="E422" t="str">
            <v>AIRD, David A</v>
          </cell>
          <cell r="F422" t="str">
            <v>Network Services</v>
          </cell>
          <cell r="G422" t="str">
            <v>Customer Service</v>
          </cell>
          <cell r="H422" t="str">
            <v>Metering &amp; Services</v>
          </cell>
          <cell r="J422" t="str">
            <v>MITCHELL, John B</v>
          </cell>
          <cell r="K422">
            <v>41386</v>
          </cell>
          <cell r="L422" t="str">
            <v>SUBS</v>
          </cell>
          <cell r="M422" t="str">
            <v>COMM</v>
          </cell>
          <cell r="N422">
            <v>41386</v>
          </cell>
          <cell r="P422" t="str">
            <v>EW300A</v>
          </cell>
        </row>
        <row r="423">
          <cell r="A423">
            <v>6267</v>
          </cell>
          <cell r="B423" t="str">
            <v>Electrical Worker</v>
          </cell>
          <cell r="C423" t="str">
            <v>Electrical Worker</v>
          </cell>
          <cell r="D423">
            <v>2438</v>
          </cell>
          <cell r="E423" t="str">
            <v>GRACE, Frederick</v>
          </cell>
          <cell r="F423" t="str">
            <v>Network Services</v>
          </cell>
          <cell r="G423" t="str">
            <v>Service Delivery</v>
          </cell>
          <cell r="H423" t="str">
            <v>Network Capital</v>
          </cell>
          <cell r="J423" t="str">
            <v>BAKER, Benjamin J</v>
          </cell>
          <cell r="K423">
            <v>38446</v>
          </cell>
          <cell r="L423" t="str">
            <v>SUBS</v>
          </cell>
          <cell r="M423" t="str">
            <v>COMPET</v>
          </cell>
          <cell r="N423">
            <v>41358</v>
          </cell>
          <cell r="P423" t="str">
            <v>EW700A</v>
          </cell>
        </row>
        <row r="424">
          <cell r="A424">
            <v>6268</v>
          </cell>
          <cell r="B424" t="str">
            <v>Team Leader Pole Replacement</v>
          </cell>
          <cell r="C424" t="str">
            <v>Electrical Worker - Lineworker</v>
          </cell>
          <cell r="D424" t="str">
            <v>Vacant</v>
          </cell>
          <cell r="F424" t="str">
            <v>Network Services</v>
          </cell>
          <cell r="G424" t="str">
            <v>Service Delivery</v>
          </cell>
          <cell r="H424" t="str">
            <v>Lines Overhead &amp; Undergro</v>
          </cell>
          <cell r="I424" t="str">
            <v>Pole Replacement</v>
          </cell>
          <cell r="J424" t="str">
            <v>STEWART, Geoffrey W</v>
          </cell>
        </row>
        <row r="425">
          <cell r="A425">
            <v>6269</v>
          </cell>
          <cell r="B425" t="str">
            <v>Dual Trade (LW/F)</v>
          </cell>
          <cell r="C425" t="str">
            <v>Electrical Worker - Lineworker</v>
          </cell>
          <cell r="D425" t="str">
            <v>Vacant</v>
          </cell>
          <cell r="F425" t="str">
            <v>Network Services</v>
          </cell>
          <cell r="G425" t="str">
            <v>Customer Service</v>
          </cell>
          <cell r="H425" t="str">
            <v>Metering &amp; Services</v>
          </cell>
          <cell r="J425" t="str">
            <v>MITCHELL, John B</v>
          </cell>
        </row>
        <row r="426">
          <cell r="A426">
            <v>6275</v>
          </cell>
          <cell r="B426" t="str">
            <v>Works Coordinator Live Work</v>
          </cell>
          <cell r="C426" t="str">
            <v>Electrical Worker - Lineworker Live Line</v>
          </cell>
          <cell r="D426">
            <v>5951</v>
          </cell>
          <cell r="E426" t="str">
            <v>LOOSLEY, Glenn</v>
          </cell>
          <cell r="F426" t="str">
            <v>Network Services</v>
          </cell>
          <cell r="G426" t="str">
            <v>Service Delivery</v>
          </cell>
          <cell r="H426" t="str">
            <v>Lines Overhead &amp; Undergro</v>
          </cell>
          <cell r="I426" t="str">
            <v>Live Works</v>
          </cell>
          <cell r="J426" t="str">
            <v>SPENCE, Bob</v>
          </cell>
          <cell r="K426">
            <v>32904</v>
          </cell>
          <cell r="L426" t="str">
            <v>SUBS</v>
          </cell>
          <cell r="M426" t="str">
            <v>COMPET</v>
          </cell>
          <cell r="N426">
            <v>41091</v>
          </cell>
          <cell r="P426" t="str">
            <v>EW100B</v>
          </cell>
        </row>
        <row r="427">
          <cell r="A427">
            <v>6282</v>
          </cell>
          <cell r="B427" t="str">
            <v>Field Supervisor Subtransmission Line Work and Zone Substation Ci</v>
          </cell>
          <cell r="C427" t="str">
            <v>Major Projects</v>
          </cell>
          <cell r="D427" t="str">
            <v>Vacant</v>
          </cell>
          <cell r="F427" t="str">
            <v>Network Services</v>
          </cell>
          <cell r="G427" t="str">
            <v>Major Projects</v>
          </cell>
          <cell r="J427" t="str">
            <v>LONCHAMPT, Delphine K</v>
          </cell>
        </row>
        <row r="428">
          <cell r="A428">
            <v>6287</v>
          </cell>
          <cell r="B428" t="str">
            <v>Asset Information Officer</v>
          </cell>
          <cell r="C428" t="str">
            <v>Asset Information and Reporting</v>
          </cell>
          <cell r="D428" t="str">
            <v>Vacant</v>
          </cell>
          <cell r="F428" t="str">
            <v>Asset Management</v>
          </cell>
          <cell r="G428" t="str">
            <v>Asset Info Mngmnt &amp; Repor</v>
          </cell>
          <cell r="J428" t="str">
            <v>BAJWA, Harpal</v>
          </cell>
        </row>
        <row r="429">
          <cell r="A429">
            <v>6289</v>
          </cell>
          <cell r="B429" t="str">
            <v>Glove and Barrier</v>
          </cell>
          <cell r="C429" t="str">
            <v>Electrical Worker - Lineworker Live Line</v>
          </cell>
          <cell r="D429">
            <v>2123</v>
          </cell>
          <cell r="E429" t="str">
            <v>GENERO, Mario</v>
          </cell>
          <cell r="F429" t="str">
            <v>Network Services</v>
          </cell>
          <cell r="G429" t="str">
            <v>Service Delivery</v>
          </cell>
          <cell r="H429" t="str">
            <v>Lines Overhead &amp; Undergro</v>
          </cell>
          <cell r="I429" t="str">
            <v>Live Works</v>
          </cell>
          <cell r="J429" t="str">
            <v>READ, Scott A</v>
          </cell>
          <cell r="K429">
            <v>38040</v>
          </cell>
          <cell r="L429" t="str">
            <v>SUBS</v>
          </cell>
          <cell r="M429" t="str">
            <v>ADVMNT</v>
          </cell>
          <cell r="N429">
            <v>41204</v>
          </cell>
          <cell r="P429" t="str">
            <v>EW800A</v>
          </cell>
        </row>
        <row r="430">
          <cell r="A430">
            <v>6299</v>
          </cell>
          <cell r="B430" t="str">
            <v>Financial Controller Networks</v>
          </cell>
          <cell r="C430" t="str">
            <v>Finance Services</v>
          </cell>
          <cell r="D430">
            <v>10070</v>
          </cell>
          <cell r="E430" t="str">
            <v>PASSALIS, Kathryn L</v>
          </cell>
          <cell r="F430" t="str">
            <v>Networks</v>
          </cell>
          <cell r="G430" t="str">
            <v>Network Finance Services</v>
          </cell>
          <cell r="J430" t="str">
            <v>PRIEST, Martin</v>
          </cell>
          <cell r="K430">
            <v>40893</v>
          </cell>
          <cell r="L430" t="str">
            <v>SUBS</v>
          </cell>
          <cell r="M430" t="str">
            <v>CNTRCT</v>
          </cell>
          <cell r="N430">
            <v>40893</v>
          </cell>
          <cell r="O430">
            <v>41988</v>
          </cell>
          <cell r="P430" t="str">
            <v>MSAN</v>
          </cell>
        </row>
        <row r="431">
          <cell r="A431">
            <v>6300</v>
          </cell>
          <cell r="B431" t="str">
            <v>Trainee Technical Officer</v>
          </cell>
          <cell r="C431" t="str">
            <v>Works Enablement</v>
          </cell>
          <cell r="D431">
            <v>3758</v>
          </cell>
          <cell r="E431" t="str">
            <v>WILLIAMS, Joshua J</v>
          </cell>
          <cell r="F431" t="str">
            <v>Network Services</v>
          </cell>
          <cell r="G431" t="str">
            <v>Works Enablement</v>
          </cell>
          <cell r="H431" t="str">
            <v>Works Management</v>
          </cell>
          <cell r="I431" t="str">
            <v>Program Planning</v>
          </cell>
          <cell r="J431" t="str">
            <v>VAN DER PLAAT, Michael A</v>
          </cell>
          <cell r="K431">
            <v>39482</v>
          </cell>
          <cell r="L431" t="str">
            <v>SUBS</v>
          </cell>
          <cell r="M431" t="str">
            <v>COMPET</v>
          </cell>
          <cell r="N431">
            <v>41352</v>
          </cell>
          <cell r="O431">
            <v>41820</v>
          </cell>
          <cell r="P431" t="str">
            <v>A3-ZAS</v>
          </cell>
        </row>
        <row r="432">
          <cell r="A432">
            <v>6304</v>
          </cell>
          <cell r="B432" t="str">
            <v>Regulatory Compliance Officer</v>
          </cell>
          <cell r="C432" t="str">
            <v>Asset Management General Manager</v>
          </cell>
          <cell r="D432">
            <v>10536</v>
          </cell>
          <cell r="E432" t="str">
            <v>FITZGERALD, Marianne</v>
          </cell>
          <cell r="F432" t="str">
            <v>Asset Management</v>
          </cell>
          <cell r="J432" t="str">
            <v>DEVLIN, Stephen P</v>
          </cell>
          <cell r="K432">
            <v>41134</v>
          </cell>
          <cell r="L432" t="str">
            <v>SUBS</v>
          </cell>
          <cell r="M432" t="str">
            <v>FIXED</v>
          </cell>
          <cell r="N432">
            <v>41318</v>
          </cell>
          <cell r="O432">
            <v>42047</v>
          </cell>
          <cell r="P432" t="str">
            <v>A4-ZBS</v>
          </cell>
        </row>
        <row r="433">
          <cell r="A433">
            <v>6310</v>
          </cell>
          <cell r="B433" t="str">
            <v>Line Worker</v>
          </cell>
          <cell r="C433" t="str">
            <v>Electrical Worker - Lineworker</v>
          </cell>
          <cell r="D433">
            <v>2650</v>
          </cell>
          <cell r="E433" t="str">
            <v>VALTER, Daniel R</v>
          </cell>
          <cell r="F433" t="str">
            <v>Network Services</v>
          </cell>
          <cell r="G433" t="str">
            <v>Customer Service</v>
          </cell>
          <cell r="H433" t="str">
            <v>Metering &amp; Services</v>
          </cell>
          <cell r="J433" t="str">
            <v>MITCHELL, John B</v>
          </cell>
          <cell r="K433">
            <v>38747</v>
          </cell>
          <cell r="L433" t="str">
            <v>SUBS</v>
          </cell>
          <cell r="M433" t="str">
            <v>STRUCT</v>
          </cell>
          <cell r="N433">
            <v>40840</v>
          </cell>
          <cell r="P433" t="str">
            <v>EW600A</v>
          </cell>
        </row>
        <row r="434">
          <cell r="A434">
            <v>6312</v>
          </cell>
          <cell r="B434" t="str">
            <v>Business Process Change Manager</v>
          </cell>
          <cell r="C434" t="str">
            <v>Network Innovation</v>
          </cell>
          <cell r="D434">
            <v>1980</v>
          </cell>
          <cell r="E434" t="str">
            <v>LOME, Martin</v>
          </cell>
          <cell r="F434" t="str">
            <v>Asset Management</v>
          </cell>
          <cell r="G434" t="str">
            <v>Network Innovation</v>
          </cell>
          <cell r="H434" t="str">
            <v>OSR Program</v>
          </cell>
          <cell r="J434" t="str">
            <v>BALDWIN, Graham</v>
          </cell>
          <cell r="K434">
            <v>37869</v>
          </cell>
          <cell r="L434" t="str">
            <v>SUBS</v>
          </cell>
          <cell r="M434" t="str">
            <v>STRUCT</v>
          </cell>
          <cell r="N434">
            <v>41312</v>
          </cell>
          <cell r="P434" t="str">
            <v>MSAN</v>
          </cell>
        </row>
        <row r="435">
          <cell r="A435">
            <v>6318</v>
          </cell>
          <cell r="B435" t="str">
            <v xml:space="preserve">Works Co-ordinator </v>
          </cell>
          <cell r="C435" t="str">
            <v>Works / Teams Coordinator</v>
          </cell>
          <cell r="D435">
            <v>4048</v>
          </cell>
          <cell r="E435" t="str">
            <v>FROOME, Peter W</v>
          </cell>
          <cell r="F435" t="str">
            <v>Network Services</v>
          </cell>
          <cell r="G435" t="str">
            <v>Service Delivery</v>
          </cell>
          <cell r="H435" t="str">
            <v>Substation Maintenance</v>
          </cell>
          <cell r="I435" t="str">
            <v>Distribution Substations</v>
          </cell>
          <cell r="J435" t="str">
            <v>LAMONT, Brent</v>
          </cell>
          <cell r="K435">
            <v>35459</v>
          </cell>
          <cell r="L435" t="str">
            <v>NONSUBS</v>
          </cell>
          <cell r="M435" t="str">
            <v>HDA</v>
          </cell>
          <cell r="N435">
            <v>41335</v>
          </cell>
          <cell r="O435">
            <v>41395</v>
          </cell>
          <cell r="P435" t="str">
            <v>EW100B</v>
          </cell>
        </row>
        <row r="436">
          <cell r="A436">
            <v>6318</v>
          </cell>
          <cell r="B436" t="str">
            <v xml:space="preserve">Works Co-ordinator </v>
          </cell>
          <cell r="C436" t="str">
            <v>Works / Teams Coordinator</v>
          </cell>
          <cell r="D436">
            <v>6031</v>
          </cell>
          <cell r="E436" t="str">
            <v>MATTHEWS, Gary J</v>
          </cell>
          <cell r="F436" t="str">
            <v>Network Services</v>
          </cell>
          <cell r="G436" t="str">
            <v>Service Delivery</v>
          </cell>
          <cell r="H436" t="str">
            <v>Substation Maintenance</v>
          </cell>
          <cell r="I436" t="str">
            <v>Distribution Substations</v>
          </cell>
          <cell r="J436" t="str">
            <v>LAMONT, Brent</v>
          </cell>
          <cell r="K436">
            <v>32154</v>
          </cell>
          <cell r="L436" t="str">
            <v>SUBS</v>
          </cell>
          <cell r="M436" t="str">
            <v>STRUCT</v>
          </cell>
          <cell r="N436">
            <v>40630</v>
          </cell>
          <cell r="P436" t="str">
            <v>EW100B</v>
          </cell>
        </row>
        <row r="437">
          <cell r="A437">
            <v>6327</v>
          </cell>
          <cell r="B437" t="str">
            <v>Customer Liaison Officer</v>
          </cell>
          <cell r="C437" t="str">
            <v>Service Delivery Management</v>
          </cell>
          <cell r="D437">
            <v>9718</v>
          </cell>
          <cell r="E437" t="str">
            <v>BELLINGHAM, Elyse C</v>
          </cell>
          <cell r="F437" t="str">
            <v>Network Services</v>
          </cell>
          <cell r="G437" t="str">
            <v>Customer Service</v>
          </cell>
          <cell r="H437" t="str">
            <v>Customer Service Centre</v>
          </cell>
          <cell r="J437" t="str">
            <v>BUSTAMANTE, Christian A</v>
          </cell>
          <cell r="K437">
            <v>40364</v>
          </cell>
          <cell r="L437" t="str">
            <v>SUBS</v>
          </cell>
          <cell r="M437" t="str">
            <v>STRUCT</v>
          </cell>
          <cell r="N437">
            <v>41059</v>
          </cell>
          <cell r="P437" t="str">
            <v>A2-ZAS</v>
          </cell>
        </row>
        <row r="438">
          <cell r="A438">
            <v>6328</v>
          </cell>
          <cell r="B438" t="str">
            <v>Office Trainee</v>
          </cell>
          <cell r="C438" t="str">
            <v>Asset Management General Manager</v>
          </cell>
          <cell r="D438" t="str">
            <v>Vacant</v>
          </cell>
          <cell r="F438" t="str">
            <v>Asset Management</v>
          </cell>
          <cell r="G438" t="str">
            <v>Office Trainees</v>
          </cell>
          <cell r="J438" t="str">
            <v>PASSALIS, Kathryn L</v>
          </cell>
        </row>
        <row r="439">
          <cell r="A439">
            <v>6330</v>
          </cell>
          <cell r="B439" t="str">
            <v>Customer Services Officer</v>
          </cell>
          <cell r="C439" t="str">
            <v>Customer Services Officer_Connections &amp; Integrity Section</v>
          </cell>
          <cell r="D439">
            <v>9520</v>
          </cell>
          <cell r="E439" t="str">
            <v>GILBERT, Katie</v>
          </cell>
          <cell r="F439" t="str">
            <v>Network Services</v>
          </cell>
          <cell r="G439" t="str">
            <v>Customer Service</v>
          </cell>
          <cell r="H439" t="str">
            <v>Metering &amp; Services</v>
          </cell>
          <cell r="J439" t="str">
            <v>ROBERTS, Jeffrey A</v>
          </cell>
          <cell r="K439">
            <v>40080</v>
          </cell>
          <cell r="L439" t="str">
            <v>SUBS</v>
          </cell>
          <cell r="M439" t="str">
            <v>STRUCT</v>
          </cell>
          <cell r="N439">
            <v>40840</v>
          </cell>
          <cell r="P439" t="str">
            <v>A2-ZBS</v>
          </cell>
        </row>
        <row r="440">
          <cell r="A440">
            <v>6332</v>
          </cell>
          <cell r="B440" t="str">
            <v>Works Planner</v>
          </cell>
          <cell r="C440" t="str">
            <v>Works Enablement</v>
          </cell>
          <cell r="D440">
            <v>6326</v>
          </cell>
          <cell r="E440" t="str">
            <v>PETTIT, Phil</v>
          </cell>
          <cell r="F440" t="str">
            <v>Network Services</v>
          </cell>
          <cell r="G440" t="str">
            <v>Works Enablement</v>
          </cell>
          <cell r="J440" t="str">
            <v>VAN DER PLAAT, Michael A</v>
          </cell>
          <cell r="K440">
            <v>31476</v>
          </cell>
          <cell r="L440" t="str">
            <v>SUBS</v>
          </cell>
          <cell r="M440" t="str">
            <v>PROM</v>
          </cell>
          <cell r="N440">
            <v>41050</v>
          </cell>
          <cell r="P440" t="str">
            <v>A4-ZAS</v>
          </cell>
        </row>
        <row r="441">
          <cell r="A441">
            <v>6333</v>
          </cell>
          <cell r="B441" t="str">
            <v>Capital Program Manager</v>
          </cell>
          <cell r="C441" t="str">
            <v>Asset Management General Manager</v>
          </cell>
          <cell r="D441" t="str">
            <v>Vacant</v>
          </cell>
          <cell r="F441" t="str">
            <v>Asset Management</v>
          </cell>
          <cell r="G441" t="str">
            <v>Gas Networks</v>
          </cell>
          <cell r="J441" t="str">
            <v>CONNELLY, Macleay F</v>
          </cell>
        </row>
        <row r="442">
          <cell r="A442">
            <v>6340</v>
          </cell>
          <cell r="B442" t="str">
            <v>Work Scheduler</v>
          </cell>
          <cell r="C442" t="str">
            <v>Service Delivery Management</v>
          </cell>
          <cell r="D442">
            <v>9736</v>
          </cell>
          <cell r="E442" t="str">
            <v>BASEDEN, Christopher R</v>
          </cell>
          <cell r="F442" t="str">
            <v>Network Services</v>
          </cell>
          <cell r="G442" t="str">
            <v>Service Delivery</v>
          </cell>
          <cell r="H442" t="str">
            <v>Lines Overhead &amp; Undergro</v>
          </cell>
          <cell r="J442" t="str">
            <v>ANDERSON, Damien</v>
          </cell>
          <cell r="K442">
            <v>40385</v>
          </cell>
          <cell r="L442" t="str">
            <v>SUBS</v>
          </cell>
          <cell r="M442" t="str">
            <v>STRUCT</v>
          </cell>
          <cell r="N442">
            <v>40897</v>
          </cell>
          <cell r="P442" t="str">
            <v>A4-ZAS</v>
          </cell>
        </row>
        <row r="443">
          <cell r="A443">
            <v>6341</v>
          </cell>
          <cell r="B443" t="str">
            <v>Work Scheduler</v>
          </cell>
          <cell r="C443" t="str">
            <v>Service Delivery Management</v>
          </cell>
          <cell r="D443">
            <v>9740</v>
          </cell>
          <cell r="E443" t="str">
            <v>BOYES, Melinda J</v>
          </cell>
          <cell r="F443" t="str">
            <v>Network Services</v>
          </cell>
          <cell r="G443" t="str">
            <v>Service Delivery</v>
          </cell>
          <cell r="H443" t="str">
            <v>Network Capital</v>
          </cell>
          <cell r="J443" t="str">
            <v>HOPKINS, Brian C</v>
          </cell>
          <cell r="K443">
            <v>40392</v>
          </cell>
          <cell r="L443" t="str">
            <v>SUBS</v>
          </cell>
          <cell r="M443" t="str">
            <v>STRUCT</v>
          </cell>
          <cell r="N443">
            <v>40788</v>
          </cell>
          <cell r="P443" t="str">
            <v>A4-ZAS</v>
          </cell>
        </row>
        <row r="444">
          <cell r="A444">
            <v>6342</v>
          </cell>
          <cell r="B444" t="str">
            <v>Works Planner Overhead/Underground</v>
          </cell>
          <cell r="C444" t="str">
            <v>Works Enablement</v>
          </cell>
          <cell r="D444">
            <v>10136</v>
          </cell>
          <cell r="E444" t="str">
            <v>BOGNER, Ashley</v>
          </cell>
          <cell r="F444" t="str">
            <v>Network Services</v>
          </cell>
          <cell r="G444" t="str">
            <v>Works Enablement</v>
          </cell>
          <cell r="H444" t="str">
            <v>Works Management</v>
          </cell>
          <cell r="I444" t="str">
            <v>Program Planning</v>
          </cell>
          <cell r="J444" t="str">
            <v>VAN DER PLAAT, Michael A</v>
          </cell>
          <cell r="K444">
            <v>41050</v>
          </cell>
          <cell r="L444" t="str">
            <v>SUBS</v>
          </cell>
          <cell r="M444" t="str">
            <v>COMM</v>
          </cell>
          <cell r="N444">
            <v>41050</v>
          </cell>
          <cell r="P444" t="str">
            <v>A4-ZAS</v>
          </cell>
        </row>
        <row r="445">
          <cell r="A445">
            <v>6344</v>
          </cell>
          <cell r="B445" t="str">
            <v>ENMAC Officer</v>
          </cell>
          <cell r="C445" t="str">
            <v xml:space="preserve">AP - Planner/TO/Engineer </v>
          </cell>
          <cell r="D445">
            <v>9755</v>
          </cell>
          <cell r="E445" t="str">
            <v>LU, Yinglei Allen</v>
          </cell>
          <cell r="F445" t="str">
            <v>Asset Management</v>
          </cell>
          <cell r="G445" t="str">
            <v>Asset Strategy &amp; Planning</v>
          </cell>
          <cell r="H445" t="str">
            <v>Secondary Systems</v>
          </cell>
          <cell r="J445" t="str">
            <v>SARTOR, Phillip D</v>
          </cell>
          <cell r="K445">
            <v>40410</v>
          </cell>
          <cell r="L445" t="str">
            <v>SUBS</v>
          </cell>
          <cell r="M445" t="str">
            <v>STRUCT</v>
          </cell>
          <cell r="N445">
            <v>41193</v>
          </cell>
          <cell r="P445" t="str">
            <v>A4-ZAS</v>
          </cell>
        </row>
        <row r="446">
          <cell r="A446">
            <v>6347</v>
          </cell>
          <cell r="B446" t="str">
            <v>Customer Support &amp; Solar Administrator</v>
          </cell>
          <cell r="C446" t="str">
            <v>Customer Services Officer_Connections &amp; Integrity Section</v>
          </cell>
          <cell r="D446">
            <v>10055</v>
          </cell>
          <cell r="E446" t="str">
            <v>GUM, Asal</v>
          </cell>
          <cell r="F446" t="str">
            <v>Network Services</v>
          </cell>
          <cell r="G446" t="str">
            <v>Customer Service</v>
          </cell>
          <cell r="H446" t="str">
            <v>Metering &amp; Services</v>
          </cell>
          <cell r="J446" t="str">
            <v>ROBERTS, Jeffrey A</v>
          </cell>
          <cell r="K446">
            <v>40868</v>
          </cell>
          <cell r="L446" t="str">
            <v>SUBS</v>
          </cell>
          <cell r="M446" t="str">
            <v>ADVMNT</v>
          </cell>
          <cell r="N446">
            <v>41379</v>
          </cell>
          <cell r="P446" t="str">
            <v>A2-ZBS</v>
          </cell>
        </row>
        <row r="447">
          <cell r="A447">
            <v>6348</v>
          </cell>
          <cell r="B447" t="str">
            <v>Senior Regulatory Manager - Networks</v>
          </cell>
          <cell r="C447" t="str">
            <v>Technical Regulation &amp; Standards</v>
          </cell>
          <cell r="D447">
            <v>10588</v>
          </cell>
          <cell r="E447" t="str">
            <v>CUNNINGHAM, Peter J</v>
          </cell>
          <cell r="F447" t="str">
            <v>Asset Management</v>
          </cell>
          <cell r="G447" t="str">
            <v>Technical Regulation &amp; St</v>
          </cell>
          <cell r="J447" t="str">
            <v>WORONY, Janusz</v>
          </cell>
          <cell r="K447">
            <v>41239</v>
          </cell>
          <cell r="L447" t="str">
            <v>SUBS</v>
          </cell>
          <cell r="M447" t="str">
            <v>COMM</v>
          </cell>
          <cell r="N447">
            <v>41239</v>
          </cell>
          <cell r="P447" t="str">
            <v>MSAN</v>
          </cell>
        </row>
        <row r="448">
          <cell r="A448">
            <v>6365</v>
          </cell>
          <cell r="B448" t="str">
            <v>Electrical Fitter</v>
          </cell>
          <cell r="C448" t="str">
            <v>Electrical Fitter - Dist Sub</v>
          </cell>
          <cell r="D448">
            <v>3278</v>
          </cell>
          <cell r="E448" t="str">
            <v>LLOYD, Michael</v>
          </cell>
          <cell r="F448" t="str">
            <v>Network Services</v>
          </cell>
          <cell r="G448" t="str">
            <v>Customer Service</v>
          </cell>
          <cell r="H448" t="str">
            <v>Metering &amp; Services</v>
          </cell>
          <cell r="J448" t="str">
            <v>CHRISTIAN, Wayne I</v>
          </cell>
          <cell r="K448">
            <v>39118</v>
          </cell>
          <cell r="L448" t="str">
            <v>SUBS</v>
          </cell>
          <cell r="M448" t="str">
            <v>COMPET</v>
          </cell>
          <cell r="N448">
            <v>41225</v>
          </cell>
          <cell r="P448" t="str">
            <v>EW800A</v>
          </cell>
        </row>
        <row r="449">
          <cell r="A449">
            <v>6369</v>
          </cell>
          <cell r="B449" t="str">
            <v>Training Project Manager</v>
          </cell>
          <cell r="C449" t="str">
            <v>Training</v>
          </cell>
          <cell r="D449">
            <v>9252</v>
          </cell>
          <cell r="E449" t="str">
            <v>HALLAM, Paul C</v>
          </cell>
          <cell r="F449" t="str">
            <v>Network Services</v>
          </cell>
          <cell r="G449" t="str">
            <v>Works Enablement</v>
          </cell>
          <cell r="H449" t="str">
            <v>Training</v>
          </cell>
          <cell r="J449" t="str">
            <v>MCALISTER, Clinton J</v>
          </cell>
          <cell r="K449">
            <v>39772</v>
          </cell>
          <cell r="L449" t="str">
            <v>SUBS</v>
          </cell>
          <cell r="M449" t="str">
            <v>XFER</v>
          </cell>
          <cell r="N449">
            <v>41309</v>
          </cell>
          <cell r="P449" t="str">
            <v>A5-ZAS</v>
          </cell>
        </row>
        <row r="450">
          <cell r="A450">
            <v>6379</v>
          </cell>
          <cell r="B450" t="str">
            <v>Networks Connections Officer</v>
          </cell>
          <cell r="C450" t="str">
            <v>Connections Officer_Connections &amp; Integrity Section</v>
          </cell>
          <cell r="D450">
            <v>10554</v>
          </cell>
          <cell r="E450" t="str">
            <v>SATAR, Nima</v>
          </cell>
          <cell r="F450" t="str">
            <v>Network Services</v>
          </cell>
          <cell r="G450" t="str">
            <v>Customer Service</v>
          </cell>
          <cell r="H450" t="str">
            <v>Connections &amp; Integrity</v>
          </cell>
          <cell r="J450" t="str">
            <v>HOGG, Michael A</v>
          </cell>
          <cell r="K450">
            <v>41157</v>
          </cell>
          <cell r="L450" t="str">
            <v>SUBS</v>
          </cell>
          <cell r="M450" t="str">
            <v>COMM</v>
          </cell>
          <cell r="N450">
            <v>41157</v>
          </cell>
          <cell r="P450" t="str">
            <v>A4-ZAS</v>
          </cell>
        </row>
        <row r="451">
          <cell r="A451">
            <v>6380</v>
          </cell>
          <cell r="B451" t="str">
            <v>Design Engineer</v>
          </cell>
          <cell r="C451" t="str">
            <v>Project Officer_Design Section</v>
          </cell>
          <cell r="D451">
            <v>9823</v>
          </cell>
          <cell r="E451" t="str">
            <v>TUNIO, Tariq</v>
          </cell>
          <cell r="F451" t="str">
            <v>Network Services</v>
          </cell>
          <cell r="G451" t="str">
            <v>Customer Service</v>
          </cell>
          <cell r="H451" t="str">
            <v>Design</v>
          </cell>
          <cell r="J451" t="str">
            <v>CHAN, Dan</v>
          </cell>
          <cell r="K451">
            <v>40511</v>
          </cell>
          <cell r="L451" t="str">
            <v>SUBS</v>
          </cell>
          <cell r="M451" t="str">
            <v>ADVMNT</v>
          </cell>
          <cell r="N451">
            <v>41246</v>
          </cell>
          <cell r="P451" t="str">
            <v>A4-ZAS</v>
          </cell>
        </row>
        <row r="452">
          <cell r="A452">
            <v>6386</v>
          </cell>
          <cell r="B452" t="str">
            <v>Customer Service &amp; Asset Protection Officer</v>
          </cell>
          <cell r="C452" t="str">
            <v>Customer Services Officer_Connections &amp; Integrity Section</v>
          </cell>
          <cell r="D452">
            <v>5243</v>
          </cell>
          <cell r="E452" t="str">
            <v>CASALINO, Vince</v>
          </cell>
          <cell r="F452" t="str">
            <v>Network Services</v>
          </cell>
          <cell r="G452" t="str">
            <v>Customer Service</v>
          </cell>
          <cell r="H452" t="str">
            <v>Connections &amp; Integrity</v>
          </cell>
          <cell r="J452" t="str">
            <v>CORTES, Francisco X</v>
          </cell>
          <cell r="K452">
            <v>29818</v>
          </cell>
          <cell r="L452" t="str">
            <v>SUBS</v>
          </cell>
          <cell r="M452" t="str">
            <v>STRUCT</v>
          </cell>
          <cell r="N452">
            <v>40630</v>
          </cell>
          <cell r="P452" t="str">
            <v>A3-ZBS</v>
          </cell>
        </row>
        <row r="453">
          <cell r="A453">
            <v>6396</v>
          </cell>
          <cell r="B453" t="str">
            <v>Trades Assistant</v>
          </cell>
          <cell r="C453" t="str">
            <v>Electrical Worker - Labourer</v>
          </cell>
          <cell r="D453">
            <v>10544</v>
          </cell>
          <cell r="E453" t="str">
            <v>DAVIS, Paul R B</v>
          </cell>
          <cell r="F453" t="str">
            <v>Network Services</v>
          </cell>
          <cell r="G453" t="str">
            <v>Service Delivery</v>
          </cell>
          <cell r="H453" t="str">
            <v>Lines Overhead &amp; Undergro</v>
          </cell>
          <cell r="I453" t="str">
            <v>Plant &amp; Equipment</v>
          </cell>
          <cell r="J453" t="str">
            <v>WITHELL, Paul T</v>
          </cell>
          <cell r="K453">
            <v>41142</v>
          </cell>
          <cell r="L453" t="str">
            <v>SUBS</v>
          </cell>
          <cell r="M453" t="str">
            <v>STRUCT</v>
          </cell>
          <cell r="N453">
            <v>41165</v>
          </cell>
          <cell r="P453" t="str">
            <v>EW40A</v>
          </cell>
        </row>
        <row r="454">
          <cell r="A454">
            <v>6401</v>
          </cell>
          <cell r="B454" t="str">
            <v>Graduate / Vacation</v>
          </cell>
          <cell r="C454" t="str">
            <v xml:space="preserve">AP - Planner/TO/Engineer </v>
          </cell>
          <cell r="D454">
            <v>10631</v>
          </cell>
          <cell r="E454" t="str">
            <v>BEASLEY, Rebecca J</v>
          </cell>
          <cell r="F454" t="str">
            <v>Asset Management</v>
          </cell>
          <cell r="G454" t="str">
            <v>Asset Strategy &amp; Planning</v>
          </cell>
          <cell r="H454" t="str">
            <v>Network Performance</v>
          </cell>
          <cell r="J454" t="str">
            <v>CHAUDHURI, Santanu</v>
          </cell>
          <cell r="K454">
            <v>41309</v>
          </cell>
          <cell r="L454" t="str">
            <v>SUBS</v>
          </cell>
          <cell r="M454" t="str">
            <v>COMM</v>
          </cell>
          <cell r="N454">
            <v>41309</v>
          </cell>
          <cell r="P454" t="str">
            <v>PO01</v>
          </cell>
        </row>
        <row r="455">
          <cell r="A455">
            <v>6404</v>
          </cell>
          <cell r="B455" t="str">
            <v>Teams Coordinator Distribution Maintenance</v>
          </cell>
          <cell r="C455" t="str">
            <v>Works / Teams Coordinator</v>
          </cell>
          <cell r="D455">
            <v>5077</v>
          </cell>
          <cell r="E455" t="str">
            <v>BELL, Darren R</v>
          </cell>
          <cell r="F455" t="str">
            <v>Network Services</v>
          </cell>
          <cell r="G455" t="str">
            <v>Service Delivery</v>
          </cell>
          <cell r="H455" t="str">
            <v>Substation Maintenance</v>
          </cell>
          <cell r="I455" t="str">
            <v>Distribution Substations</v>
          </cell>
          <cell r="J455" t="str">
            <v>MATTHEWS, Gary J</v>
          </cell>
          <cell r="K455">
            <v>32903</v>
          </cell>
          <cell r="L455" t="str">
            <v>SUBS</v>
          </cell>
          <cell r="M455" t="str">
            <v>COMPET</v>
          </cell>
          <cell r="N455">
            <v>40787</v>
          </cell>
          <cell r="P455" t="str">
            <v>EW900A</v>
          </cell>
        </row>
        <row r="456">
          <cell r="A456">
            <v>6405</v>
          </cell>
          <cell r="B456" t="str">
            <v>Electrical Fitter</v>
          </cell>
          <cell r="C456" t="str">
            <v>Electrical Fitter - Dist Sub</v>
          </cell>
          <cell r="D456">
            <v>3280</v>
          </cell>
          <cell r="E456" t="str">
            <v>GOFF, Ellen</v>
          </cell>
          <cell r="F456" t="str">
            <v>Network Services</v>
          </cell>
          <cell r="G456" t="str">
            <v>Customer Service</v>
          </cell>
          <cell r="H456" t="str">
            <v>Metering &amp; Services</v>
          </cell>
          <cell r="J456" t="str">
            <v>CHRISTIAN, Wayne I</v>
          </cell>
          <cell r="K456">
            <v>39118</v>
          </cell>
          <cell r="L456" t="str">
            <v>SUBS</v>
          </cell>
          <cell r="M456" t="str">
            <v>STRUCT</v>
          </cell>
          <cell r="N456">
            <v>40840</v>
          </cell>
          <cell r="P456" t="str">
            <v>EW600A</v>
          </cell>
        </row>
        <row r="457">
          <cell r="A457">
            <v>6406</v>
          </cell>
          <cell r="B457" t="str">
            <v>System Fitter</v>
          </cell>
          <cell r="C457" t="str">
            <v>Electrical Fitter - Dist Sub</v>
          </cell>
          <cell r="D457">
            <v>3049</v>
          </cell>
          <cell r="E457" t="str">
            <v>ALLEN, David N</v>
          </cell>
          <cell r="F457" t="str">
            <v>Network Services</v>
          </cell>
          <cell r="G457" t="str">
            <v>Customer Service</v>
          </cell>
          <cell r="H457" t="str">
            <v>Metering &amp; Services</v>
          </cell>
          <cell r="J457" t="str">
            <v>MITCHELL, John B</v>
          </cell>
          <cell r="K457">
            <v>38922</v>
          </cell>
          <cell r="L457" t="str">
            <v>SUBS</v>
          </cell>
          <cell r="M457" t="str">
            <v>COMPET</v>
          </cell>
          <cell r="N457">
            <v>41232</v>
          </cell>
          <cell r="P457" t="str">
            <v>EW700A</v>
          </cell>
        </row>
        <row r="458">
          <cell r="A458">
            <v>6409</v>
          </cell>
          <cell r="B458" t="str">
            <v>Administration Officer</v>
          </cell>
          <cell r="C458" t="str">
            <v>Network Innovation</v>
          </cell>
          <cell r="D458">
            <v>10667</v>
          </cell>
          <cell r="E458" t="str">
            <v>MULLINS, Shane L</v>
          </cell>
          <cell r="F458" t="str">
            <v>Asset Management</v>
          </cell>
          <cell r="G458" t="str">
            <v>Network Innovation</v>
          </cell>
          <cell r="H458" t="str">
            <v>OSR Program</v>
          </cell>
          <cell r="J458" t="str">
            <v>LENDECZKI, Gavril</v>
          </cell>
          <cell r="K458">
            <v>41379</v>
          </cell>
          <cell r="L458" t="str">
            <v>SUBS</v>
          </cell>
          <cell r="M458" t="str">
            <v>COMM</v>
          </cell>
          <cell r="N458">
            <v>41379</v>
          </cell>
          <cell r="O458">
            <v>41554</v>
          </cell>
          <cell r="P458" t="str">
            <v>ASTR</v>
          </cell>
        </row>
        <row r="459">
          <cell r="A459">
            <v>6427</v>
          </cell>
          <cell r="B459" t="str">
            <v>Senior Standards Engineer</v>
          </cell>
          <cell r="C459" t="str">
            <v>Technical Regulation &amp; Standards</v>
          </cell>
          <cell r="D459">
            <v>3726</v>
          </cell>
          <cell r="E459" t="str">
            <v>SUTHAR, Bhavin D</v>
          </cell>
          <cell r="F459" t="str">
            <v>Asset Management</v>
          </cell>
          <cell r="G459" t="str">
            <v>Technical Regulation &amp; St</v>
          </cell>
          <cell r="J459" t="str">
            <v>CLELAND, Wayne J</v>
          </cell>
          <cell r="K459">
            <v>39468</v>
          </cell>
          <cell r="L459" t="str">
            <v>SUBS</v>
          </cell>
          <cell r="M459" t="str">
            <v>ADVMNT</v>
          </cell>
          <cell r="N459">
            <v>40798</v>
          </cell>
          <cell r="P459" t="str">
            <v>A4-ZBS</v>
          </cell>
        </row>
        <row r="460">
          <cell r="A460">
            <v>6431</v>
          </cell>
          <cell r="B460" t="str">
            <v>Team Leader Pole Replacement</v>
          </cell>
          <cell r="C460" t="str">
            <v>Electrical Worker - Lineworker</v>
          </cell>
          <cell r="D460">
            <v>2694</v>
          </cell>
          <cell r="E460" t="str">
            <v>HARTAS, Mark J</v>
          </cell>
          <cell r="F460" t="str">
            <v>Network Services</v>
          </cell>
          <cell r="G460" t="str">
            <v>Service Delivery</v>
          </cell>
          <cell r="H460" t="str">
            <v>Lines Overhead &amp; Undergro</v>
          </cell>
          <cell r="I460" t="str">
            <v>Pole Replacement</v>
          </cell>
          <cell r="J460" t="str">
            <v>GORDON, Robert J</v>
          </cell>
          <cell r="K460">
            <v>38783</v>
          </cell>
          <cell r="L460" t="str">
            <v>SUBS</v>
          </cell>
          <cell r="M460" t="str">
            <v>APPNT</v>
          </cell>
          <cell r="N460">
            <v>40931</v>
          </cell>
          <cell r="P460" t="str">
            <v>EW700A</v>
          </cell>
        </row>
        <row r="461">
          <cell r="A461">
            <v>6432</v>
          </cell>
          <cell r="B461" t="str">
            <v>Lineworker</v>
          </cell>
          <cell r="C461" t="str">
            <v>Electrical Worker - Lineworker</v>
          </cell>
          <cell r="D461">
            <v>2651</v>
          </cell>
          <cell r="E461" t="str">
            <v>BAGULEY, James R</v>
          </cell>
          <cell r="F461" t="str">
            <v>Network Services</v>
          </cell>
          <cell r="G461" t="str">
            <v>Service Delivery</v>
          </cell>
          <cell r="H461" t="str">
            <v>Lines Overhead &amp; Undergro</v>
          </cell>
          <cell r="I461" t="str">
            <v>Pole Replacement</v>
          </cell>
          <cell r="J461" t="str">
            <v>HASLER, Mark</v>
          </cell>
          <cell r="K461">
            <v>38747</v>
          </cell>
          <cell r="L461" t="str">
            <v>SUBS</v>
          </cell>
          <cell r="M461" t="str">
            <v>STRUCT</v>
          </cell>
          <cell r="N461">
            <v>40787</v>
          </cell>
          <cell r="P461" t="str">
            <v>EW700A</v>
          </cell>
        </row>
        <row r="462">
          <cell r="A462">
            <v>6433</v>
          </cell>
          <cell r="B462" t="str">
            <v>Team Leader Pole Replacement</v>
          </cell>
          <cell r="C462" t="str">
            <v>Electrical Worker - Lineworker</v>
          </cell>
          <cell r="D462">
            <v>2471</v>
          </cell>
          <cell r="E462" t="str">
            <v>GUM, James</v>
          </cell>
          <cell r="F462" t="str">
            <v>Network Services</v>
          </cell>
          <cell r="G462" t="str">
            <v>Service Delivery</v>
          </cell>
          <cell r="H462" t="str">
            <v>Lines Overhead &amp; Undergro</v>
          </cell>
          <cell r="I462" t="str">
            <v>Pole Replacement</v>
          </cell>
          <cell r="J462" t="str">
            <v>DOWD, Troy A</v>
          </cell>
          <cell r="K462">
            <v>38481</v>
          </cell>
          <cell r="L462" t="str">
            <v>SUBS</v>
          </cell>
          <cell r="M462" t="str">
            <v>COMPET</v>
          </cell>
          <cell r="N462">
            <v>40842</v>
          </cell>
          <cell r="P462" t="str">
            <v>EW700A</v>
          </cell>
        </row>
        <row r="463">
          <cell r="A463">
            <v>6434</v>
          </cell>
          <cell r="B463" t="str">
            <v>Electrical Worker</v>
          </cell>
          <cell r="C463" t="str">
            <v>Electrical Worker</v>
          </cell>
          <cell r="D463" t="str">
            <v>Vacant</v>
          </cell>
          <cell r="F463" t="str">
            <v>Network Services</v>
          </cell>
          <cell r="G463" t="str">
            <v>Customer Service</v>
          </cell>
          <cell r="H463" t="str">
            <v>Metering &amp; Services</v>
          </cell>
          <cell r="J463" t="str">
            <v>MITCHELL, John B</v>
          </cell>
        </row>
        <row r="464">
          <cell r="A464">
            <v>6435</v>
          </cell>
          <cell r="B464" t="str">
            <v>Electrical Worker</v>
          </cell>
          <cell r="C464" t="str">
            <v>Electrical Worker</v>
          </cell>
          <cell r="D464" t="str">
            <v>Vacant</v>
          </cell>
          <cell r="F464" t="str">
            <v>Network Services</v>
          </cell>
          <cell r="G464" t="str">
            <v>Service Delivery</v>
          </cell>
          <cell r="H464" t="str">
            <v>Network Capital</v>
          </cell>
          <cell r="J464" t="str">
            <v>BAKER, Benjamin J</v>
          </cell>
        </row>
        <row r="465">
          <cell r="A465">
            <v>6436</v>
          </cell>
          <cell r="B465" t="str">
            <v>Electrical Worker</v>
          </cell>
          <cell r="C465" t="str">
            <v>Electrical Worker</v>
          </cell>
          <cell r="D465" t="str">
            <v>Vacant</v>
          </cell>
          <cell r="F465" t="str">
            <v>Network Services</v>
          </cell>
          <cell r="G465" t="str">
            <v>Service Delivery</v>
          </cell>
          <cell r="H465" t="str">
            <v>Lines Overhead &amp; Undergro</v>
          </cell>
          <cell r="I465" t="str">
            <v>Pole Replacement</v>
          </cell>
          <cell r="J465" t="str">
            <v>STEWART, Geoffrey W</v>
          </cell>
        </row>
        <row r="466">
          <cell r="A466">
            <v>6439</v>
          </cell>
          <cell r="B466" t="str">
            <v>Telvent Project Engineer</v>
          </cell>
          <cell r="C466" t="str">
            <v>Network Innovation</v>
          </cell>
          <cell r="D466">
            <v>3659</v>
          </cell>
          <cell r="E466" t="str">
            <v>TURNER, Matthew M</v>
          </cell>
          <cell r="F466" t="str">
            <v>Asset Management</v>
          </cell>
          <cell r="G466" t="str">
            <v>Network Innovation</v>
          </cell>
          <cell r="H466" t="str">
            <v>OSR Program</v>
          </cell>
          <cell r="J466" t="str">
            <v>LENDECZKI, Gavril</v>
          </cell>
          <cell r="K466">
            <v>39405</v>
          </cell>
          <cell r="L466" t="str">
            <v>SUBS</v>
          </cell>
          <cell r="M466" t="str">
            <v>PROM</v>
          </cell>
          <cell r="N466">
            <v>41243</v>
          </cell>
          <cell r="P466" t="str">
            <v>A4-ZAS</v>
          </cell>
        </row>
        <row r="467">
          <cell r="A467">
            <v>6440</v>
          </cell>
          <cell r="B467" t="str">
            <v>Senior SCADA Engineer</v>
          </cell>
          <cell r="C467" t="str">
            <v xml:space="preserve">AP - Snr Planner/TO/Engineer </v>
          </cell>
          <cell r="D467" t="str">
            <v>Vacant</v>
          </cell>
          <cell r="F467" t="str">
            <v>Asset Management</v>
          </cell>
          <cell r="G467" t="str">
            <v>Asset Strategy &amp; Planning</v>
          </cell>
          <cell r="H467" t="str">
            <v>Secondary Systems</v>
          </cell>
          <cell r="J467" t="str">
            <v>SARTOR, Phillip D</v>
          </cell>
        </row>
        <row r="468">
          <cell r="A468">
            <v>6448</v>
          </cell>
          <cell r="B468" t="str">
            <v>General Manager Network Services</v>
          </cell>
          <cell r="C468" t="str">
            <v>Service Delivery Management</v>
          </cell>
          <cell r="D468">
            <v>9682</v>
          </cell>
          <cell r="E468" t="str">
            <v>ATKIN, Robert C</v>
          </cell>
          <cell r="F468" t="str">
            <v>Network Services</v>
          </cell>
          <cell r="J468" t="str">
            <v>COSTELLO, Michael J</v>
          </cell>
          <cell r="K468">
            <v>40295</v>
          </cell>
          <cell r="L468" t="str">
            <v>SUBS</v>
          </cell>
          <cell r="M468" t="str">
            <v>STRUCT</v>
          </cell>
          <cell r="N468">
            <v>41319</v>
          </cell>
          <cell r="P468" t="str">
            <v>ESAS</v>
          </cell>
        </row>
        <row r="469">
          <cell r="A469">
            <v>6449</v>
          </cell>
          <cell r="B469" t="str">
            <v>Team Leader Cable Layer</v>
          </cell>
          <cell r="C469" t="str">
            <v>Electrical Worker - Labourer</v>
          </cell>
          <cell r="D469">
            <v>9301</v>
          </cell>
          <cell r="E469" t="str">
            <v>TETU, Peter N</v>
          </cell>
          <cell r="F469" t="str">
            <v>Network Services</v>
          </cell>
          <cell r="G469" t="str">
            <v>Customer Service</v>
          </cell>
          <cell r="H469" t="str">
            <v>Metering &amp; Services</v>
          </cell>
          <cell r="J469" t="str">
            <v>MITCHELL, John B</v>
          </cell>
          <cell r="K469">
            <v>39818</v>
          </cell>
          <cell r="L469" t="str">
            <v>SUBS</v>
          </cell>
          <cell r="M469" t="str">
            <v>COMPET</v>
          </cell>
          <cell r="N469">
            <v>41180</v>
          </cell>
          <cell r="P469" t="str">
            <v>EW700A</v>
          </cell>
        </row>
        <row r="470">
          <cell r="A470">
            <v>6452</v>
          </cell>
          <cell r="B470" t="str">
            <v>Graduate Engineer</v>
          </cell>
          <cell r="C470" t="str">
            <v>Asset Management General Manager</v>
          </cell>
          <cell r="D470" t="str">
            <v>Vacant</v>
          </cell>
          <cell r="F470" t="str">
            <v>Asset Management</v>
          </cell>
          <cell r="G470" t="str">
            <v>Graduates</v>
          </cell>
          <cell r="J470" t="str">
            <v>WORONY, Janusz</v>
          </cell>
        </row>
        <row r="471">
          <cell r="A471">
            <v>6453</v>
          </cell>
          <cell r="B471" t="str">
            <v>General Manager Asset Management</v>
          </cell>
          <cell r="C471" t="str">
            <v>Asset Strategy &amp; Planning</v>
          </cell>
          <cell r="D471">
            <v>9962</v>
          </cell>
          <cell r="E471" t="str">
            <v>STANLEY, Dennis R</v>
          </cell>
          <cell r="F471" t="str">
            <v>Asset Management</v>
          </cell>
          <cell r="J471" t="str">
            <v>COSTELLO, Michael J</v>
          </cell>
          <cell r="K471">
            <v>40742</v>
          </cell>
          <cell r="L471" t="str">
            <v>NONSUBS</v>
          </cell>
          <cell r="M471" t="str">
            <v>HDA</v>
          </cell>
          <cell r="N471">
            <v>41379</v>
          </cell>
          <cell r="O471">
            <v>41397</v>
          </cell>
          <cell r="P471" t="str">
            <v>ESAS</v>
          </cell>
        </row>
        <row r="472">
          <cell r="A472">
            <v>6453</v>
          </cell>
          <cell r="B472" t="str">
            <v>General Manager Asset Management</v>
          </cell>
          <cell r="C472" t="str">
            <v>Asset Management General Manager</v>
          </cell>
          <cell r="D472">
            <v>3823</v>
          </cell>
          <cell r="E472" t="str">
            <v>DEVLIN, Stephen P</v>
          </cell>
          <cell r="F472" t="str">
            <v>Asset Management</v>
          </cell>
          <cell r="J472" t="str">
            <v>COSTELLO, Michael J</v>
          </cell>
          <cell r="K472">
            <v>39518</v>
          </cell>
          <cell r="L472" t="str">
            <v>SUBS</v>
          </cell>
          <cell r="M472" t="str">
            <v>PROM</v>
          </cell>
          <cell r="N472">
            <v>40679</v>
          </cell>
          <cell r="P472" t="str">
            <v>ESAS</v>
          </cell>
        </row>
        <row r="473">
          <cell r="A473">
            <v>6460</v>
          </cell>
          <cell r="B473" t="str">
            <v>Works Enablement Manager</v>
          </cell>
          <cell r="C473" t="str">
            <v>Works Enablement</v>
          </cell>
          <cell r="D473">
            <v>9991</v>
          </cell>
          <cell r="E473" t="str">
            <v>MCALISTER, Clinton J</v>
          </cell>
          <cell r="F473" t="str">
            <v>Network Services</v>
          </cell>
          <cell r="G473" t="str">
            <v>Works Enablement</v>
          </cell>
          <cell r="J473" t="str">
            <v>ATKIN, Robert C</v>
          </cell>
          <cell r="K473">
            <v>40784</v>
          </cell>
          <cell r="L473" t="str">
            <v>SUBS</v>
          </cell>
          <cell r="M473" t="str">
            <v>STRUCT</v>
          </cell>
          <cell r="N473">
            <v>40969</v>
          </cell>
          <cell r="O473">
            <v>42610</v>
          </cell>
          <cell r="P473" t="str">
            <v>MSAN</v>
          </cell>
        </row>
        <row r="474">
          <cell r="A474">
            <v>6464</v>
          </cell>
          <cell r="B474" t="str">
            <v>Major Projects Manager</v>
          </cell>
          <cell r="C474" t="str">
            <v>Major Projects</v>
          </cell>
          <cell r="D474">
            <v>10042</v>
          </cell>
          <cell r="E474" t="str">
            <v>MILLER, Matthew C</v>
          </cell>
          <cell r="F474" t="str">
            <v>Network Services</v>
          </cell>
          <cell r="G474" t="str">
            <v>Major Projects</v>
          </cell>
          <cell r="J474" t="str">
            <v>ATKIN, Robert C</v>
          </cell>
          <cell r="K474">
            <v>40854</v>
          </cell>
          <cell r="L474" t="str">
            <v>SUBS</v>
          </cell>
          <cell r="M474" t="str">
            <v>COMM</v>
          </cell>
          <cell r="N474">
            <v>40854</v>
          </cell>
          <cell r="O474">
            <v>42680</v>
          </cell>
          <cell r="P474" t="str">
            <v>MSAN</v>
          </cell>
        </row>
        <row r="475">
          <cell r="A475">
            <v>6465</v>
          </cell>
          <cell r="B475" t="str">
            <v>Service Delivery Manager</v>
          </cell>
          <cell r="C475" t="str">
            <v>Service Delivery Management</v>
          </cell>
          <cell r="D475">
            <v>9942</v>
          </cell>
          <cell r="E475" t="str">
            <v>IACUMIN, Lynette A</v>
          </cell>
          <cell r="F475" t="str">
            <v>Network Services</v>
          </cell>
          <cell r="G475" t="str">
            <v>Service Delivery</v>
          </cell>
          <cell r="J475" t="str">
            <v>ATKIN, Robert C</v>
          </cell>
          <cell r="K475">
            <v>40721</v>
          </cell>
          <cell r="L475" t="str">
            <v>SUBS</v>
          </cell>
          <cell r="M475" t="str">
            <v>STRUCT</v>
          </cell>
          <cell r="N475">
            <v>41375</v>
          </cell>
          <cell r="O475">
            <v>42547</v>
          </cell>
          <cell r="P475" t="str">
            <v>MSAN</v>
          </cell>
        </row>
        <row r="476">
          <cell r="A476">
            <v>6466</v>
          </cell>
          <cell r="B476" t="str">
            <v>Manager Customer Service</v>
          </cell>
          <cell r="C476" t="str">
            <v>Service Delivery Management</v>
          </cell>
          <cell r="D476" t="str">
            <v>538-99574</v>
          </cell>
          <cell r="E476" t="str">
            <v>BAKER, Robert J</v>
          </cell>
          <cell r="F476" t="str">
            <v>Network Services</v>
          </cell>
          <cell r="G476" t="str">
            <v>Customer Service</v>
          </cell>
          <cell r="J476" t="str">
            <v>ATKIN, Robert C</v>
          </cell>
          <cell r="K476">
            <v>32944</v>
          </cell>
          <cell r="L476" t="str">
            <v>SUBS</v>
          </cell>
          <cell r="M476" t="str">
            <v>STRUCT</v>
          </cell>
          <cell r="N476">
            <v>41078</v>
          </cell>
          <cell r="P476" t="str">
            <v>MSAN</v>
          </cell>
        </row>
        <row r="477">
          <cell r="A477">
            <v>6467</v>
          </cell>
          <cell r="B477" t="str">
            <v>Network Operations &amp; Call Centre Manager</v>
          </cell>
          <cell r="C477" t="str">
            <v>Operations and Call Centre</v>
          </cell>
          <cell r="D477">
            <v>9973</v>
          </cell>
          <cell r="E477" t="str">
            <v>FEICKERT, Maxim G</v>
          </cell>
          <cell r="F477" t="str">
            <v>Network Services</v>
          </cell>
          <cell r="G477" t="str">
            <v>Network Operations &amp; Call</v>
          </cell>
          <cell r="J477" t="str">
            <v>ATKIN, Robert C</v>
          </cell>
          <cell r="K477">
            <v>40757</v>
          </cell>
          <cell r="L477" t="str">
            <v>SUBS</v>
          </cell>
          <cell r="M477" t="str">
            <v>COMM</v>
          </cell>
          <cell r="N477">
            <v>40757</v>
          </cell>
          <cell r="O477">
            <v>42583</v>
          </cell>
          <cell r="P477" t="str">
            <v>MSAN</v>
          </cell>
        </row>
        <row r="478">
          <cell r="A478">
            <v>6468</v>
          </cell>
          <cell r="B478" t="str">
            <v>Manager Technical Regulation &amp; Standards</v>
          </cell>
          <cell r="C478" t="str">
            <v>Technical Regulation &amp; Standards</v>
          </cell>
          <cell r="D478" t="str">
            <v>548-40128</v>
          </cell>
          <cell r="E478" t="str">
            <v>WORONY, Janusz</v>
          </cell>
          <cell r="F478" t="str">
            <v>Asset Management</v>
          </cell>
          <cell r="G478" t="str">
            <v>Technical Regulation &amp; St</v>
          </cell>
          <cell r="J478" t="str">
            <v>DEVLIN, Stephen P</v>
          </cell>
          <cell r="K478">
            <v>32972</v>
          </cell>
          <cell r="L478" t="str">
            <v>SUBS</v>
          </cell>
          <cell r="M478" t="str">
            <v>PROM</v>
          </cell>
          <cell r="N478">
            <v>40725</v>
          </cell>
          <cell r="P478" t="str">
            <v>A6-ZBS</v>
          </cell>
        </row>
        <row r="479">
          <cell r="A479">
            <v>6469</v>
          </cell>
          <cell r="B479" t="str">
            <v>Asset Strategy &amp; Planning Manager</v>
          </cell>
          <cell r="C479" t="str">
            <v>AP - Management Group</v>
          </cell>
          <cell r="D479">
            <v>10046</v>
          </cell>
          <cell r="E479" t="str">
            <v>CHAUDHURI, Santanu</v>
          </cell>
          <cell r="F479" t="str">
            <v>Asset Management</v>
          </cell>
          <cell r="G479" t="str">
            <v>Asset Strategy &amp; Planning</v>
          </cell>
          <cell r="J479" t="str">
            <v>DEVLIN, Stephen P</v>
          </cell>
          <cell r="K479">
            <v>40868</v>
          </cell>
          <cell r="L479" t="str">
            <v>NONSUBS</v>
          </cell>
          <cell r="M479" t="str">
            <v>HDA</v>
          </cell>
          <cell r="N479">
            <v>41366</v>
          </cell>
          <cell r="O479">
            <v>41397</v>
          </cell>
          <cell r="P479" t="str">
            <v>MSAN</v>
          </cell>
        </row>
        <row r="480">
          <cell r="A480">
            <v>6469</v>
          </cell>
          <cell r="B480" t="str">
            <v>Asset Strategy &amp; Planning Manager</v>
          </cell>
          <cell r="C480" t="str">
            <v>AP - Management Group</v>
          </cell>
          <cell r="D480">
            <v>9962</v>
          </cell>
          <cell r="E480" t="str">
            <v>STANLEY, Dennis R</v>
          </cell>
          <cell r="F480" t="str">
            <v>Asset Management</v>
          </cell>
          <cell r="G480" t="str">
            <v>Asset Strategy &amp; Planning</v>
          </cell>
          <cell r="J480" t="str">
            <v>DEVLIN, Stephen P</v>
          </cell>
          <cell r="K480">
            <v>40742</v>
          </cell>
          <cell r="L480" t="str">
            <v>SUBS</v>
          </cell>
          <cell r="M480" t="str">
            <v>COMM</v>
          </cell>
          <cell r="N480">
            <v>40742</v>
          </cell>
          <cell r="O480">
            <v>42568</v>
          </cell>
          <cell r="P480" t="str">
            <v>MSAN</v>
          </cell>
        </row>
        <row r="481">
          <cell r="A481">
            <v>6470</v>
          </cell>
          <cell r="B481" t="str">
            <v>Customer Solutions Manager</v>
          </cell>
          <cell r="C481" t="str">
            <v>Customer Solutions</v>
          </cell>
          <cell r="D481" t="str">
            <v>542-02652</v>
          </cell>
          <cell r="E481" t="str">
            <v>SINGH, Anant K</v>
          </cell>
          <cell r="F481" t="str">
            <v>Asset Management</v>
          </cell>
          <cell r="G481" t="str">
            <v>Customer Solutions</v>
          </cell>
          <cell r="J481" t="str">
            <v>DEVLIN, Stephen P</v>
          </cell>
          <cell r="K481">
            <v>32923</v>
          </cell>
          <cell r="L481" t="str">
            <v>NONSUBS</v>
          </cell>
          <cell r="M481" t="str">
            <v>HDA</v>
          </cell>
          <cell r="N481">
            <v>41372</v>
          </cell>
          <cell r="O481">
            <v>41453</v>
          </cell>
          <cell r="P481" t="str">
            <v>MSAN</v>
          </cell>
        </row>
        <row r="482">
          <cell r="A482">
            <v>6470</v>
          </cell>
          <cell r="B482" t="str">
            <v>Customer Solutions Manager</v>
          </cell>
          <cell r="C482" t="str">
            <v>Customer Solutions</v>
          </cell>
          <cell r="D482">
            <v>9946</v>
          </cell>
          <cell r="E482" t="str">
            <v>GARVIN, John L</v>
          </cell>
          <cell r="F482" t="str">
            <v>Asset Management</v>
          </cell>
          <cell r="G482" t="str">
            <v>Customer Solutions</v>
          </cell>
          <cell r="J482" t="str">
            <v>DEVLIN, Stephen P</v>
          </cell>
          <cell r="K482">
            <v>40725</v>
          </cell>
          <cell r="L482" t="str">
            <v>SUBS</v>
          </cell>
          <cell r="M482" t="str">
            <v>COMM</v>
          </cell>
          <cell r="N482">
            <v>40725</v>
          </cell>
          <cell r="O482">
            <v>41820</v>
          </cell>
          <cell r="P482" t="str">
            <v>MSAN</v>
          </cell>
        </row>
        <row r="483">
          <cell r="A483">
            <v>6471</v>
          </cell>
          <cell r="B483" t="str">
            <v>Asset Info Management &amp; Reporting Manager</v>
          </cell>
          <cell r="C483" t="str">
            <v>Asset Information and Reporting</v>
          </cell>
          <cell r="D483">
            <v>9948</v>
          </cell>
          <cell r="E483" t="str">
            <v>HOLLONDS, Gordon R</v>
          </cell>
          <cell r="F483" t="str">
            <v>Asset Management</v>
          </cell>
          <cell r="G483" t="str">
            <v>Asset Info Mngmnt &amp; Repor</v>
          </cell>
          <cell r="J483" t="str">
            <v>DEVLIN, Stephen P</v>
          </cell>
          <cell r="K483">
            <v>40735</v>
          </cell>
          <cell r="L483" t="str">
            <v>SUBS</v>
          </cell>
          <cell r="M483" t="str">
            <v>COMM</v>
          </cell>
          <cell r="N483">
            <v>40735</v>
          </cell>
          <cell r="O483">
            <v>42561</v>
          </cell>
          <cell r="P483" t="str">
            <v>MSAN</v>
          </cell>
        </row>
        <row r="484">
          <cell r="A484">
            <v>6472</v>
          </cell>
          <cell r="B484" t="str">
            <v>Program Development Manager</v>
          </cell>
          <cell r="C484" t="str">
            <v>Program Development</v>
          </cell>
          <cell r="D484">
            <v>9967</v>
          </cell>
          <cell r="E484" t="str">
            <v>CHRISTIE, Timothy P</v>
          </cell>
          <cell r="F484" t="str">
            <v>Asset Management</v>
          </cell>
          <cell r="G484" t="str">
            <v>Program Development</v>
          </cell>
          <cell r="J484" t="str">
            <v>DEVLIN, Stephen P</v>
          </cell>
          <cell r="K484">
            <v>40742</v>
          </cell>
          <cell r="L484" t="str">
            <v>SUBS</v>
          </cell>
          <cell r="M484" t="str">
            <v>COMM</v>
          </cell>
          <cell r="N484">
            <v>40742</v>
          </cell>
          <cell r="O484">
            <v>42568</v>
          </cell>
          <cell r="P484" t="str">
            <v>MSAN</v>
          </cell>
        </row>
        <row r="485">
          <cell r="A485">
            <v>6515</v>
          </cell>
          <cell r="B485" t="str">
            <v>Project Manager - Asset Management EN Lead</v>
          </cell>
          <cell r="C485" t="str">
            <v>Network Innovation</v>
          </cell>
          <cell r="D485">
            <v>9993</v>
          </cell>
          <cell r="E485" t="str">
            <v>GREIG, David W</v>
          </cell>
          <cell r="F485" t="str">
            <v>Asset Management</v>
          </cell>
          <cell r="G485" t="str">
            <v>Network Innovation</v>
          </cell>
          <cell r="H485" t="str">
            <v>OSR Program</v>
          </cell>
          <cell r="J485" t="str">
            <v>BALDWIN, Graham</v>
          </cell>
          <cell r="K485">
            <v>40784</v>
          </cell>
          <cell r="L485" t="str">
            <v>SUBS</v>
          </cell>
          <cell r="M485" t="str">
            <v>STRUCT</v>
          </cell>
          <cell r="N485">
            <v>41150</v>
          </cell>
          <cell r="O485">
            <v>41879</v>
          </cell>
          <cell r="P485" t="str">
            <v>MSAN</v>
          </cell>
        </row>
        <row r="486">
          <cell r="A486">
            <v>6521</v>
          </cell>
          <cell r="B486" t="str">
            <v>Fault Response &amp; Reactive Maintenance Manager</v>
          </cell>
          <cell r="C486" t="str">
            <v>Works / Teams Coordinator</v>
          </cell>
          <cell r="D486">
            <v>6045</v>
          </cell>
          <cell r="E486" t="str">
            <v>MUDFORD, Stephen P</v>
          </cell>
          <cell r="F486" t="str">
            <v>Network Services</v>
          </cell>
          <cell r="G486" t="str">
            <v>Service Delivery</v>
          </cell>
          <cell r="H486" t="str">
            <v>Fault Response &amp; Reactive</v>
          </cell>
          <cell r="J486" t="str">
            <v>IACUMIN, Lynette A</v>
          </cell>
          <cell r="K486">
            <v>29395</v>
          </cell>
          <cell r="L486" t="str">
            <v>NONSUBS</v>
          </cell>
          <cell r="M486" t="str">
            <v>HDA</v>
          </cell>
          <cell r="N486">
            <v>40912</v>
          </cell>
          <cell r="O486">
            <v>41455</v>
          </cell>
          <cell r="P486" t="str">
            <v>A5-ZBS</v>
          </cell>
        </row>
        <row r="487">
          <cell r="A487">
            <v>6521</v>
          </cell>
          <cell r="B487" t="str">
            <v>Fault Response &amp; Reactive Maintenance Manager</v>
          </cell>
          <cell r="C487" t="str">
            <v>Works / Teams Coordinator</v>
          </cell>
          <cell r="D487">
            <v>6045</v>
          </cell>
          <cell r="E487" t="str">
            <v>MUDFORD, Stephen P</v>
          </cell>
          <cell r="F487" t="str">
            <v>Network Services</v>
          </cell>
          <cell r="G487" t="str">
            <v>Service Delivery</v>
          </cell>
          <cell r="H487" t="str">
            <v>Fault Response &amp; Reactive</v>
          </cell>
          <cell r="J487" t="str">
            <v>IACUMIN, Lynette A</v>
          </cell>
          <cell r="K487">
            <v>29395</v>
          </cell>
          <cell r="L487" t="str">
            <v>SUBS</v>
          </cell>
          <cell r="M487" t="str">
            <v>STRUCT</v>
          </cell>
          <cell r="N487">
            <v>40787</v>
          </cell>
          <cell r="P487" t="str">
            <v>A5-ZAS</v>
          </cell>
        </row>
        <row r="488">
          <cell r="A488">
            <v>6522</v>
          </cell>
          <cell r="B488" t="str">
            <v>Lines Overhead and Underground Maintenance</v>
          </cell>
          <cell r="C488" t="str">
            <v>Network Services Section Manager</v>
          </cell>
          <cell r="D488">
            <v>6558</v>
          </cell>
          <cell r="E488" t="str">
            <v>SPENCE, Bob</v>
          </cell>
          <cell r="F488" t="str">
            <v>Network Services</v>
          </cell>
          <cell r="G488" t="str">
            <v>Service Delivery</v>
          </cell>
          <cell r="H488" t="str">
            <v>Lines Overhead &amp; Undergro</v>
          </cell>
          <cell r="J488" t="str">
            <v>IACUMIN, Lynette A</v>
          </cell>
          <cell r="K488">
            <v>27799</v>
          </cell>
          <cell r="L488" t="str">
            <v>SUBS</v>
          </cell>
          <cell r="M488" t="str">
            <v>APPNT</v>
          </cell>
          <cell r="N488">
            <v>40770</v>
          </cell>
          <cell r="P488" t="str">
            <v>A6-ZAS</v>
          </cell>
        </row>
        <row r="489">
          <cell r="A489">
            <v>6523</v>
          </cell>
          <cell r="B489" t="str">
            <v>Senior Standards Engineer</v>
          </cell>
          <cell r="C489" t="str">
            <v>Technical Regulation &amp; Standards</v>
          </cell>
          <cell r="D489">
            <v>3113</v>
          </cell>
          <cell r="E489" t="str">
            <v>CLELAND, Wayne J</v>
          </cell>
          <cell r="F489" t="str">
            <v>Asset Management</v>
          </cell>
          <cell r="G489" t="str">
            <v>Technical Regulation &amp; St</v>
          </cell>
          <cell r="J489" t="str">
            <v>WORONY, Janusz</v>
          </cell>
          <cell r="K489">
            <v>38957</v>
          </cell>
          <cell r="L489" t="str">
            <v>SUBS</v>
          </cell>
          <cell r="M489" t="str">
            <v>PROM</v>
          </cell>
          <cell r="N489">
            <v>40777</v>
          </cell>
          <cell r="P489" t="str">
            <v>MSAN</v>
          </cell>
        </row>
        <row r="490">
          <cell r="A490">
            <v>6524</v>
          </cell>
          <cell r="B490" t="str">
            <v>Business Analyst Future Program of Work</v>
          </cell>
          <cell r="C490" t="str">
            <v>Program Development</v>
          </cell>
          <cell r="D490">
            <v>10004</v>
          </cell>
          <cell r="E490" t="str">
            <v>BALLANTYNE, Adam M</v>
          </cell>
          <cell r="F490" t="str">
            <v>Asset Management</v>
          </cell>
          <cell r="G490" t="str">
            <v>Program Development</v>
          </cell>
          <cell r="J490" t="str">
            <v>CHRISTIE, Timothy P</v>
          </cell>
          <cell r="K490">
            <v>40805</v>
          </cell>
          <cell r="L490" t="str">
            <v>SUBS</v>
          </cell>
          <cell r="M490" t="str">
            <v>COMM</v>
          </cell>
          <cell r="N490">
            <v>40805</v>
          </cell>
          <cell r="O490">
            <v>42631</v>
          </cell>
          <cell r="P490" t="str">
            <v>MSAN</v>
          </cell>
        </row>
        <row r="491">
          <cell r="A491">
            <v>6525</v>
          </cell>
          <cell r="B491" t="str">
            <v>Business Analyst Endorsed Program of Work</v>
          </cell>
          <cell r="C491" t="str">
            <v>Program Development</v>
          </cell>
          <cell r="D491">
            <v>10016</v>
          </cell>
          <cell r="E491" t="str">
            <v>SEDDON, Scott M</v>
          </cell>
          <cell r="F491" t="str">
            <v>Asset Management</v>
          </cell>
          <cell r="G491" t="str">
            <v>Program Development</v>
          </cell>
          <cell r="J491" t="str">
            <v>CHRISTIE, Timothy P</v>
          </cell>
          <cell r="K491">
            <v>40820</v>
          </cell>
          <cell r="L491" t="str">
            <v>SUBS</v>
          </cell>
          <cell r="M491" t="str">
            <v>COMM</v>
          </cell>
          <cell r="N491">
            <v>40820</v>
          </cell>
          <cell r="O491">
            <v>42645</v>
          </cell>
          <cell r="P491" t="str">
            <v>MSAN</v>
          </cell>
        </row>
        <row r="492">
          <cell r="A492">
            <v>6526</v>
          </cell>
          <cell r="B492" t="str">
            <v>Data Standards and Integrity Officer</v>
          </cell>
          <cell r="C492" t="str">
            <v>Asset Information and Reporting</v>
          </cell>
          <cell r="D492">
            <v>2132</v>
          </cell>
          <cell r="E492" t="str">
            <v>DALITZ, Tracey L</v>
          </cell>
          <cell r="F492" t="str">
            <v>Asset Management</v>
          </cell>
          <cell r="G492" t="str">
            <v>Asset Info Mngmnt &amp; Repor</v>
          </cell>
          <cell r="J492" t="str">
            <v>HOLLONDS, Gordon R</v>
          </cell>
          <cell r="K492">
            <v>38054</v>
          </cell>
          <cell r="L492" t="str">
            <v>SUBS</v>
          </cell>
          <cell r="M492" t="str">
            <v>APPNT</v>
          </cell>
          <cell r="N492">
            <v>40787</v>
          </cell>
          <cell r="P492" t="str">
            <v>A4-ZBS</v>
          </cell>
        </row>
        <row r="493">
          <cell r="A493">
            <v>6527</v>
          </cell>
          <cell r="B493" t="str">
            <v>Account Manager</v>
          </cell>
          <cell r="C493" t="str">
            <v>Customer Solutions</v>
          </cell>
          <cell r="D493" t="str">
            <v>326-77630</v>
          </cell>
          <cell r="E493" t="str">
            <v>TINIO, Raul</v>
          </cell>
          <cell r="F493" t="str">
            <v>Asset Management</v>
          </cell>
          <cell r="G493" t="str">
            <v>Customer Solutions</v>
          </cell>
          <cell r="J493" t="str">
            <v>GARVIN, John L</v>
          </cell>
          <cell r="K493">
            <v>31425</v>
          </cell>
          <cell r="L493" t="str">
            <v>SUBS</v>
          </cell>
          <cell r="M493" t="str">
            <v>APPNT</v>
          </cell>
          <cell r="N493">
            <v>40770</v>
          </cell>
          <cell r="P493" t="str">
            <v>A5-ZAS</v>
          </cell>
        </row>
        <row r="494">
          <cell r="A494">
            <v>6528</v>
          </cell>
          <cell r="B494" t="str">
            <v>Network Augmentation Manager</v>
          </cell>
          <cell r="C494" t="str">
            <v>AP - Management Group</v>
          </cell>
          <cell r="D494" t="str">
            <v>030-41414</v>
          </cell>
          <cell r="E494" t="str">
            <v>WALISUNDARA, Upul</v>
          </cell>
          <cell r="F494" t="str">
            <v>Asset Management</v>
          </cell>
          <cell r="G494" t="str">
            <v>Asset Strategy &amp; Planning</v>
          </cell>
          <cell r="H494" t="str">
            <v>Network Augmentation</v>
          </cell>
          <cell r="J494" t="str">
            <v>STANLEY, Dennis R</v>
          </cell>
          <cell r="K494">
            <v>31509</v>
          </cell>
          <cell r="L494" t="str">
            <v>SUBS</v>
          </cell>
          <cell r="M494" t="str">
            <v>STRUCT</v>
          </cell>
          <cell r="N494">
            <v>41193</v>
          </cell>
          <cell r="P494" t="str">
            <v>MSAN</v>
          </cell>
        </row>
        <row r="495">
          <cell r="A495">
            <v>6529</v>
          </cell>
          <cell r="B495" t="str">
            <v>Zone Substation Planning &amp; Manager</v>
          </cell>
          <cell r="C495" t="str">
            <v>AP - Management Group</v>
          </cell>
          <cell r="D495">
            <v>10007</v>
          </cell>
          <cell r="E495" t="str">
            <v>GOTLA, Firoz</v>
          </cell>
          <cell r="F495" t="str">
            <v>Asset Management</v>
          </cell>
          <cell r="G495" t="str">
            <v>Asset Strategy &amp; Planning</v>
          </cell>
          <cell r="H495" t="str">
            <v>Zone Subs Planning &amp; Perf</v>
          </cell>
          <cell r="J495" t="str">
            <v>STANLEY, Dennis R</v>
          </cell>
          <cell r="K495">
            <v>40806</v>
          </cell>
          <cell r="L495" t="str">
            <v>SUBS</v>
          </cell>
          <cell r="M495" t="str">
            <v>STRUCT</v>
          </cell>
          <cell r="N495">
            <v>41193</v>
          </cell>
          <cell r="O495">
            <v>42646</v>
          </cell>
          <cell r="P495" t="str">
            <v>MSAN</v>
          </cell>
        </row>
        <row r="496">
          <cell r="A496">
            <v>6530</v>
          </cell>
          <cell r="B496" t="str">
            <v>Secondary Systems Manager</v>
          </cell>
          <cell r="C496" t="str">
            <v>AP - Management Group</v>
          </cell>
          <cell r="D496">
            <v>10052</v>
          </cell>
          <cell r="E496" t="str">
            <v>SARTOR, Phillip D</v>
          </cell>
          <cell r="F496" t="str">
            <v>Asset Management</v>
          </cell>
          <cell r="G496" t="str">
            <v>Asset Strategy &amp; Planning</v>
          </cell>
          <cell r="H496" t="str">
            <v>Secondary Systems</v>
          </cell>
          <cell r="J496" t="str">
            <v>STANLEY, Dennis R</v>
          </cell>
          <cell r="K496">
            <v>40868</v>
          </cell>
          <cell r="L496" t="str">
            <v>SUBS</v>
          </cell>
          <cell r="M496" t="str">
            <v>STRUCT</v>
          </cell>
          <cell r="N496">
            <v>41193</v>
          </cell>
          <cell r="O496">
            <v>41404</v>
          </cell>
          <cell r="P496" t="str">
            <v>MSAN</v>
          </cell>
        </row>
        <row r="497">
          <cell r="A497">
            <v>6531</v>
          </cell>
          <cell r="B497" t="str">
            <v>Asset Strategy Manager</v>
          </cell>
          <cell r="C497" t="str">
            <v>AP - Management Group</v>
          </cell>
          <cell r="D497">
            <v>3082</v>
          </cell>
          <cell r="E497" t="str">
            <v>ANDERSON, Tim</v>
          </cell>
          <cell r="F497" t="str">
            <v>Asset Management</v>
          </cell>
          <cell r="G497" t="str">
            <v>Asset Strategy &amp; Planning</v>
          </cell>
          <cell r="H497" t="str">
            <v>Asset Strategy</v>
          </cell>
          <cell r="J497" t="str">
            <v>STANLEY, Dennis R</v>
          </cell>
          <cell r="K497">
            <v>38936</v>
          </cell>
          <cell r="L497" t="str">
            <v>SUBS</v>
          </cell>
          <cell r="M497" t="str">
            <v>STRUCT</v>
          </cell>
          <cell r="N497">
            <v>41193</v>
          </cell>
          <cell r="P497" t="str">
            <v>MSAN</v>
          </cell>
        </row>
        <row r="498">
          <cell r="A498">
            <v>6532</v>
          </cell>
          <cell r="B498" t="str">
            <v>Network Performance Manager</v>
          </cell>
          <cell r="C498" t="str">
            <v>AP - Management Group</v>
          </cell>
          <cell r="D498">
            <v>10046</v>
          </cell>
          <cell r="E498" t="str">
            <v>CHAUDHURI, Santanu</v>
          </cell>
          <cell r="F498" t="str">
            <v>Asset Management</v>
          </cell>
          <cell r="G498" t="str">
            <v>Asset Strategy &amp; Planning</v>
          </cell>
          <cell r="H498" t="str">
            <v>Network Performance</v>
          </cell>
          <cell r="J498" t="str">
            <v>STANLEY, Dennis R</v>
          </cell>
          <cell r="K498">
            <v>40868</v>
          </cell>
          <cell r="L498" t="str">
            <v>SUBS</v>
          </cell>
          <cell r="M498" t="str">
            <v>STRUCT</v>
          </cell>
          <cell r="N498">
            <v>41193</v>
          </cell>
          <cell r="O498">
            <v>42646</v>
          </cell>
          <cell r="P498" t="str">
            <v>MSAN</v>
          </cell>
        </row>
        <row r="499">
          <cell r="A499">
            <v>6533</v>
          </cell>
          <cell r="B499" t="str">
            <v>Resource Estimator</v>
          </cell>
          <cell r="C499" t="str">
            <v>Program Development</v>
          </cell>
          <cell r="D499">
            <v>9420</v>
          </cell>
          <cell r="E499" t="str">
            <v>TANTRI, Danny</v>
          </cell>
          <cell r="F499" t="str">
            <v>Asset Management</v>
          </cell>
          <cell r="G499" t="str">
            <v>Program Development</v>
          </cell>
          <cell r="J499" t="str">
            <v>CHRISTIE, Timothy P</v>
          </cell>
          <cell r="K499">
            <v>39951</v>
          </cell>
          <cell r="L499" t="str">
            <v>SUBS</v>
          </cell>
          <cell r="M499" t="str">
            <v>APPNT</v>
          </cell>
          <cell r="N499">
            <v>40805</v>
          </cell>
          <cell r="P499" t="str">
            <v>MSAN</v>
          </cell>
        </row>
        <row r="500">
          <cell r="A500">
            <v>6534</v>
          </cell>
          <cell r="B500" t="str">
            <v>Distribution Design Manager</v>
          </cell>
          <cell r="C500" t="str">
            <v>Management Group_Design Section</v>
          </cell>
          <cell r="D500">
            <v>9851</v>
          </cell>
          <cell r="E500" t="str">
            <v>WASS, Mathew S M</v>
          </cell>
          <cell r="F500" t="str">
            <v>Network Services</v>
          </cell>
          <cell r="G500" t="str">
            <v>Customer Service</v>
          </cell>
          <cell r="H500" t="str">
            <v>Design</v>
          </cell>
          <cell r="J500" t="str">
            <v>BAKER, Robert J</v>
          </cell>
          <cell r="K500">
            <v>40567</v>
          </cell>
          <cell r="L500" t="str">
            <v>SUBS</v>
          </cell>
          <cell r="M500" t="str">
            <v>APPNT</v>
          </cell>
          <cell r="N500">
            <v>40798</v>
          </cell>
          <cell r="P500" t="str">
            <v>MSAN</v>
          </cell>
        </row>
        <row r="501">
          <cell r="A501">
            <v>6536</v>
          </cell>
          <cell r="B501" t="str">
            <v>Metering &amp; Services Manager</v>
          </cell>
          <cell r="C501" t="str">
            <v>Customer Services Officer_Connections &amp; Integrity Section</v>
          </cell>
          <cell r="D501">
            <v>10044</v>
          </cell>
          <cell r="E501" t="str">
            <v>SHARMA, Parveen K</v>
          </cell>
          <cell r="F501" t="str">
            <v>Network Services</v>
          </cell>
          <cell r="G501" t="str">
            <v>Customer Service</v>
          </cell>
          <cell r="H501" t="str">
            <v>Metering &amp; Services</v>
          </cell>
          <cell r="J501" t="str">
            <v>BAKER, Robert J</v>
          </cell>
          <cell r="K501">
            <v>40861</v>
          </cell>
          <cell r="L501" t="str">
            <v>SUBS</v>
          </cell>
          <cell r="M501" t="str">
            <v>COMM</v>
          </cell>
          <cell r="N501">
            <v>40861</v>
          </cell>
          <cell r="P501" t="str">
            <v>MSAN</v>
          </cell>
        </row>
        <row r="502">
          <cell r="A502">
            <v>6537</v>
          </cell>
          <cell r="B502" t="str">
            <v>Purchasing Coordinator</v>
          </cell>
          <cell r="C502" t="str">
            <v>Logistics</v>
          </cell>
          <cell r="D502">
            <v>9504</v>
          </cell>
          <cell r="E502" t="str">
            <v>HUANG, Qin</v>
          </cell>
          <cell r="F502" t="str">
            <v>Network Services</v>
          </cell>
          <cell r="G502" t="str">
            <v>Works Enablement</v>
          </cell>
          <cell r="H502" t="str">
            <v>Logistics</v>
          </cell>
          <cell r="J502" t="str">
            <v>PETHER, Derek J</v>
          </cell>
          <cell r="K502">
            <v>40057</v>
          </cell>
          <cell r="L502" t="str">
            <v>SUBS</v>
          </cell>
          <cell r="M502" t="str">
            <v>APPNT</v>
          </cell>
          <cell r="N502">
            <v>40787</v>
          </cell>
          <cell r="P502" t="str">
            <v>A2-ZBS</v>
          </cell>
        </row>
        <row r="503">
          <cell r="A503">
            <v>6540</v>
          </cell>
          <cell r="B503" t="str">
            <v>Business Performance Manager</v>
          </cell>
          <cell r="C503" t="str">
            <v>Works Enablement</v>
          </cell>
          <cell r="D503">
            <v>10036</v>
          </cell>
          <cell r="E503" t="str">
            <v>KUSUMA, Arinanto</v>
          </cell>
          <cell r="F503" t="str">
            <v>Network Services</v>
          </cell>
          <cell r="G503" t="str">
            <v>Works Enablement</v>
          </cell>
          <cell r="H503" t="str">
            <v>Works Management</v>
          </cell>
          <cell r="I503" t="str">
            <v>WE Tools Syst &amp; Proc Spec</v>
          </cell>
          <cell r="J503" t="str">
            <v>KELLY, Christopher N</v>
          </cell>
          <cell r="K503">
            <v>40847</v>
          </cell>
          <cell r="L503" t="str">
            <v>SUBS</v>
          </cell>
          <cell r="M503" t="str">
            <v>ADVMNT</v>
          </cell>
          <cell r="N503">
            <v>41127</v>
          </cell>
          <cell r="P503" t="str">
            <v>MSAN</v>
          </cell>
        </row>
        <row r="504">
          <cell r="A504">
            <v>6541</v>
          </cell>
          <cell r="B504" t="str">
            <v>Logistics Manager</v>
          </cell>
          <cell r="C504" t="str">
            <v>Logistics</v>
          </cell>
          <cell r="D504">
            <v>10033</v>
          </cell>
          <cell r="E504" t="str">
            <v>PETHER, Derek J</v>
          </cell>
          <cell r="F504" t="str">
            <v>Network Services</v>
          </cell>
          <cell r="G504" t="str">
            <v>Works Enablement</v>
          </cell>
          <cell r="H504" t="str">
            <v>Logistics</v>
          </cell>
          <cell r="J504" t="str">
            <v>MCALISTER, Clinton J</v>
          </cell>
          <cell r="K504">
            <v>40840</v>
          </cell>
          <cell r="L504" t="str">
            <v>SUBS</v>
          </cell>
          <cell r="M504" t="str">
            <v>COMM</v>
          </cell>
          <cell r="N504">
            <v>40840</v>
          </cell>
          <cell r="P504" t="str">
            <v>MSAN</v>
          </cell>
        </row>
        <row r="505">
          <cell r="A505">
            <v>6542</v>
          </cell>
          <cell r="B505" t="str">
            <v>Program Planner</v>
          </cell>
          <cell r="C505" t="str">
            <v>Works Enablement</v>
          </cell>
          <cell r="D505">
            <v>10039</v>
          </cell>
          <cell r="E505" t="str">
            <v>VAN DER PLAAT, Michael A</v>
          </cell>
          <cell r="F505" t="str">
            <v>Network Services</v>
          </cell>
          <cell r="G505" t="str">
            <v>Works Enablement</v>
          </cell>
          <cell r="H505" t="str">
            <v>Works Management</v>
          </cell>
          <cell r="I505" t="str">
            <v>Program Planning</v>
          </cell>
          <cell r="J505" t="str">
            <v>KELLY, Christopher N</v>
          </cell>
          <cell r="K505">
            <v>40847</v>
          </cell>
          <cell r="L505" t="str">
            <v>SUBS</v>
          </cell>
          <cell r="M505" t="str">
            <v>STRUCT</v>
          </cell>
          <cell r="N505">
            <v>40969</v>
          </cell>
          <cell r="P505" t="str">
            <v>MSAN</v>
          </cell>
        </row>
        <row r="506">
          <cell r="A506">
            <v>6543</v>
          </cell>
          <cell r="B506" t="str">
            <v>Works Manager</v>
          </cell>
          <cell r="C506" t="str">
            <v>Works Enablement</v>
          </cell>
          <cell r="D506">
            <v>10058</v>
          </cell>
          <cell r="E506" t="str">
            <v>KELLY, Christopher N</v>
          </cell>
          <cell r="F506" t="str">
            <v>Network Services</v>
          </cell>
          <cell r="G506" t="str">
            <v>Works Enablement</v>
          </cell>
          <cell r="H506" t="str">
            <v>Works Management</v>
          </cell>
          <cell r="J506" t="str">
            <v>MCALISTER, Clinton J</v>
          </cell>
          <cell r="K506">
            <v>40882</v>
          </cell>
          <cell r="L506" t="str">
            <v>SUBS</v>
          </cell>
          <cell r="M506" t="str">
            <v>STRUCT</v>
          </cell>
          <cell r="N506">
            <v>40969</v>
          </cell>
          <cell r="P506" t="str">
            <v>MSAN</v>
          </cell>
        </row>
        <row r="507">
          <cell r="A507">
            <v>6545</v>
          </cell>
          <cell r="B507" t="str">
            <v xml:space="preserve">Account Manager </v>
          </cell>
          <cell r="C507" t="str">
            <v>Customer Solutions</v>
          </cell>
          <cell r="D507">
            <v>10045</v>
          </cell>
          <cell r="E507" t="str">
            <v>BRAMANATHAN, Brama</v>
          </cell>
          <cell r="F507" t="str">
            <v>Asset Management</v>
          </cell>
          <cell r="G507" t="str">
            <v>Customer Solutions</v>
          </cell>
          <cell r="J507" t="str">
            <v>GARVIN, John L</v>
          </cell>
          <cell r="K507">
            <v>40862</v>
          </cell>
          <cell r="L507" t="str">
            <v>SUBS</v>
          </cell>
          <cell r="M507" t="str">
            <v>COMM</v>
          </cell>
          <cell r="N507">
            <v>40862</v>
          </cell>
          <cell r="P507" t="str">
            <v>MSAN</v>
          </cell>
        </row>
        <row r="508">
          <cell r="A508">
            <v>6559</v>
          </cell>
          <cell r="B508" t="str">
            <v>Trainee Administration Officer</v>
          </cell>
          <cell r="C508" t="str">
            <v>Asset Management General Manager</v>
          </cell>
          <cell r="D508">
            <v>10056</v>
          </cell>
          <cell r="E508" t="str">
            <v>WEAVER-KOENIGS, Nicole S</v>
          </cell>
          <cell r="F508" t="str">
            <v>Asset Management</v>
          </cell>
          <cell r="G508" t="str">
            <v>Office Trainees</v>
          </cell>
          <cell r="J508" t="str">
            <v>ROUSELL, Vicki J</v>
          </cell>
          <cell r="K508">
            <v>40874</v>
          </cell>
          <cell r="L508" t="str">
            <v>SUBS</v>
          </cell>
          <cell r="M508" t="str">
            <v>ADVMNT</v>
          </cell>
          <cell r="N508">
            <v>41179</v>
          </cell>
          <cell r="O508">
            <v>41604</v>
          </cell>
          <cell r="P508" t="str">
            <v>A1</v>
          </cell>
        </row>
        <row r="509">
          <cell r="A509">
            <v>6567</v>
          </cell>
          <cell r="B509" t="str">
            <v>Regulatory Compliance and Reporting Officer</v>
          </cell>
          <cell r="C509" t="str">
            <v>Technical Regulation &amp; Standards</v>
          </cell>
          <cell r="D509">
            <v>1859</v>
          </cell>
          <cell r="E509" t="str">
            <v>CHAMBERS, David M</v>
          </cell>
          <cell r="F509" t="str">
            <v>Asset Management</v>
          </cell>
          <cell r="G509" t="str">
            <v>Technical Regulation &amp; St</v>
          </cell>
          <cell r="J509" t="str">
            <v>WORONY, Janusz</v>
          </cell>
          <cell r="K509">
            <v>37613</v>
          </cell>
          <cell r="L509" t="str">
            <v>SUBS</v>
          </cell>
          <cell r="M509" t="str">
            <v>APPNT</v>
          </cell>
          <cell r="N509">
            <v>40911</v>
          </cell>
          <cell r="P509" t="str">
            <v>A4-ZBS</v>
          </cell>
        </row>
        <row r="510">
          <cell r="A510">
            <v>6579</v>
          </cell>
          <cell r="B510" t="str">
            <v>Project Manager- SCADA &amp; Geographical Information Services</v>
          </cell>
          <cell r="C510" t="str">
            <v>Asset Strategy &amp; Planning</v>
          </cell>
          <cell r="D510" t="str">
            <v>Vacant</v>
          </cell>
          <cell r="F510" t="str">
            <v>Asset Management</v>
          </cell>
          <cell r="J510" t="str">
            <v>DEVLIN, Stephen P</v>
          </cell>
        </row>
        <row r="511">
          <cell r="A511">
            <v>6602</v>
          </cell>
          <cell r="B511" t="str">
            <v>Telvent Project Manager</v>
          </cell>
          <cell r="C511" t="str">
            <v>Network Innovation</v>
          </cell>
          <cell r="D511">
            <v>10563</v>
          </cell>
          <cell r="E511" t="str">
            <v>LENDECZKI, Gavril</v>
          </cell>
          <cell r="F511" t="str">
            <v>Asset Management</v>
          </cell>
          <cell r="G511" t="str">
            <v>Network Innovation</v>
          </cell>
          <cell r="H511" t="str">
            <v>OSR Program</v>
          </cell>
          <cell r="J511" t="str">
            <v>BALDWIN, Graham</v>
          </cell>
          <cell r="K511">
            <v>41172</v>
          </cell>
          <cell r="L511" t="str">
            <v>SUBS</v>
          </cell>
          <cell r="M511" t="str">
            <v>COMM</v>
          </cell>
          <cell r="N511">
            <v>41172</v>
          </cell>
          <cell r="O511">
            <v>42266</v>
          </cell>
          <cell r="P511" t="str">
            <v>MSAN</v>
          </cell>
        </row>
        <row r="512">
          <cell r="A512">
            <v>6610</v>
          </cell>
          <cell r="B512" t="str">
            <v>Network Operator</v>
          </cell>
          <cell r="C512" t="str">
            <v>Operations and Call Centre</v>
          </cell>
          <cell r="D512" t="str">
            <v>Vacant</v>
          </cell>
          <cell r="F512" t="str">
            <v>Network Services</v>
          </cell>
          <cell r="G512" t="str">
            <v>Network Operations &amp; Call</v>
          </cell>
          <cell r="H512" t="str">
            <v>Control Room</v>
          </cell>
          <cell r="J512" t="str">
            <v>HINCH, Leylann J</v>
          </cell>
        </row>
        <row r="513">
          <cell r="A513">
            <v>6611</v>
          </cell>
          <cell r="B513" t="str">
            <v>Network Operator</v>
          </cell>
          <cell r="C513" t="str">
            <v>Operations and Call Centre</v>
          </cell>
          <cell r="D513">
            <v>5099</v>
          </cell>
          <cell r="E513" t="str">
            <v>BREWER, Peter J</v>
          </cell>
          <cell r="F513" t="str">
            <v>Network Services</v>
          </cell>
          <cell r="G513" t="str">
            <v>Network Operations &amp; Call</v>
          </cell>
          <cell r="H513" t="str">
            <v>Control Room</v>
          </cell>
          <cell r="J513" t="str">
            <v>HINCH, Leylann J</v>
          </cell>
          <cell r="K513">
            <v>33990</v>
          </cell>
          <cell r="L513" t="str">
            <v>NONSUBS</v>
          </cell>
          <cell r="M513" t="str">
            <v>TEMTRF</v>
          </cell>
          <cell r="N513">
            <v>41309</v>
          </cell>
          <cell r="O513">
            <v>41492</v>
          </cell>
          <cell r="P513" t="str">
            <v>A5-ZAS</v>
          </cell>
        </row>
        <row r="514">
          <cell r="A514">
            <v>6611</v>
          </cell>
          <cell r="B514" t="str">
            <v>Network Operator</v>
          </cell>
          <cell r="C514" t="str">
            <v>Operations and Call Centre</v>
          </cell>
          <cell r="D514">
            <v>10608</v>
          </cell>
          <cell r="E514" t="str">
            <v>MCELROY, Scott A</v>
          </cell>
          <cell r="F514" t="str">
            <v>Network Services</v>
          </cell>
          <cell r="G514" t="str">
            <v>Network Operations &amp; Call</v>
          </cell>
          <cell r="H514" t="str">
            <v>Control Room</v>
          </cell>
          <cell r="J514" t="str">
            <v>HINCH, Leylann J</v>
          </cell>
          <cell r="K514">
            <v>41281</v>
          </cell>
          <cell r="L514" t="str">
            <v>SUBS</v>
          </cell>
          <cell r="M514" t="str">
            <v>COMM</v>
          </cell>
          <cell r="N514">
            <v>41281</v>
          </cell>
          <cell r="P514" t="str">
            <v>A5-ZAS</v>
          </cell>
        </row>
        <row r="515">
          <cell r="A515">
            <v>6622</v>
          </cell>
          <cell r="B515" t="str">
            <v>Vacation student</v>
          </cell>
          <cell r="C515" t="str">
            <v>Customer Solutions</v>
          </cell>
          <cell r="D515" t="str">
            <v>Vacant</v>
          </cell>
          <cell r="F515" t="str">
            <v>Asset Management</v>
          </cell>
          <cell r="G515" t="str">
            <v>Customer Solutions</v>
          </cell>
          <cell r="J515" t="str">
            <v>GARVIN, John L</v>
          </cell>
        </row>
        <row r="516">
          <cell r="A516">
            <v>6625</v>
          </cell>
          <cell r="B516" t="str">
            <v>Contract Manager</v>
          </cell>
          <cell r="C516" t="str">
            <v>Works Enablement</v>
          </cell>
          <cell r="D516">
            <v>10521</v>
          </cell>
          <cell r="E516" t="str">
            <v>JONES, Heather A</v>
          </cell>
          <cell r="F516" t="str">
            <v>Network Services</v>
          </cell>
          <cell r="G516" t="str">
            <v>Works Enablement</v>
          </cell>
          <cell r="H516" t="str">
            <v>Works Management</v>
          </cell>
          <cell r="I516" t="str">
            <v>Program Planning</v>
          </cell>
          <cell r="J516" t="str">
            <v>VAN DER PLAAT, Michael A</v>
          </cell>
          <cell r="K516">
            <v>41115</v>
          </cell>
          <cell r="L516" t="str">
            <v>SUBS</v>
          </cell>
          <cell r="M516" t="str">
            <v>APPNT</v>
          </cell>
          <cell r="N516">
            <v>41355</v>
          </cell>
          <cell r="P516" t="str">
            <v>A4-ZAS</v>
          </cell>
        </row>
        <row r="517">
          <cell r="A517">
            <v>6627</v>
          </cell>
          <cell r="B517" t="str">
            <v>Telvent Project Co-ordinator</v>
          </cell>
          <cell r="C517" t="str">
            <v>Network Innovation</v>
          </cell>
          <cell r="D517">
            <v>10581</v>
          </cell>
          <cell r="E517" t="str">
            <v>ATANASIEVSKA, Jasmina</v>
          </cell>
          <cell r="F517" t="str">
            <v>Asset Management</v>
          </cell>
          <cell r="G517" t="str">
            <v>Network Innovation</v>
          </cell>
          <cell r="H517" t="str">
            <v>OSR Program</v>
          </cell>
          <cell r="J517" t="str">
            <v>BALDWIN, Graham</v>
          </cell>
          <cell r="K517">
            <v>41214</v>
          </cell>
          <cell r="L517" t="str">
            <v>SUBS</v>
          </cell>
          <cell r="M517" t="str">
            <v>COMM</v>
          </cell>
          <cell r="N517">
            <v>41214</v>
          </cell>
          <cell r="O517">
            <v>42308</v>
          </cell>
          <cell r="P517" t="str">
            <v>MSAN</v>
          </cell>
        </row>
        <row r="518">
          <cell r="A518">
            <v>6628</v>
          </cell>
          <cell r="B518" t="str">
            <v>Vacation Employment - Networks</v>
          </cell>
          <cell r="C518" t="str">
            <v>Asset Strategy &amp; Planning</v>
          </cell>
          <cell r="D518" t="str">
            <v>Vacant</v>
          </cell>
          <cell r="F518" t="str">
            <v>Asset Management</v>
          </cell>
          <cell r="J518" t="str">
            <v>GOTLA, Firoz</v>
          </cell>
        </row>
        <row r="519">
          <cell r="A519">
            <v>6632</v>
          </cell>
          <cell r="B519" t="str">
            <v>Service &amp; Installations Officer</v>
          </cell>
          <cell r="C519" t="str">
            <v>Services &amp; Installation Officer_Metering &amp; Services Section</v>
          </cell>
          <cell r="D519" t="str">
            <v>Vacant</v>
          </cell>
          <cell r="F519" t="str">
            <v>Network Services</v>
          </cell>
          <cell r="G519" t="str">
            <v>Customer Service</v>
          </cell>
          <cell r="H519" t="str">
            <v>Metering &amp; Services</v>
          </cell>
          <cell r="J519" t="str">
            <v>SHARMA, Parveen K</v>
          </cell>
        </row>
        <row r="520">
          <cell r="A520">
            <v>6633</v>
          </cell>
          <cell r="B520" t="str">
            <v>Team Coordinator Services</v>
          </cell>
          <cell r="C520" t="str">
            <v>Works / Teams Coordinator</v>
          </cell>
          <cell r="D520">
            <v>2035</v>
          </cell>
          <cell r="E520" t="str">
            <v>MILLS, Andrew W</v>
          </cell>
          <cell r="F520" t="str">
            <v>Network Services</v>
          </cell>
          <cell r="G520" t="str">
            <v>Customer Service</v>
          </cell>
          <cell r="H520" t="str">
            <v>Metering &amp; Services</v>
          </cell>
          <cell r="J520" t="str">
            <v>MITCHELL, John B</v>
          </cell>
          <cell r="K520">
            <v>38022</v>
          </cell>
          <cell r="L520" t="str">
            <v>SUBS</v>
          </cell>
          <cell r="M520" t="str">
            <v>COMPET</v>
          </cell>
          <cell r="N520">
            <v>41316</v>
          </cell>
          <cell r="P520" t="str">
            <v>EW900A</v>
          </cell>
        </row>
        <row r="521">
          <cell r="A521">
            <v>6634</v>
          </cell>
          <cell r="B521" t="str">
            <v>Team Coordinator Repl, Testing &amp; QoS</v>
          </cell>
          <cell r="C521" t="str">
            <v>Works / Teams Coordinator</v>
          </cell>
          <cell r="D521">
            <v>1016</v>
          </cell>
          <cell r="E521" t="str">
            <v>FULLER, Daniel J</v>
          </cell>
          <cell r="F521" t="str">
            <v>Network Services</v>
          </cell>
          <cell r="G521" t="str">
            <v>Customer Service</v>
          </cell>
          <cell r="H521" t="str">
            <v>Metering &amp; Services</v>
          </cell>
          <cell r="J521" t="str">
            <v>CHRISTIAN, Wayne I</v>
          </cell>
          <cell r="K521">
            <v>36552</v>
          </cell>
          <cell r="L521" t="str">
            <v>SUBS</v>
          </cell>
          <cell r="M521" t="str">
            <v>ADVMNT</v>
          </cell>
          <cell r="N521">
            <v>41309</v>
          </cell>
          <cell r="P521" t="str">
            <v>EW900A</v>
          </cell>
        </row>
        <row r="522">
          <cell r="A522">
            <v>6635</v>
          </cell>
          <cell r="B522" t="str">
            <v>Team Coordinator Retail Customer Services</v>
          </cell>
          <cell r="C522" t="str">
            <v>Works / Teams Coordinator</v>
          </cell>
          <cell r="D522">
            <v>3278</v>
          </cell>
          <cell r="E522" t="str">
            <v>LLOYD, Michael</v>
          </cell>
          <cell r="F522" t="str">
            <v>Network Services</v>
          </cell>
          <cell r="G522" t="str">
            <v>Customer Service</v>
          </cell>
          <cell r="H522" t="str">
            <v>Metering &amp; Services</v>
          </cell>
          <cell r="J522" t="str">
            <v>CHRISTIAN, Wayne I</v>
          </cell>
          <cell r="K522">
            <v>39118</v>
          </cell>
          <cell r="L522" t="str">
            <v>NONSUBS</v>
          </cell>
          <cell r="M522" t="str">
            <v>HDA</v>
          </cell>
          <cell r="N522">
            <v>41388</v>
          </cell>
          <cell r="O522">
            <v>41432</v>
          </cell>
          <cell r="P522" t="str">
            <v>EW900A</v>
          </cell>
        </row>
        <row r="523">
          <cell r="A523">
            <v>6635</v>
          </cell>
          <cell r="B523" t="str">
            <v>Team Coordinator Retail Customer Services</v>
          </cell>
          <cell r="C523" t="str">
            <v>Works / Teams Coordinator</v>
          </cell>
          <cell r="D523">
            <v>4015</v>
          </cell>
          <cell r="E523" t="str">
            <v>MAYO, Anthony J C</v>
          </cell>
          <cell r="F523" t="str">
            <v>Network Services</v>
          </cell>
          <cell r="G523" t="str">
            <v>Customer Service</v>
          </cell>
          <cell r="H523" t="str">
            <v>Metering &amp; Services</v>
          </cell>
          <cell r="J523" t="str">
            <v>CHRISTIAN, Wayne I</v>
          </cell>
          <cell r="K523">
            <v>33667</v>
          </cell>
          <cell r="L523" t="str">
            <v>SUBS</v>
          </cell>
          <cell r="M523" t="str">
            <v>COMPET</v>
          </cell>
          <cell r="N523">
            <v>41333</v>
          </cell>
          <cell r="P523" t="str">
            <v>EW900A</v>
          </cell>
        </row>
        <row r="524">
          <cell r="A524">
            <v>6637</v>
          </cell>
          <cell r="B524" t="str">
            <v>Program Manager OSR</v>
          </cell>
          <cell r="C524" t="str">
            <v>Network Innovation</v>
          </cell>
          <cell r="D524">
            <v>10604</v>
          </cell>
          <cell r="E524" t="str">
            <v>BALDWIN, Graham</v>
          </cell>
          <cell r="F524" t="str">
            <v>Asset Management</v>
          </cell>
          <cell r="G524" t="str">
            <v>Network Innovation</v>
          </cell>
          <cell r="H524" t="str">
            <v>OSR Program</v>
          </cell>
          <cell r="J524" t="str">
            <v>DEVLIN, Stephen P</v>
          </cell>
          <cell r="K524">
            <v>41260</v>
          </cell>
          <cell r="L524" t="str">
            <v>SUBS</v>
          </cell>
          <cell r="M524" t="str">
            <v>COMM</v>
          </cell>
          <cell r="N524">
            <v>41260</v>
          </cell>
          <cell r="O524">
            <v>42354</v>
          </cell>
          <cell r="P524" t="str">
            <v>MSAN</v>
          </cell>
        </row>
        <row r="525">
          <cell r="A525">
            <v>6639</v>
          </cell>
          <cell r="B525" t="str">
            <v>Apprentice Electrical</v>
          </cell>
          <cell r="C525" t="str">
            <v>Electrical Apprentice</v>
          </cell>
          <cell r="D525">
            <v>10620</v>
          </cell>
          <cell r="E525" t="str">
            <v>MILLS, Heather A</v>
          </cell>
          <cell r="F525" t="str">
            <v>Network Services</v>
          </cell>
          <cell r="G525" t="str">
            <v>Apprentices</v>
          </cell>
          <cell r="H525" t="str">
            <v>Lineworker Apprentices</v>
          </cell>
          <cell r="J525" t="str">
            <v>SPENCE, Bob</v>
          </cell>
          <cell r="K525">
            <v>41303</v>
          </cell>
          <cell r="L525" t="str">
            <v>SUBS</v>
          </cell>
          <cell r="M525" t="str">
            <v>STRUCT</v>
          </cell>
          <cell r="N525">
            <v>41311</v>
          </cell>
          <cell r="O525">
            <v>42763</v>
          </cell>
          <cell r="P525" t="str">
            <v>APP1</v>
          </cell>
        </row>
        <row r="526">
          <cell r="A526">
            <v>6640</v>
          </cell>
          <cell r="B526" t="str">
            <v>Apprentice Electrical</v>
          </cell>
          <cell r="C526" t="str">
            <v>Electrical Apprentice</v>
          </cell>
          <cell r="D526">
            <v>10622</v>
          </cell>
          <cell r="E526" t="str">
            <v>JANSEN, Alexander R</v>
          </cell>
          <cell r="F526" t="str">
            <v>Network Services</v>
          </cell>
          <cell r="G526" t="str">
            <v>Apprentices</v>
          </cell>
          <cell r="H526" t="str">
            <v>Lineworker Apprentices</v>
          </cell>
          <cell r="J526" t="str">
            <v>SPENCE, Bob</v>
          </cell>
          <cell r="K526">
            <v>41303</v>
          </cell>
          <cell r="L526" t="str">
            <v>SUBS</v>
          </cell>
          <cell r="M526" t="str">
            <v>STRUCT</v>
          </cell>
          <cell r="N526">
            <v>41311</v>
          </cell>
          <cell r="O526">
            <v>42763</v>
          </cell>
          <cell r="P526" t="str">
            <v>APP1</v>
          </cell>
        </row>
        <row r="527">
          <cell r="A527">
            <v>6641</v>
          </cell>
          <cell r="B527" t="str">
            <v>Apprentice Electrical</v>
          </cell>
          <cell r="C527" t="str">
            <v>Electrical Apprentice</v>
          </cell>
          <cell r="D527">
            <v>10619</v>
          </cell>
          <cell r="E527" t="str">
            <v>RICHARDS, Mark A D</v>
          </cell>
          <cell r="F527" t="str">
            <v>Network Services</v>
          </cell>
          <cell r="G527" t="str">
            <v>Apprentices</v>
          </cell>
          <cell r="H527" t="str">
            <v>Lineworker Apprentices</v>
          </cell>
          <cell r="J527" t="str">
            <v>SPENCE, Bob</v>
          </cell>
          <cell r="K527">
            <v>41303</v>
          </cell>
          <cell r="L527" t="str">
            <v>SUBS</v>
          </cell>
          <cell r="M527" t="str">
            <v>STRUCT</v>
          </cell>
          <cell r="N527">
            <v>41311</v>
          </cell>
          <cell r="O527">
            <v>42763</v>
          </cell>
          <cell r="P527" t="str">
            <v>APP1</v>
          </cell>
        </row>
        <row r="528">
          <cell r="A528">
            <v>6642</v>
          </cell>
          <cell r="B528" t="str">
            <v>Electrical Apprentice</v>
          </cell>
          <cell r="C528" t="str">
            <v>Electrical Apprentice</v>
          </cell>
          <cell r="D528">
            <v>10621</v>
          </cell>
          <cell r="E528" t="str">
            <v>JEFFS, Robert J</v>
          </cell>
          <cell r="F528" t="str">
            <v>Network Services</v>
          </cell>
          <cell r="G528" t="str">
            <v>Apprentices</v>
          </cell>
          <cell r="H528" t="str">
            <v>Electrical Apprentices</v>
          </cell>
          <cell r="J528" t="str">
            <v>LAMONT, Brent</v>
          </cell>
          <cell r="K528">
            <v>41303</v>
          </cell>
          <cell r="L528" t="str">
            <v>SUBS</v>
          </cell>
          <cell r="M528" t="str">
            <v>COMM</v>
          </cell>
          <cell r="N528">
            <v>41303</v>
          </cell>
          <cell r="O528">
            <v>42763</v>
          </cell>
          <cell r="P528" t="str">
            <v>APP211</v>
          </cell>
        </row>
        <row r="529">
          <cell r="A529">
            <v>6643</v>
          </cell>
          <cell r="B529" t="str">
            <v>Electrical Apprentice</v>
          </cell>
          <cell r="C529" t="str">
            <v>Electrical Apprentice</v>
          </cell>
          <cell r="D529">
            <v>10626</v>
          </cell>
          <cell r="E529" t="str">
            <v>CASSIDY, Bruce</v>
          </cell>
          <cell r="F529" t="str">
            <v>Network Services</v>
          </cell>
          <cell r="G529" t="str">
            <v>Apprentices</v>
          </cell>
          <cell r="H529" t="str">
            <v>Lineworker Apprentices</v>
          </cell>
          <cell r="J529" t="str">
            <v>SPENCE, Bob</v>
          </cell>
          <cell r="K529">
            <v>41303</v>
          </cell>
          <cell r="L529" t="str">
            <v>SUBS</v>
          </cell>
          <cell r="M529" t="str">
            <v>STRUCT</v>
          </cell>
          <cell r="N529">
            <v>41311</v>
          </cell>
          <cell r="O529">
            <v>42763</v>
          </cell>
          <cell r="P529" t="str">
            <v>APP211</v>
          </cell>
        </row>
        <row r="530">
          <cell r="A530">
            <v>6644</v>
          </cell>
          <cell r="B530" t="str">
            <v>Electrical Apprentice</v>
          </cell>
          <cell r="C530" t="str">
            <v>Electrical Apprentice</v>
          </cell>
          <cell r="D530">
            <v>10625</v>
          </cell>
          <cell r="E530" t="str">
            <v>NIELSEN, Aaron</v>
          </cell>
          <cell r="F530" t="str">
            <v>Network Services</v>
          </cell>
          <cell r="G530" t="str">
            <v>Apprentices</v>
          </cell>
          <cell r="H530" t="str">
            <v>Lineworker Apprentices</v>
          </cell>
          <cell r="J530" t="str">
            <v>SPENCE, Bob</v>
          </cell>
          <cell r="K530">
            <v>41303</v>
          </cell>
          <cell r="L530" t="str">
            <v>SUBS</v>
          </cell>
          <cell r="M530" t="str">
            <v>STRUCT</v>
          </cell>
          <cell r="N530">
            <v>41311</v>
          </cell>
          <cell r="O530">
            <v>42763</v>
          </cell>
          <cell r="P530" t="str">
            <v>APP211</v>
          </cell>
        </row>
        <row r="531">
          <cell r="A531">
            <v>6645</v>
          </cell>
          <cell r="B531" t="str">
            <v>Electrical Apprentice</v>
          </cell>
          <cell r="C531" t="str">
            <v>Electrical Apprentice</v>
          </cell>
          <cell r="D531">
            <v>10623</v>
          </cell>
          <cell r="E531" t="str">
            <v>KYLE, Mathew P</v>
          </cell>
          <cell r="F531" t="str">
            <v>Network Services</v>
          </cell>
          <cell r="G531" t="str">
            <v>Apprentices</v>
          </cell>
          <cell r="H531" t="str">
            <v>Lineworker Apprentices</v>
          </cell>
          <cell r="J531" t="str">
            <v>SPENCE, Bob</v>
          </cell>
          <cell r="K531">
            <v>41303</v>
          </cell>
          <cell r="L531" t="str">
            <v>SUBS</v>
          </cell>
          <cell r="M531" t="str">
            <v>STRUCT</v>
          </cell>
          <cell r="N531">
            <v>41311</v>
          </cell>
          <cell r="O531">
            <v>42763</v>
          </cell>
          <cell r="P531" t="str">
            <v>APP211</v>
          </cell>
        </row>
        <row r="532">
          <cell r="A532">
            <v>6646</v>
          </cell>
          <cell r="B532" t="str">
            <v>Electrical Apprentice</v>
          </cell>
          <cell r="C532" t="str">
            <v>Electrical Apprentice</v>
          </cell>
          <cell r="D532">
            <v>9358</v>
          </cell>
          <cell r="E532" t="str">
            <v>PHILLIPS - DIMAANO, Lynden J</v>
          </cell>
          <cell r="F532" t="str">
            <v>Network Services</v>
          </cell>
          <cell r="G532" t="str">
            <v>Apprentices</v>
          </cell>
          <cell r="H532" t="str">
            <v>Electrical Apprentices</v>
          </cell>
          <cell r="J532" t="str">
            <v>LAMONT, Brent</v>
          </cell>
          <cell r="K532">
            <v>39874</v>
          </cell>
          <cell r="L532" t="str">
            <v>SUBS</v>
          </cell>
          <cell r="M532" t="str">
            <v>COMM</v>
          </cell>
          <cell r="N532">
            <v>41303</v>
          </cell>
          <cell r="P532" t="str">
            <v>EW500A</v>
          </cell>
        </row>
        <row r="533">
          <cell r="A533">
            <v>6647</v>
          </cell>
          <cell r="B533" t="str">
            <v>SCADA Engineer</v>
          </cell>
          <cell r="C533" t="str">
            <v xml:space="preserve">AP - Planner/TO/Engineer </v>
          </cell>
          <cell r="D533" t="str">
            <v>Vacant</v>
          </cell>
          <cell r="F533" t="str">
            <v>Asset Management</v>
          </cell>
          <cell r="G533" t="str">
            <v>Asset Strategy &amp; Planning</v>
          </cell>
          <cell r="H533" t="str">
            <v>Secondary Systems</v>
          </cell>
          <cell r="J533" t="str">
            <v>SARTOR, Phillip D</v>
          </cell>
        </row>
        <row r="534">
          <cell r="A534">
            <v>6650</v>
          </cell>
          <cell r="B534" t="str">
            <v>Customer Works Program Coordinator</v>
          </cell>
          <cell r="C534" t="str">
            <v>Connections Officer_Connections &amp; Integrity Section</v>
          </cell>
          <cell r="D534">
            <v>10662</v>
          </cell>
          <cell r="E534" t="str">
            <v>TOLEDO-OCAMPO, Carlos</v>
          </cell>
          <cell r="F534" t="str">
            <v>Network Services</v>
          </cell>
          <cell r="G534" t="str">
            <v>Customer Service</v>
          </cell>
          <cell r="H534" t="str">
            <v>Connections &amp; Integrity</v>
          </cell>
          <cell r="J534" t="str">
            <v>CORTES, Francisco X</v>
          </cell>
          <cell r="K534">
            <v>41366</v>
          </cell>
          <cell r="L534" t="str">
            <v>SUBS</v>
          </cell>
          <cell r="M534" t="str">
            <v>COMM</v>
          </cell>
          <cell r="N534">
            <v>41366</v>
          </cell>
          <cell r="P534" t="str">
            <v>A4-ZBS</v>
          </cell>
        </row>
        <row r="535">
          <cell r="A535">
            <v>6651</v>
          </cell>
          <cell r="B535" t="str">
            <v>Electrical Lineworker Apprentice</v>
          </cell>
          <cell r="C535" t="str">
            <v>Electrical Apprentice</v>
          </cell>
          <cell r="D535">
            <v>10641</v>
          </cell>
          <cell r="E535" t="str">
            <v>O'LOUGHLIN, Shane P</v>
          </cell>
          <cell r="F535" t="str">
            <v>Network Services</v>
          </cell>
          <cell r="G535" t="str">
            <v>Apprentices</v>
          </cell>
          <cell r="H535" t="str">
            <v>Lineworker Apprentices</v>
          </cell>
          <cell r="J535" t="str">
            <v>SPENCE, Bob</v>
          </cell>
          <cell r="K535">
            <v>41330</v>
          </cell>
          <cell r="L535" t="str">
            <v>SUBS</v>
          </cell>
          <cell r="M535" t="str">
            <v>COMM</v>
          </cell>
          <cell r="N535">
            <v>41330</v>
          </cell>
          <cell r="O535">
            <v>42424</v>
          </cell>
          <cell r="P535" t="str">
            <v>APP212</v>
          </cell>
        </row>
        <row r="536">
          <cell r="A536">
            <v>8026</v>
          </cell>
          <cell r="B536" t="str">
            <v>Vegetation Inspector</v>
          </cell>
          <cell r="C536" t="str">
            <v>Asset/Vegetation Inspector</v>
          </cell>
          <cell r="D536">
            <v>10571</v>
          </cell>
          <cell r="E536" t="str">
            <v>HALL, Tessa J</v>
          </cell>
          <cell r="F536" t="str">
            <v>Network Services</v>
          </cell>
          <cell r="G536" t="str">
            <v>Service Delivery</v>
          </cell>
          <cell r="H536" t="str">
            <v>Lines Overhead &amp; Undergro</v>
          </cell>
          <cell r="I536" t="str">
            <v>Vegetation Inspection Mng</v>
          </cell>
          <cell r="J536" t="str">
            <v>HALPIN, Luke</v>
          </cell>
          <cell r="K536">
            <v>41200</v>
          </cell>
          <cell r="L536" t="str">
            <v>SUBS</v>
          </cell>
          <cell r="M536" t="str">
            <v>COMM</v>
          </cell>
          <cell r="N536">
            <v>41200</v>
          </cell>
          <cell r="P536" t="str">
            <v>EW40A</v>
          </cell>
        </row>
        <row r="537">
          <cell r="A537">
            <v>8101</v>
          </cell>
          <cell r="B537" t="str">
            <v>Emergency Services Officer</v>
          </cell>
          <cell r="C537" t="str">
            <v>Operations and Call Centre</v>
          </cell>
          <cell r="D537">
            <v>2248</v>
          </cell>
          <cell r="E537" t="str">
            <v>NOONAN, Daniel F</v>
          </cell>
          <cell r="F537" t="str">
            <v>Network Services</v>
          </cell>
          <cell r="G537" t="str">
            <v>Network Operations &amp; Call</v>
          </cell>
          <cell r="H537" t="str">
            <v>Call Centre</v>
          </cell>
          <cell r="J537" t="str">
            <v>HOYOS, Claudia</v>
          </cell>
          <cell r="K537">
            <v>38201</v>
          </cell>
          <cell r="L537" t="str">
            <v>SUBS</v>
          </cell>
          <cell r="M537" t="str">
            <v>STRUCT</v>
          </cell>
          <cell r="N537">
            <v>41260</v>
          </cell>
          <cell r="P537" t="str">
            <v>A4-ZAS</v>
          </cell>
        </row>
        <row r="538">
          <cell r="A538">
            <v>8103</v>
          </cell>
          <cell r="B538" t="str">
            <v>Customer Information Officer</v>
          </cell>
          <cell r="C538" t="str">
            <v>Service Delivery Management</v>
          </cell>
          <cell r="D538">
            <v>3475</v>
          </cell>
          <cell r="E538" t="str">
            <v>PARKER, Carla L</v>
          </cell>
          <cell r="F538" t="str">
            <v>Network Services</v>
          </cell>
          <cell r="G538" t="str">
            <v>Customer Service</v>
          </cell>
          <cell r="J538" t="str">
            <v>BAKER, Robert J</v>
          </cell>
          <cell r="K538">
            <v>39268</v>
          </cell>
          <cell r="L538" t="str">
            <v>NONSUBS</v>
          </cell>
          <cell r="M538" t="str">
            <v>HDA</v>
          </cell>
          <cell r="N538">
            <v>41366</v>
          </cell>
          <cell r="O538">
            <v>41453</v>
          </cell>
          <cell r="P538" t="str">
            <v>A3-ZAS</v>
          </cell>
        </row>
        <row r="539">
          <cell r="A539">
            <v>8117</v>
          </cell>
          <cell r="B539" t="str">
            <v>Senior Finance Officer - Electricity Networks</v>
          </cell>
          <cell r="C539" t="str">
            <v>Finance Services</v>
          </cell>
          <cell r="D539">
            <v>10655</v>
          </cell>
          <cell r="E539" t="str">
            <v>DUKES, Rebecca</v>
          </cell>
          <cell r="F539" t="str">
            <v>Networks</v>
          </cell>
          <cell r="G539" t="str">
            <v>Network Finance Services</v>
          </cell>
          <cell r="J539" t="str">
            <v>PASSALIS, Kathryn L</v>
          </cell>
          <cell r="K539">
            <v>41340</v>
          </cell>
          <cell r="L539" t="str">
            <v>SUBS</v>
          </cell>
          <cell r="M539" t="str">
            <v>COMM</v>
          </cell>
          <cell r="N539">
            <v>41340</v>
          </cell>
          <cell r="O539">
            <v>41762</v>
          </cell>
          <cell r="P539" t="str">
            <v>A4-ZAS</v>
          </cell>
        </row>
        <row r="540">
          <cell r="A540">
            <v>8117</v>
          </cell>
          <cell r="B540" t="str">
            <v>Senior Finance Officer - Electricity Networks</v>
          </cell>
          <cell r="C540" t="str">
            <v>Finance Services</v>
          </cell>
          <cell r="D540" t="str">
            <v>715-87814</v>
          </cell>
          <cell r="E540" t="str">
            <v>HING, Gordon L</v>
          </cell>
          <cell r="F540" t="str">
            <v>Networks</v>
          </cell>
          <cell r="G540" t="str">
            <v>Network Finance Services</v>
          </cell>
          <cell r="J540" t="str">
            <v>PASSALIS, Kathryn L</v>
          </cell>
          <cell r="K540">
            <v>34386</v>
          </cell>
          <cell r="L540" t="str">
            <v>SUBS</v>
          </cell>
          <cell r="M540" t="str">
            <v>SSS</v>
          </cell>
          <cell r="N540">
            <v>40630</v>
          </cell>
          <cell r="P540" t="str">
            <v>A4-ZAS</v>
          </cell>
        </row>
        <row r="541">
          <cell r="A541">
            <v>9806</v>
          </cell>
          <cell r="B541" t="str">
            <v>Electrical Fitter</v>
          </cell>
          <cell r="C541" t="str">
            <v>Electrical Fitter - Dist Sub</v>
          </cell>
          <cell r="D541">
            <v>3757</v>
          </cell>
          <cell r="E541" t="str">
            <v>TANDY, James A</v>
          </cell>
          <cell r="F541" t="str">
            <v>Network Services</v>
          </cell>
          <cell r="G541" t="str">
            <v>Apprentices</v>
          </cell>
          <cell r="H541" t="str">
            <v>Electrical Apprentices</v>
          </cell>
          <cell r="J541" t="str">
            <v>LAMONT, Brent</v>
          </cell>
          <cell r="K541">
            <v>39482</v>
          </cell>
          <cell r="L541" t="str">
            <v>SUBS</v>
          </cell>
          <cell r="M541" t="str">
            <v>APPNT</v>
          </cell>
          <cell r="N541">
            <v>41307</v>
          </cell>
          <cell r="P541" t="str">
            <v>EW600A</v>
          </cell>
        </row>
        <row r="542">
          <cell r="A542">
            <v>9807</v>
          </cell>
          <cell r="B542" t="str">
            <v>Electrical Apprentice - Systems Fitter</v>
          </cell>
          <cell r="C542" t="str">
            <v>Electrical Apprentice</v>
          </cell>
          <cell r="D542" t="str">
            <v>Vacant</v>
          </cell>
          <cell r="F542" t="str">
            <v>Network Services</v>
          </cell>
          <cell r="G542" t="str">
            <v>Apprentices</v>
          </cell>
          <cell r="H542" t="str">
            <v>Electrical Apprentices</v>
          </cell>
          <cell r="J542" t="str">
            <v>FLASK, Charlie</v>
          </cell>
        </row>
        <row r="543">
          <cell r="A543">
            <v>9808</v>
          </cell>
          <cell r="B543" t="str">
            <v>Trade Asssistant</v>
          </cell>
          <cell r="C543" t="str">
            <v>Electrical Worker - Labourer</v>
          </cell>
          <cell r="D543" t="str">
            <v>Vacant</v>
          </cell>
          <cell r="F543" t="str">
            <v>Network Services</v>
          </cell>
          <cell r="G543" t="str">
            <v>Service Delivery</v>
          </cell>
          <cell r="H543" t="str">
            <v>Substation Maintenance</v>
          </cell>
          <cell r="I543" t="str">
            <v>Streetlighting Maintenanc</v>
          </cell>
          <cell r="J543" t="str">
            <v>TRUTE, Stephen D</v>
          </cell>
        </row>
        <row r="544">
          <cell r="A544">
            <v>9809</v>
          </cell>
          <cell r="B544" t="str">
            <v>Electrical Fitter - Streetlights</v>
          </cell>
          <cell r="C544" t="str">
            <v>Electrical Fitter - Streetlights</v>
          </cell>
          <cell r="D544">
            <v>10528</v>
          </cell>
          <cell r="E544" t="str">
            <v>O'BRIEN, Peter G</v>
          </cell>
          <cell r="F544" t="str">
            <v>Network Services</v>
          </cell>
          <cell r="G544" t="str">
            <v>Apprentices</v>
          </cell>
          <cell r="H544" t="str">
            <v>Electrical Apprentices</v>
          </cell>
          <cell r="J544" t="str">
            <v>TRUTE, Stephen D</v>
          </cell>
          <cell r="K544">
            <v>41128</v>
          </cell>
          <cell r="L544" t="str">
            <v>SUBS</v>
          </cell>
          <cell r="M544" t="str">
            <v>COMM</v>
          </cell>
          <cell r="N544">
            <v>41128</v>
          </cell>
          <cell r="O544">
            <v>41492</v>
          </cell>
          <cell r="P544" t="str">
            <v>EW700A</v>
          </cell>
        </row>
        <row r="545">
          <cell r="A545">
            <v>9810</v>
          </cell>
          <cell r="B545" t="str">
            <v>Electrical Apprentice - Systems Fitter</v>
          </cell>
          <cell r="C545" t="str">
            <v>Electrical Apprentice</v>
          </cell>
          <cell r="D545" t="str">
            <v>Vacant</v>
          </cell>
          <cell r="F545" t="str">
            <v>Network Services</v>
          </cell>
          <cell r="G545" t="str">
            <v>Apprentices</v>
          </cell>
          <cell r="H545" t="str">
            <v>Electrical Apprentices</v>
          </cell>
          <cell r="J545" t="str">
            <v>FLASK, Charlie</v>
          </cell>
        </row>
        <row r="546">
          <cell r="A546">
            <v>9811</v>
          </cell>
          <cell r="B546" t="str">
            <v>Line Worker</v>
          </cell>
          <cell r="C546" t="str">
            <v>Electrical Worker - Lineworker</v>
          </cell>
          <cell r="D546">
            <v>3917</v>
          </cell>
          <cell r="E546" t="str">
            <v>BOWMAN, Ashley</v>
          </cell>
          <cell r="F546" t="str">
            <v>Network Services</v>
          </cell>
          <cell r="G546" t="str">
            <v>Service Delivery</v>
          </cell>
          <cell r="H546" t="str">
            <v>Network Capital</v>
          </cell>
          <cell r="J546" t="str">
            <v>HOPKINS, Brian C</v>
          </cell>
          <cell r="K546">
            <v>39533</v>
          </cell>
          <cell r="L546" t="str">
            <v>SUBS</v>
          </cell>
          <cell r="M546" t="str">
            <v>COMPET</v>
          </cell>
          <cell r="N546">
            <v>41311</v>
          </cell>
          <cell r="P546" t="str">
            <v>EW700A</v>
          </cell>
        </row>
        <row r="547">
          <cell r="A547">
            <v>9812</v>
          </cell>
          <cell r="B547" t="str">
            <v>Line Worker</v>
          </cell>
          <cell r="C547" t="str">
            <v>Electrical Worker - Lineworker</v>
          </cell>
          <cell r="D547">
            <v>3993</v>
          </cell>
          <cell r="E547" t="str">
            <v>RICE, Robert</v>
          </cell>
          <cell r="F547" t="str">
            <v>Network Services</v>
          </cell>
          <cell r="G547" t="str">
            <v>Apprentices</v>
          </cell>
          <cell r="H547" t="str">
            <v>Lineworker Apprentices</v>
          </cell>
          <cell r="J547" t="str">
            <v>HORNBY, Matthew C</v>
          </cell>
          <cell r="K547">
            <v>39601</v>
          </cell>
          <cell r="L547" t="str">
            <v>SUBS</v>
          </cell>
          <cell r="M547" t="str">
            <v>COMPET</v>
          </cell>
          <cell r="N547">
            <v>41312</v>
          </cell>
          <cell r="P547" t="str">
            <v>EW700A</v>
          </cell>
        </row>
        <row r="548">
          <cell r="A548">
            <v>9813</v>
          </cell>
          <cell r="B548" t="str">
            <v>Line Worker</v>
          </cell>
          <cell r="C548" t="str">
            <v>Electrical Worker - Lineworker</v>
          </cell>
          <cell r="D548">
            <v>2464</v>
          </cell>
          <cell r="E548" t="str">
            <v>REDDING, Mark B</v>
          </cell>
          <cell r="F548" t="str">
            <v>Network Services</v>
          </cell>
          <cell r="G548" t="str">
            <v>Apprentices</v>
          </cell>
          <cell r="H548" t="str">
            <v>Lineworker Apprentices</v>
          </cell>
          <cell r="J548" t="str">
            <v>GURR, Warren R</v>
          </cell>
          <cell r="K548">
            <v>38474</v>
          </cell>
          <cell r="L548" t="str">
            <v>SUBS</v>
          </cell>
          <cell r="M548" t="str">
            <v>COMPET</v>
          </cell>
          <cell r="N548">
            <v>41313</v>
          </cell>
          <cell r="P548" t="str">
            <v>EW700A</v>
          </cell>
        </row>
        <row r="549">
          <cell r="A549">
            <v>9814</v>
          </cell>
          <cell r="B549" t="str">
            <v>Line Worker</v>
          </cell>
          <cell r="C549" t="str">
            <v>Electrical Worker - Lineworker</v>
          </cell>
          <cell r="D549">
            <v>3625</v>
          </cell>
          <cell r="E549" t="str">
            <v>BRISTOT, Sergio J</v>
          </cell>
          <cell r="F549" t="str">
            <v>Network Services</v>
          </cell>
          <cell r="G549" t="str">
            <v>Apprentices</v>
          </cell>
          <cell r="H549" t="str">
            <v>Lineworker Apprentices</v>
          </cell>
          <cell r="J549" t="str">
            <v>GUM, James</v>
          </cell>
          <cell r="K549">
            <v>39385</v>
          </cell>
          <cell r="L549" t="str">
            <v>SUBS</v>
          </cell>
          <cell r="M549" t="str">
            <v>COMPET</v>
          </cell>
          <cell r="N549">
            <v>41312</v>
          </cell>
          <cell r="P549" t="str">
            <v>EW700A</v>
          </cell>
        </row>
        <row r="550">
          <cell r="A550">
            <v>9815</v>
          </cell>
          <cell r="B550" t="str">
            <v>Cable Jointer</v>
          </cell>
          <cell r="C550" t="str">
            <v>Electrical Worker - Cable Jointer</v>
          </cell>
          <cell r="D550">
            <v>3750</v>
          </cell>
          <cell r="E550" t="str">
            <v>STURT, Paul A</v>
          </cell>
          <cell r="F550" t="str">
            <v>Network Services</v>
          </cell>
          <cell r="G550" t="str">
            <v>Service Delivery</v>
          </cell>
          <cell r="H550" t="str">
            <v>Fault Response &amp; Reactive</v>
          </cell>
          <cell r="J550" t="str">
            <v>LONGFORD, Nigel B</v>
          </cell>
          <cell r="K550">
            <v>39482</v>
          </cell>
          <cell r="L550" t="str">
            <v>SUBS</v>
          </cell>
          <cell r="M550" t="str">
            <v>ADVMNT</v>
          </cell>
          <cell r="N550">
            <v>41307</v>
          </cell>
          <cell r="P550" t="str">
            <v>EW600A</v>
          </cell>
        </row>
        <row r="551">
          <cell r="A551">
            <v>9816</v>
          </cell>
          <cell r="B551" t="str">
            <v>Cable Jointer</v>
          </cell>
          <cell r="C551" t="str">
            <v>Electrical Worker - Cable Jointer</v>
          </cell>
          <cell r="D551">
            <v>3595</v>
          </cell>
          <cell r="E551" t="str">
            <v>READ, John D</v>
          </cell>
          <cell r="F551" t="str">
            <v>Network Services</v>
          </cell>
          <cell r="G551" t="str">
            <v>Service Delivery</v>
          </cell>
          <cell r="H551" t="str">
            <v>Network Capital</v>
          </cell>
          <cell r="J551" t="str">
            <v>DIMAANO, Benjamin</v>
          </cell>
          <cell r="K551">
            <v>39358</v>
          </cell>
          <cell r="L551" t="str">
            <v>SUBS</v>
          </cell>
          <cell r="M551" t="str">
            <v>ADVMNT</v>
          </cell>
          <cell r="N551">
            <v>41307</v>
          </cell>
          <cell r="P551" t="str">
            <v>EW600A</v>
          </cell>
        </row>
        <row r="552">
          <cell r="A552">
            <v>9817</v>
          </cell>
          <cell r="B552" t="str">
            <v>Electrical Apprentice - Cable Jointer</v>
          </cell>
          <cell r="C552" t="str">
            <v>Electrical Apprentice</v>
          </cell>
          <cell r="D552">
            <v>9631</v>
          </cell>
          <cell r="E552" t="str">
            <v>KOPEC, Daniel</v>
          </cell>
          <cell r="F552" t="str">
            <v>Network Services</v>
          </cell>
          <cell r="G552" t="str">
            <v>Apprentices</v>
          </cell>
          <cell r="H552" t="str">
            <v>Electrical Apprentices</v>
          </cell>
          <cell r="J552" t="str">
            <v>LAMONT, Brent</v>
          </cell>
          <cell r="K552">
            <v>40205</v>
          </cell>
          <cell r="L552" t="str">
            <v>SUBS</v>
          </cell>
          <cell r="M552" t="str">
            <v>ADVMNT</v>
          </cell>
          <cell r="N552">
            <v>41270</v>
          </cell>
          <cell r="O552">
            <v>41665</v>
          </cell>
          <cell r="P552" t="str">
            <v>APP212</v>
          </cell>
        </row>
        <row r="553">
          <cell r="A553">
            <v>9818</v>
          </cell>
          <cell r="B553" t="str">
            <v>Cable Jointer</v>
          </cell>
          <cell r="C553" t="str">
            <v>Electrical Worker - Cable Jointer</v>
          </cell>
          <cell r="D553">
            <v>3574</v>
          </cell>
          <cell r="E553" t="str">
            <v>SWEET, Gary W</v>
          </cell>
          <cell r="F553" t="str">
            <v>Network Services</v>
          </cell>
          <cell r="G553" t="str">
            <v>Service Delivery</v>
          </cell>
          <cell r="H553" t="str">
            <v>Fault Response &amp; Reactive</v>
          </cell>
          <cell r="J553" t="str">
            <v>LONGFORD, Nigel B</v>
          </cell>
          <cell r="K553">
            <v>39342</v>
          </cell>
          <cell r="L553" t="str">
            <v>SUBS</v>
          </cell>
          <cell r="M553" t="str">
            <v>APPNT</v>
          </cell>
          <cell r="N553">
            <v>41307</v>
          </cell>
          <cell r="P553" t="str">
            <v>EW600A</v>
          </cell>
        </row>
        <row r="554">
          <cell r="A554">
            <v>9820</v>
          </cell>
          <cell r="B554" t="str">
            <v>Graduate Engineer</v>
          </cell>
          <cell r="C554" t="str">
            <v>Network Innovation</v>
          </cell>
          <cell r="D554">
            <v>9941</v>
          </cell>
          <cell r="E554" t="str">
            <v>DIDIMIOTIS, Kosta D</v>
          </cell>
          <cell r="F554" t="str">
            <v>Asset Management</v>
          </cell>
          <cell r="G554" t="str">
            <v>Network Innovation</v>
          </cell>
          <cell r="H554" t="str">
            <v>OSR Program</v>
          </cell>
          <cell r="J554" t="str">
            <v>LENDECZKI, Gavril</v>
          </cell>
          <cell r="K554">
            <v>40721</v>
          </cell>
          <cell r="L554" t="str">
            <v>SUBS</v>
          </cell>
          <cell r="M554" t="str">
            <v>STRUCT</v>
          </cell>
          <cell r="N554">
            <v>41150</v>
          </cell>
          <cell r="P554" t="str">
            <v>PO01</v>
          </cell>
        </row>
        <row r="555">
          <cell r="A555">
            <v>9825</v>
          </cell>
          <cell r="B555" t="str">
            <v>Cable Layer (Cable Jointer Offsider)</v>
          </cell>
          <cell r="C555" t="str">
            <v>Electrical Worker - Labourer</v>
          </cell>
          <cell r="D555">
            <v>9785</v>
          </cell>
          <cell r="E555" t="str">
            <v>MENAGER, Andre</v>
          </cell>
          <cell r="F555" t="str">
            <v>Network Services</v>
          </cell>
          <cell r="G555" t="str">
            <v>Service Delivery</v>
          </cell>
          <cell r="H555" t="str">
            <v>Network Capital</v>
          </cell>
          <cell r="J555" t="str">
            <v>SMITH, Tony J</v>
          </cell>
          <cell r="K555">
            <v>40442</v>
          </cell>
          <cell r="L555" t="str">
            <v>SUBS</v>
          </cell>
          <cell r="M555" t="str">
            <v>COMPET</v>
          </cell>
          <cell r="N555">
            <v>40847</v>
          </cell>
          <cell r="P555" t="str">
            <v>EW40A</v>
          </cell>
        </row>
        <row r="556">
          <cell r="A556">
            <v>9826</v>
          </cell>
          <cell r="B556" t="str">
            <v>Labourer</v>
          </cell>
          <cell r="C556" t="str">
            <v>Electrical Worker - Labourer</v>
          </cell>
          <cell r="D556">
            <v>9518</v>
          </cell>
          <cell r="E556" t="str">
            <v>CUNYNGHAME, Bryan H</v>
          </cell>
          <cell r="F556" t="str">
            <v>Network Services</v>
          </cell>
          <cell r="G556" t="str">
            <v>Service Delivery</v>
          </cell>
          <cell r="H556" t="str">
            <v>Substation Maintenance</v>
          </cell>
          <cell r="I556" t="str">
            <v>Streetlighting Maintenanc</v>
          </cell>
          <cell r="J556" t="str">
            <v>TRUTE, Stephen D</v>
          </cell>
          <cell r="K556">
            <v>40084</v>
          </cell>
          <cell r="L556" t="str">
            <v>SUBS</v>
          </cell>
          <cell r="M556" t="str">
            <v>COMPET</v>
          </cell>
          <cell r="N556">
            <v>41144</v>
          </cell>
          <cell r="P556" t="str">
            <v>EW500A</v>
          </cell>
        </row>
        <row r="557">
          <cell r="A557">
            <v>9831</v>
          </cell>
          <cell r="B557" t="str">
            <v>Electrical Apprentice - Powerline Worker</v>
          </cell>
          <cell r="C557" t="str">
            <v>Electrical Apprentice</v>
          </cell>
          <cell r="D557" t="str">
            <v>Vacant</v>
          </cell>
          <cell r="F557" t="str">
            <v>Network Services</v>
          </cell>
          <cell r="G557" t="str">
            <v>Apprentices</v>
          </cell>
          <cell r="J557" t="str">
            <v>FLASK, Charlie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3231 - Network Project  Management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3442</v>
          </cell>
          <cell r="C23">
            <v>0</v>
          </cell>
          <cell r="D23" t="str">
            <v>Senior Project Manager</v>
          </cell>
          <cell r="E23" t="str">
            <v>9885</v>
          </cell>
          <cell r="F23" t="str">
            <v>DE SILVA, Chandra N</v>
          </cell>
          <cell r="G23" t="str">
            <v>Salaried Staff</v>
          </cell>
          <cell r="H23">
            <v>0</v>
          </cell>
          <cell r="I23">
            <v>1</v>
          </cell>
          <cell r="J23">
            <v>128784.75</v>
          </cell>
          <cell r="K23">
            <v>10694.359999999999</v>
          </cell>
          <cell r="L23">
            <v>1056.0052000000001</v>
          </cell>
          <cell r="M23">
            <v>16520.080000000002</v>
          </cell>
          <cell r="N23">
            <v>0</v>
          </cell>
          <cell r="O23">
            <v>0</v>
          </cell>
          <cell r="P23">
            <v>0</v>
          </cell>
          <cell r="Q23">
            <v>14952.09</v>
          </cell>
          <cell r="R23">
            <v>0</v>
          </cell>
          <cell r="S23">
            <v>0</v>
          </cell>
          <cell r="T23">
            <v>0</v>
          </cell>
          <cell r="U23">
            <v>20513.329999999998</v>
          </cell>
          <cell r="V23">
            <v>2929.2899999999995</v>
          </cell>
          <cell r="W23">
            <v>2213.7499999999995</v>
          </cell>
          <cell r="X23">
            <v>13114.889999999998</v>
          </cell>
          <cell r="Y23">
            <v>4723.7713188909165</v>
          </cell>
          <cell r="Z23">
            <v>215502.3165188909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158.95930096933958</v>
          </cell>
          <cell r="AK23">
            <v>23.843895145400936</v>
          </cell>
          <cell r="AL23">
            <v>0.15</v>
          </cell>
          <cell r="AM23">
            <v>182.8031961147405</v>
          </cell>
          <cell r="AN23">
            <v>23.843895145400936</v>
          </cell>
          <cell r="AO23">
            <v>0.15</v>
          </cell>
          <cell r="AP23">
            <v>206.64709126014145</v>
          </cell>
          <cell r="AQ23">
            <v>1296.1500000000001</v>
          </cell>
          <cell r="AR23">
            <v>0</v>
          </cell>
          <cell r="AS23">
            <v>0</v>
          </cell>
          <cell r="AT23">
            <v>1296.1500000000001</v>
          </cell>
          <cell r="AU23">
            <v>280153.01147455815</v>
          </cell>
          <cell r="AV23">
            <v>1</v>
          </cell>
          <cell r="AW23">
            <v>1355.7074999999998</v>
          </cell>
          <cell r="AX23">
            <v>0</v>
          </cell>
        </row>
        <row r="24">
          <cell r="B24" t="str">
            <v>726</v>
          </cell>
          <cell r="C24">
            <v>0</v>
          </cell>
          <cell r="D24" t="str">
            <v>Project Manager</v>
          </cell>
          <cell r="E24" t="str">
            <v>10127</v>
          </cell>
          <cell r="F24" t="str">
            <v>LONCHAMPT, Delphine K</v>
          </cell>
          <cell r="G24" t="str">
            <v>Salaried Staff</v>
          </cell>
          <cell r="H24">
            <v>0</v>
          </cell>
          <cell r="I24">
            <v>1</v>
          </cell>
          <cell r="J24">
            <v>99601.079999999973</v>
          </cell>
          <cell r="K24">
            <v>8270.9699999999993</v>
          </cell>
          <cell r="L24">
            <v>309.27640000000002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13369.999999999998</v>
          </cell>
          <cell r="V24">
            <v>1909.25</v>
          </cell>
          <cell r="W24">
            <v>1442.8499999999997</v>
          </cell>
          <cell r="X24">
            <v>8547.8700000000008</v>
          </cell>
          <cell r="Y24">
            <v>2580.3626279542477</v>
          </cell>
          <cell r="Z24">
            <v>139581.68902795424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102.95855782162027</v>
          </cell>
          <cell r="AK24">
            <v>15.44378367324304</v>
          </cell>
          <cell r="AL24">
            <v>0.15</v>
          </cell>
          <cell r="AM24">
            <v>118.40234149486332</v>
          </cell>
          <cell r="AN24">
            <v>15.44378367324304</v>
          </cell>
          <cell r="AO24">
            <v>0.15</v>
          </cell>
          <cell r="AP24">
            <v>133.84612516810637</v>
          </cell>
          <cell r="AQ24">
            <v>1578.05</v>
          </cell>
          <cell r="AR24">
            <v>0</v>
          </cell>
          <cell r="AS24">
            <v>0</v>
          </cell>
          <cell r="AT24">
            <v>1578.05</v>
          </cell>
          <cell r="AU24">
            <v>181456.19573634054</v>
          </cell>
          <cell r="AV24">
            <v>1</v>
          </cell>
          <cell r="AW24">
            <v>1355.7074999999998</v>
          </cell>
          <cell r="AX24">
            <v>0</v>
          </cell>
        </row>
        <row r="25">
          <cell r="B25" t="str">
            <v>3242</v>
          </cell>
          <cell r="C25">
            <v>0</v>
          </cell>
          <cell r="D25" t="str">
            <v>Manager Project Management</v>
          </cell>
          <cell r="E25" t="str">
            <v>10690</v>
          </cell>
          <cell r="F25" t="str">
            <v>O'ROURKE, Matthew P</v>
          </cell>
          <cell r="G25" t="str">
            <v>Salaried Staff</v>
          </cell>
          <cell r="H25">
            <v>0</v>
          </cell>
          <cell r="I25">
            <v>1</v>
          </cell>
          <cell r="J25">
            <v>158796.26</v>
          </cell>
          <cell r="K25">
            <v>13186.55</v>
          </cell>
          <cell r="L25">
            <v>337.19639999999998</v>
          </cell>
          <cell r="M25">
            <v>20200.3</v>
          </cell>
          <cell r="N25">
            <v>0</v>
          </cell>
          <cell r="O25">
            <v>0</v>
          </cell>
          <cell r="P25">
            <v>0</v>
          </cell>
          <cell r="Q25">
            <v>14952.09</v>
          </cell>
          <cell r="R25">
            <v>0</v>
          </cell>
          <cell r="S25">
            <v>0</v>
          </cell>
          <cell r="T25">
            <v>0</v>
          </cell>
          <cell r="U25">
            <v>24855.219999999998</v>
          </cell>
          <cell r="V25">
            <v>3549.3599999999992</v>
          </cell>
          <cell r="W25">
            <v>2682.29</v>
          </cell>
          <cell r="X25">
            <v>15890.78</v>
          </cell>
          <cell r="Y25">
            <v>2740.9912491468299</v>
          </cell>
          <cell r="Z25">
            <v>257191.03764914681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189.70982874192762</v>
          </cell>
          <cell r="AK25">
            <v>28.456474311289142</v>
          </cell>
          <cell r="AL25">
            <v>0.15</v>
          </cell>
          <cell r="AM25">
            <v>218.16630305321678</v>
          </cell>
          <cell r="AN25">
            <v>28.456474311289142</v>
          </cell>
          <cell r="AO25">
            <v>0.15</v>
          </cell>
          <cell r="AP25">
            <v>246.62277736450591</v>
          </cell>
          <cell r="AQ25">
            <v>1587.6</v>
          </cell>
          <cell r="AR25">
            <v>0</v>
          </cell>
          <cell r="AS25">
            <v>0</v>
          </cell>
          <cell r="AT25">
            <v>1587.6</v>
          </cell>
          <cell r="AU25">
            <v>334348.34894389083</v>
          </cell>
          <cell r="AV25">
            <v>1</v>
          </cell>
          <cell r="AW25">
            <v>1355.7074999999998</v>
          </cell>
          <cell r="AX25">
            <v>0</v>
          </cell>
        </row>
        <row r="26">
          <cell r="B26" t="str">
            <v>3984</v>
          </cell>
          <cell r="C26">
            <v>0</v>
          </cell>
          <cell r="D26" t="str">
            <v>Senior Project Manager</v>
          </cell>
          <cell r="E26" t="str">
            <v>326-73939</v>
          </cell>
          <cell r="F26" t="str">
            <v>HUNNEMANN, Frank H</v>
          </cell>
          <cell r="G26" t="str">
            <v>Salaried Staff</v>
          </cell>
          <cell r="H26">
            <v>0</v>
          </cell>
          <cell r="I26">
            <v>1</v>
          </cell>
          <cell r="J26">
            <v>120998.63000000002</v>
          </cell>
          <cell r="K26">
            <v>10047.790000000003</v>
          </cell>
          <cell r="L26">
            <v>0</v>
          </cell>
          <cell r="M26">
            <v>5000.01</v>
          </cell>
          <cell r="N26">
            <v>0</v>
          </cell>
          <cell r="O26">
            <v>0</v>
          </cell>
          <cell r="P26">
            <v>0</v>
          </cell>
          <cell r="Q26">
            <v>15000.029999999997</v>
          </cell>
          <cell r="R26">
            <v>0</v>
          </cell>
          <cell r="S26">
            <v>0</v>
          </cell>
          <cell r="T26">
            <v>5733.0199999999995</v>
          </cell>
          <cell r="U26">
            <v>18812.760000000002</v>
          </cell>
          <cell r="V26">
            <v>2686.48</v>
          </cell>
          <cell r="W26">
            <v>2030.2199999999998</v>
          </cell>
          <cell r="X26">
            <v>12027.63</v>
          </cell>
          <cell r="Y26">
            <v>1398.6372382957265</v>
          </cell>
          <cell r="Z26">
            <v>193735.20723829576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142.90339711058306</v>
          </cell>
          <cell r="AK26">
            <v>21.435509566587459</v>
          </cell>
          <cell r="AL26">
            <v>0.15</v>
          </cell>
          <cell r="AM26">
            <v>164.33890667717051</v>
          </cell>
          <cell r="AN26">
            <v>21.435509566587459</v>
          </cell>
          <cell r="AO26">
            <v>0.15</v>
          </cell>
          <cell r="AP26">
            <v>185.77441624375797</v>
          </cell>
          <cell r="AQ26">
            <v>1002.2</v>
          </cell>
          <cell r="AR26">
            <v>0</v>
          </cell>
          <cell r="AS26">
            <v>0</v>
          </cell>
          <cell r="AT26">
            <v>1002.2000000000002</v>
          </cell>
          <cell r="AU26">
            <v>251855.76940978441</v>
          </cell>
          <cell r="AV26">
            <v>0.99999999999999989</v>
          </cell>
          <cell r="AW26">
            <v>1355.7074999999995</v>
          </cell>
          <cell r="AX26">
            <v>0</v>
          </cell>
        </row>
        <row r="27">
          <cell r="B27" t="str">
            <v>N3231-1415-01</v>
          </cell>
          <cell r="C27">
            <v>0</v>
          </cell>
          <cell r="D27" t="str">
            <v>Customer Works Program Coordinator</v>
          </cell>
          <cell r="E27" t="str">
            <v>N3231-1415-01</v>
          </cell>
          <cell r="F27" t="str">
            <v>Vacant</v>
          </cell>
          <cell r="G27" t="str">
            <v>Salaried Staff</v>
          </cell>
          <cell r="H27">
            <v>0</v>
          </cell>
          <cell r="I27">
            <v>1</v>
          </cell>
          <cell r="J27">
            <v>106401.74000000003</v>
          </cell>
          <cell r="K27">
            <v>8835.68</v>
          </cell>
          <cell r="L27">
            <v>0</v>
          </cell>
          <cell r="M27">
            <v>0</v>
          </cell>
          <cell r="N27">
            <v>2799.62</v>
          </cell>
          <cell r="O27">
            <v>749.86</v>
          </cell>
          <cell r="P27">
            <v>0</v>
          </cell>
          <cell r="Q27">
            <v>0</v>
          </cell>
          <cell r="R27">
            <v>364.06</v>
          </cell>
          <cell r="S27">
            <v>17.399999999999999</v>
          </cell>
          <cell r="T27">
            <v>3039.19</v>
          </cell>
          <cell r="U27">
            <v>14664.25</v>
          </cell>
          <cell r="V27">
            <v>2094.0500000000002</v>
          </cell>
          <cell r="W27">
            <v>1582.5299999999997</v>
          </cell>
          <cell r="X27">
            <v>9375.36</v>
          </cell>
          <cell r="Y27">
            <v>1229.9086773328279</v>
          </cell>
          <cell r="Z27">
            <v>151153.64867733288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111.49429259433388</v>
          </cell>
          <cell r="AK27">
            <v>16.724143889150081</v>
          </cell>
          <cell r="AL27">
            <v>0.15</v>
          </cell>
          <cell r="AM27">
            <v>128.21843648348397</v>
          </cell>
          <cell r="AN27">
            <v>16.724143889150081</v>
          </cell>
          <cell r="AO27">
            <v>0.15</v>
          </cell>
          <cell r="AP27">
            <v>144.94258037263404</v>
          </cell>
          <cell r="AQ27">
            <v>1365.9999999999998</v>
          </cell>
          <cell r="AR27">
            <v>0</v>
          </cell>
          <cell r="AS27">
            <v>0</v>
          </cell>
          <cell r="AT27">
            <v>1365.9999999999998</v>
          </cell>
          <cell r="AU27">
            <v>196499.74328053274</v>
          </cell>
          <cell r="AV27">
            <v>1</v>
          </cell>
          <cell r="AW27">
            <v>1355.7074999999998</v>
          </cell>
          <cell r="AX27">
            <v>0</v>
          </cell>
        </row>
        <row r="28">
          <cell r="B28" t="str">
            <v>N3231-1415-02</v>
          </cell>
          <cell r="C28">
            <v>0</v>
          </cell>
          <cell r="D28" t="str">
            <v>Field Supervisor</v>
          </cell>
          <cell r="E28" t="str">
            <v>N3231-1415-02</v>
          </cell>
          <cell r="F28" t="str">
            <v>Vacant</v>
          </cell>
          <cell r="G28" t="str">
            <v>Salaried Staff</v>
          </cell>
          <cell r="H28">
            <v>0</v>
          </cell>
          <cell r="I28">
            <v>1</v>
          </cell>
          <cell r="J28">
            <v>89150.120000000024</v>
          </cell>
          <cell r="K28">
            <v>7403.07</v>
          </cell>
          <cell r="L28">
            <v>0</v>
          </cell>
          <cell r="M28">
            <v>180.20999999999998</v>
          </cell>
          <cell r="N28">
            <v>2698.86</v>
          </cell>
          <cell r="O28">
            <v>722.8499999999998</v>
          </cell>
          <cell r="P28">
            <v>0</v>
          </cell>
          <cell r="Q28">
            <v>0</v>
          </cell>
          <cell r="R28">
            <v>1224.92</v>
          </cell>
          <cell r="S28">
            <v>0</v>
          </cell>
          <cell r="T28">
            <v>3346.85</v>
          </cell>
          <cell r="U28">
            <v>12566.670000000002</v>
          </cell>
          <cell r="V28">
            <v>1794.5299999999997</v>
          </cell>
          <cell r="W28">
            <v>1356.1699999999996</v>
          </cell>
          <cell r="X28">
            <v>8034.2900000000009</v>
          </cell>
          <cell r="Y28">
            <v>1030.498114513088</v>
          </cell>
          <cell r="Z28">
            <v>129509.03811451313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95.528746513914797</v>
          </cell>
          <cell r="AK28">
            <v>14.329311977087219</v>
          </cell>
          <cell r="AL28">
            <v>0.15</v>
          </cell>
          <cell r="AM28">
            <v>109.85805849100201</v>
          </cell>
          <cell r="AN28">
            <v>14.329311977087219</v>
          </cell>
          <cell r="AO28">
            <v>0.15</v>
          </cell>
          <cell r="AP28">
            <v>124.18737046808923</v>
          </cell>
          <cell r="AQ28">
            <v>1365.9999999999998</v>
          </cell>
          <cell r="AR28">
            <v>0</v>
          </cell>
          <cell r="AS28">
            <v>0</v>
          </cell>
          <cell r="AT28">
            <v>1365.9999999999998</v>
          </cell>
          <cell r="AU28">
            <v>168361.74954886705</v>
          </cell>
          <cell r="AV28">
            <v>1</v>
          </cell>
          <cell r="AW28">
            <v>1355.7074999999998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</row>
        <row r="31">
          <cell r="B31" t="str">
            <v>Total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6</v>
          </cell>
          <cell r="J31">
            <v>703732.58</v>
          </cell>
          <cell r="K31">
            <v>58438.42</v>
          </cell>
          <cell r="L31">
            <v>1702.4780000000001</v>
          </cell>
          <cell r="M31">
            <v>41900.600000000006</v>
          </cell>
          <cell r="N31">
            <v>8298.5300000000007</v>
          </cell>
          <cell r="O31">
            <v>2222.69</v>
          </cell>
          <cell r="P31">
            <v>0</v>
          </cell>
          <cell r="Q31">
            <v>44904.21</v>
          </cell>
          <cell r="R31">
            <v>1588.98</v>
          </cell>
          <cell r="S31">
            <v>17.399999999999999</v>
          </cell>
          <cell r="T31">
            <v>12119.06</v>
          </cell>
          <cell r="U31">
            <v>104782.23</v>
          </cell>
          <cell r="V31">
            <v>14962.959999999995</v>
          </cell>
          <cell r="W31">
            <v>11307.81</v>
          </cell>
          <cell r="X31">
            <v>66990.820000000007</v>
          </cell>
          <cell r="Y31">
            <v>13704.169226133636</v>
          </cell>
          <cell r="Z31">
            <v>1086672.9372261339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9569.6999999999989</v>
          </cell>
          <cell r="AH31">
            <v>0</v>
          </cell>
          <cell r="AI31">
            <v>8134.2449999999981</v>
          </cell>
          <cell r="AJ31">
            <v>133.5923539586199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8195.9999999999982</v>
          </cell>
          <cell r="AR31">
            <v>0</v>
          </cell>
          <cell r="AS31">
            <v>0</v>
          </cell>
          <cell r="AT31">
            <v>8195.9999999999982</v>
          </cell>
          <cell r="AU31">
            <v>1412674.8183939739</v>
          </cell>
          <cell r="AV31">
            <v>0</v>
          </cell>
          <cell r="AX31">
            <v>0</v>
          </cell>
        </row>
        <row r="32">
          <cell r="B32" t="str">
            <v>Total (Chargeable)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1086672.9372261339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 t="str">
            <v>Overtime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 t="str">
            <v>Payroll (including APC's)</v>
          </cell>
          <cell r="X33">
            <v>0</v>
          </cell>
          <cell r="Y33">
            <v>1086672.9372261334</v>
          </cell>
          <cell r="Z33" t="str">
            <v>Proof</v>
          </cell>
          <cell r="AE33" t="str">
            <v>Productive Hrs for the year</v>
          </cell>
          <cell r="AF33">
            <v>0</v>
          </cell>
          <cell r="AG33">
            <v>0</v>
          </cell>
          <cell r="AH33">
            <v>0</v>
          </cell>
          <cell r="AI33">
            <v>8134.2449999999981</v>
          </cell>
          <cell r="AJ33">
            <v>133.5923539586199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 xml:space="preserve">Overtime Hours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 xml:space="preserve">Estimated  Monthly Productive Hrs </v>
          </cell>
          <cell r="AF34">
            <v>0</v>
          </cell>
          <cell r="AG34">
            <v>0</v>
          </cell>
          <cell r="AH34">
            <v>0</v>
          </cell>
          <cell r="AI34">
            <v>677.85374999999988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>Base Rate</v>
          </cell>
          <cell r="E35">
            <v>0</v>
          </cell>
          <cell r="F35">
            <v>133.5923539586199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>Overtime Hrs for the year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 t="str">
            <v xml:space="preserve">Cost Centre Overhead </v>
          </cell>
          <cell r="AL35">
            <v>0</v>
          </cell>
          <cell r="AM35">
            <v>0</v>
          </cell>
          <cell r="AN35">
            <v>0</v>
          </cell>
          <cell r="AO35">
            <v>144310.90238357135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1086672.9372261334</v>
          </cell>
          <cell r="Z36">
            <v>-4.6566128730773926E-10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Total Hrs for the year</v>
          </cell>
          <cell r="AF36">
            <v>0</v>
          </cell>
          <cell r="AG36">
            <v>0</v>
          </cell>
          <cell r="AH36">
            <v>0</v>
          </cell>
          <cell r="AI36">
            <v>8134.2449999999981</v>
          </cell>
          <cell r="AJ36">
            <v>0</v>
          </cell>
          <cell r="AK36" t="str">
            <v xml:space="preserve">Corporate Overheads 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Multiplier for O/T recovery penalty</v>
          </cell>
          <cell r="E37">
            <v>0</v>
          </cell>
          <cell r="F37">
            <v>1.4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 t="str">
            <v>Proofs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Total Allocated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 t="str">
            <v>Staff Numbers - FTE</v>
          </cell>
          <cell r="AJ38">
            <v>0</v>
          </cell>
          <cell r="AK38">
            <v>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Budget Overtime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APCS</v>
          </cell>
          <cell r="E41">
            <v>0</v>
          </cell>
          <cell r="F41">
            <v>0.104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Total Budget Overtime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 t="str">
            <v>Cost Centre Overheads as a % of Chargeable Payroll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0.13280067759112751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Corporate Overheads as a % of Chargeable Payroll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0.15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Staff Training and Development</v>
          </cell>
          <cell r="E46">
            <v>0</v>
          </cell>
          <cell r="F46">
            <v>10426.666666666666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 t="str">
            <v>Average OPA Rate</v>
          </cell>
          <cell r="AM46">
            <v>0</v>
          </cell>
          <cell r="AN46">
            <v>0</v>
          </cell>
          <cell r="AO46">
            <v>133.5923539586199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Other Employment Costs</v>
          </cell>
          <cell r="E47">
            <v>0</v>
          </cell>
          <cell r="F47">
            <v>5927.1332453470513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Project Related Expenses</v>
          </cell>
          <cell r="E48">
            <v>0</v>
          </cell>
          <cell r="F48">
            <v>1408.8882754781816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Average Fully Burdened Charge-Out-Rate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Selling Expenses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Average Rate settings for OPA System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Leases</v>
          </cell>
          <cell r="E51">
            <v>0</v>
          </cell>
          <cell r="F51">
            <v>23331.154353974198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Hourly Rate OPA Rate per hour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133.5923539586199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General and Admin Expenses</v>
          </cell>
          <cell r="E52">
            <v>0</v>
          </cell>
          <cell r="F52">
            <v>11690.95010848781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Cost Centre Overhead Rate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0.15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Corporate Overhead Rate for non-contestable works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0.15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Inter Divisional Charges</v>
          </cell>
          <cell r="E54">
            <v>0</v>
          </cell>
          <cell r="F54">
            <v>91526.109733617443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Corporate Overhead Rate for contestable works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0.05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Less</v>
          </cell>
          <cell r="E55">
            <v>0</v>
          </cell>
          <cell r="F55">
            <v>144310.90238357135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Overtime Penalty Rate to be applied to base OT hours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0.4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68293 - Reimbursement of FBT Expenses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74312 - Budget Cap Adjustment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70840 - Professional Member Fees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71100 - Contractors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71000 - Consultants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72505 - Plant Leasing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Total Overheads to be Recovered</v>
          </cell>
          <cell r="E62">
            <v>0</v>
          </cell>
          <cell r="F62">
            <v>144310.90238357135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Fixed Price Service Contract Charges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</sheetData>
      <sheetData sheetId="11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3232 - Network Design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N3232-1415-02</v>
          </cell>
          <cell r="C21">
            <v>0</v>
          </cell>
          <cell r="D21" t="str">
            <v>Manager Design</v>
          </cell>
          <cell r="E21" t="str">
            <v>N3232-1415-02</v>
          </cell>
          <cell r="F21" t="str">
            <v>Vacant</v>
          </cell>
          <cell r="G21" t="str">
            <v>Salaried Staff</v>
          </cell>
          <cell r="H21">
            <v>0</v>
          </cell>
          <cell r="I21">
            <v>1</v>
          </cell>
          <cell r="J21">
            <v>141978.26</v>
          </cell>
          <cell r="K21">
            <v>11789.970000000003</v>
          </cell>
          <cell r="L21">
            <v>0</v>
          </cell>
          <cell r="M21">
            <v>20524.570000000003</v>
          </cell>
          <cell r="N21">
            <v>78.299999999999983</v>
          </cell>
          <cell r="O21">
            <v>21</v>
          </cell>
          <cell r="P21">
            <v>0</v>
          </cell>
          <cell r="Q21">
            <v>9933.7800000000007</v>
          </cell>
          <cell r="R21">
            <v>48.76</v>
          </cell>
          <cell r="S21">
            <v>0</v>
          </cell>
          <cell r="T21">
            <v>0</v>
          </cell>
          <cell r="U21">
            <v>22124.06</v>
          </cell>
          <cell r="V21">
            <v>3276.9400000000005</v>
          </cell>
          <cell r="W21">
            <v>2487.0899999999997</v>
          </cell>
          <cell r="X21">
            <v>14671.289999999999</v>
          </cell>
          <cell r="Y21">
            <v>1641.1421972315406</v>
          </cell>
          <cell r="Z21">
            <v>228575.16219723155</v>
          </cell>
          <cell r="AA21">
            <v>7688.0299999999988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168.60212265347178</v>
          </cell>
          <cell r="AK21">
            <v>59.010742928715118</v>
          </cell>
          <cell r="AL21">
            <v>0.35</v>
          </cell>
          <cell r="AM21">
            <v>227.61286558218688</v>
          </cell>
          <cell r="AN21">
            <v>25.290318398020766</v>
          </cell>
          <cell r="AO21">
            <v>0.15</v>
          </cell>
          <cell r="AP21">
            <v>252.90318398020764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N3232-1415-01</v>
          </cell>
          <cell r="C22">
            <v>0</v>
          </cell>
          <cell r="D22" t="str">
            <v>Distribution Design Team Coordinator</v>
          </cell>
          <cell r="E22" t="str">
            <v>N3232-1415-01</v>
          </cell>
          <cell r="F22" t="str">
            <v>Vacant</v>
          </cell>
          <cell r="G22" t="str">
            <v>Salaried Staff</v>
          </cell>
          <cell r="H22" t="str">
            <v>Senior Technical Officer/Engineer</v>
          </cell>
          <cell r="I22">
            <v>0.5</v>
          </cell>
          <cell r="J22">
            <v>125421.34000000003</v>
          </cell>
          <cell r="K22">
            <v>10415.049999999999</v>
          </cell>
          <cell r="L22">
            <v>0</v>
          </cell>
          <cell r="M22">
            <v>1782.3600000000001</v>
          </cell>
          <cell r="N22">
            <v>2488.91</v>
          </cell>
          <cell r="O22">
            <v>666.65</v>
          </cell>
          <cell r="P22">
            <v>0</v>
          </cell>
          <cell r="Q22">
            <v>0</v>
          </cell>
          <cell r="R22">
            <v>193.65</v>
          </cell>
          <cell r="S22">
            <v>40.14</v>
          </cell>
          <cell r="T22">
            <v>1936.5</v>
          </cell>
          <cell r="U22">
            <v>17152.560000000001</v>
          </cell>
          <cell r="V22">
            <v>2553.29</v>
          </cell>
          <cell r="W22">
            <v>1938.9900000000002</v>
          </cell>
          <cell r="X22">
            <v>11431.44</v>
          </cell>
          <cell r="Y22">
            <v>1449.7603024512325</v>
          </cell>
          <cell r="Z22">
            <v>88735.32015122562</v>
          </cell>
          <cell r="AA22">
            <v>3395.7300000000005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797.47499999999991</v>
          </cell>
          <cell r="AH22">
            <v>0.85</v>
          </cell>
          <cell r="AI22">
            <v>677.85374999999988</v>
          </cell>
          <cell r="AJ22">
            <v>130.90629084994461</v>
          </cell>
          <cell r="AK22">
            <v>45.817201797480614</v>
          </cell>
          <cell r="AL22">
            <v>0.35</v>
          </cell>
          <cell r="AM22">
            <v>176.72349264742522</v>
          </cell>
          <cell r="AN22">
            <v>19.635943627491692</v>
          </cell>
          <cell r="AO22">
            <v>0.15</v>
          </cell>
          <cell r="AP22">
            <v>196.3594362749169</v>
          </cell>
          <cell r="AQ22">
            <v>706.2071428571428</v>
          </cell>
          <cell r="AR22">
            <v>167.10714285714286</v>
          </cell>
          <cell r="AS22">
            <v>466.75000000000023</v>
          </cell>
          <cell r="AT22">
            <v>1340.0642857142859</v>
          </cell>
          <cell r="AU22">
            <v>70144.601549218249</v>
          </cell>
          <cell r="AV22">
            <v>0.52699497358868697</v>
          </cell>
          <cell r="AW22">
            <v>357.22551907824237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3285</v>
          </cell>
          <cell r="C24">
            <v>0</v>
          </cell>
          <cell r="D24" t="str">
            <v>Senior Design Officer</v>
          </cell>
          <cell r="E24" t="str">
            <v>5254</v>
          </cell>
          <cell r="F24" t="str">
            <v>CLARKE, David F</v>
          </cell>
          <cell r="G24" t="str">
            <v>Salaried Staff</v>
          </cell>
          <cell r="H24" t="str">
            <v>Project Officer</v>
          </cell>
          <cell r="I24">
            <v>1</v>
          </cell>
          <cell r="J24">
            <v>100870.55</v>
          </cell>
          <cell r="K24">
            <v>8376.36</v>
          </cell>
          <cell r="L24">
            <v>457.39160000000004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5733.0199999999995</v>
          </cell>
          <cell r="U24">
            <v>22649.969999999998</v>
          </cell>
          <cell r="V24">
            <v>2243.5300000000007</v>
          </cell>
          <cell r="W24">
            <v>1605.63</v>
          </cell>
          <cell r="X24">
            <v>10044.620000000001</v>
          </cell>
          <cell r="Y24">
            <v>5286.6463583819714</v>
          </cell>
          <cell r="Z24">
            <v>160817.74795838195</v>
          </cell>
          <cell r="AA24">
            <v>5462.0999999999985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118.6227471326831</v>
          </cell>
          <cell r="AK24">
            <v>41.517961496439085</v>
          </cell>
          <cell r="AL24">
            <v>0.35</v>
          </cell>
          <cell r="AM24">
            <v>160.14070862912217</v>
          </cell>
          <cell r="AN24">
            <v>17.793412069902466</v>
          </cell>
          <cell r="AO24">
            <v>0.15</v>
          </cell>
          <cell r="AP24">
            <v>177.93412069902465</v>
          </cell>
          <cell r="AQ24">
            <v>984.5</v>
          </cell>
          <cell r="AR24">
            <v>104</v>
          </cell>
          <cell r="AS24">
            <v>422.25</v>
          </cell>
          <cell r="AT24">
            <v>1510.75</v>
          </cell>
          <cell r="AU24">
            <v>157198.4837316171</v>
          </cell>
          <cell r="AV24">
            <v>0.65166308125103423</v>
          </cell>
          <cell r="AW24">
            <v>883.46452672513635</v>
          </cell>
          <cell r="AX24">
            <v>0</v>
          </cell>
        </row>
        <row r="25">
          <cell r="B25" t="str">
            <v>3534</v>
          </cell>
          <cell r="C25">
            <v>0</v>
          </cell>
          <cell r="D25" t="str">
            <v>Design Officer</v>
          </cell>
          <cell r="E25" t="str">
            <v>10537</v>
          </cell>
          <cell r="F25" t="str">
            <v>VEDANTI, Kedar A</v>
          </cell>
          <cell r="G25" t="str">
            <v>Salaried Staff</v>
          </cell>
          <cell r="H25" t="str">
            <v>Senior Technical Officer/Engineer</v>
          </cell>
          <cell r="I25">
            <v>1</v>
          </cell>
          <cell r="J25">
            <v>87887.250000000015</v>
          </cell>
          <cell r="K25">
            <v>7298.1900000000005</v>
          </cell>
          <cell r="L25">
            <v>301.92599999999999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5733.0199999999995</v>
          </cell>
          <cell r="U25">
            <v>12535.710000000001</v>
          </cell>
          <cell r="V25">
            <v>1862.9099999999999</v>
          </cell>
          <cell r="W25">
            <v>1414.43</v>
          </cell>
          <cell r="X25">
            <v>8340.4599999999991</v>
          </cell>
          <cell r="Y25">
            <v>1755.6305247172165</v>
          </cell>
          <cell r="Z25">
            <v>130679.55652471725</v>
          </cell>
          <cell r="AA25">
            <v>4759.0599999999995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96.392146923076893</v>
          </cell>
          <cell r="AK25">
            <v>33.737251423076913</v>
          </cell>
          <cell r="AL25">
            <v>0.35</v>
          </cell>
          <cell r="AM25">
            <v>130.12939834615381</v>
          </cell>
          <cell r="AN25">
            <v>14.458822038461534</v>
          </cell>
          <cell r="AO25">
            <v>0.15</v>
          </cell>
          <cell r="AP25">
            <v>144.58822038461534</v>
          </cell>
          <cell r="AQ25">
            <v>756</v>
          </cell>
          <cell r="AR25">
            <v>70</v>
          </cell>
          <cell r="AS25">
            <v>662</v>
          </cell>
          <cell r="AT25">
            <v>1488</v>
          </cell>
          <cell r="AU25">
            <v>99590.468480530486</v>
          </cell>
          <cell r="AV25">
            <v>0.50806451612903225</v>
          </cell>
          <cell r="AW25">
            <v>688.7868749999999</v>
          </cell>
          <cell r="AX25">
            <v>0</v>
          </cell>
        </row>
        <row r="26">
          <cell r="B26" t="str">
            <v>133</v>
          </cell>
          <cell r="C26">
            <v>0</v>
          </cell>
          <cell r="D26" t="str">
            <v>Design Officer</v>
          </cell>
          <cell r="E26" t="str">
            <v>10705</v>
          </cell>
          <cell r="F26" t="str">
            <v>KUMARASINGHE, Ravindramal L</v>
          </cell>
          <cell r="G26" t="str">
            <v>Salaried Staff</v>
          </cell>
          <cell r="H26" t="str">
            <v>Management Group</v>
          </cell>
          <cell r="I26">
            <v>1</v>
          </cell>
          <cell r="J26">
            <v>84959.26999999999</v>
          </cell>
          <cell r="K26">
            <v>7055.07</v>
          </cell>
          <cell r="L26">
            <v>246.24040000000002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5962.34</v>
          </cell>
          <cell r="U26">
            <v>12182.649999999998</v>
          </cell>
          <cell r="V26">
            <v>1810.0699999999997</v>
          </cell>
          <cell r="W26">
            <v>1374.2799999999997</v>
          </cell>
          <cell r="X26">
            <v>8103.93</v>
          </cell>
          <cell r="Y26">
            <v>1453.8761180738402</v>
          </cell>
          <cell r="Z26">
            <v>126697.7565180738</v>
          </cell>
          <cell r="AA26">
            <v>4600.4799999999996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93.455082691564243</v>
          </cell>
          <cell r="AK26">
            <v>32.709278942047483</v>
          </cell>
          <cell r="AL26">
            <v>0.35</v>
          </cell>
          <cell r="AM26">
            <v>126.16436163361172</v>
          </cell>
          <cell r="AN26">
            <v>14.018262403734637</v>
          </cell>
          <cell r="AO26">
            <v>0.15</v>
          </cell>
          <cell r="AP26">
            <v>140.18262403734636</v>
          </cell>
          <cell r="AQ26">
            <v>244.39999999999998</v>
          </cell>
          <cell r="AR26">
            <v>5.35</v>
          </cell>
          <cell r="AS26">
            <v>1247.4499999999998</v>
          </cell>
          <cell r="AT26">
            <v>1497.1999999999996</v>
          </cell>
          <cell r="AU26">
            <v>31022.840996210165</v>
          </cell>
          <cell r="AV26">
            <v>0.16323804434945233</v>
          </cell>
          <cell r="AW26">
            <v>221.30304100988511</v>
          </cell>
          <cell r="AX26">
            <v>0</v>
          </cell>
        </row>
        <row r="27">
          <cell r="B27" t="str">
            <v>6441</v>
          </cell>
          <cell r="C27">
            <v>0</v>
          </cell>
          <cell r="D27" t="str">
            <v>Drafting Officer</v>
          </cell>
          <cell r="E27" t="str">
            <v>10717</v>
          </cell>
          <cell r="F27" t="str">
            <v>DICKSON, Calum A</v>
          </cell>
          <cell r="G27" t="str">
            <v>Salaried Staff</v>
          </cell>
          <cell r="H27" t="str">
            <v>Senior Technical Officer/Engineer</v>
          </cell>
          <cell r="I27">
            <v>1</v>
          </cell>
          <cell r="J27">
            <v>70843.73000000001</v>
          </cell>
          <cell r="K27">
            <v>5882.9400000000005</v>
          </cell>
          <cell r="L27">
            <v>221.05799999999999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9632.7599999999984</v>
          </cell>
          <cell r="V27">
            <v>1434.2300000000002</v>
          </cell>
          <cell r="W27">
            <v>1089.2</v>
          </cell>
          <cell r="X27">
            <v>6421.3099999999995</v>
          </cell>
          <cell r="Y27">
            <v>1610.7989749615181</v>
          </cell>
          <cell r="Z27">
            <v>100686.05697496152</v>
          </cell>
          <cell r="AA27">
            <v>3836.15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74.268274664676227</v>
          </cell>
          <cell r="AK27">
            <v>25.993896132636678</v>
          </cell>
          <cell r="AL27">
            <v>0.35</v>
          </cell>
          <cell r="AM27">
            <v>100.2621707973129</v>
          </cell>
          <cell r="AN27">
            <v>11.140241199701434</v>
          </cell>
          <cell r="AO27">
            <v>0.15</v>
          </cell>
          <cell r="AP27">
            <v>111.40241199701434</v>
          </cell>
          <cell r="AQ27">
            <v>1126.25</v>
          </cell>
          <cell r="AR27">
            <v>122.75</v>
          </cell>
          <cell r="AS27">
            <v>118.04999999999995</v>
          </cell>
          <cell r="AT27">
            <v>1367.05</v>
          </cell>
          <cell r="AU27">
            <v>124425.95918369894</v>
          </cell>
          <cell r="AV27">
            <v>0.82385428477378297</v>
          </cell>
          <cell r="AW27">
            <v>1116.9054327749532</v>
          </cell>
          <cell r="AX27">
            <v>0</v>
          </cell>
        </row>
        <row r="28">
          <cell r="B28" t="str">
            <v>520</v>
          </cell>
          <cell r="C28">
            <v>0</v>
          </cell>
          <cell r="D28" t="str">
            <v>Design Officer</v>
          </cell>
          <cell r="E28" t="str">
            <v>030-42097</v>
          </cell>
          <cell r="F28" t="str">
            <v>OCHMANSKI, Danuta</v>
          </cell>
          <cell r="G28" t="str">
            <v>Salaried Staff</v>
          </cell>
          <cell r="H28" t="str">
            <v>Project Officer</v>
          </cell>
          <cell r="I28">
            <v>1</v>
          </cell>
          <cell r="J28">
            <v>91297.279999999999</v>
          </cell>
          <cell r="K28">
            <v>7581.38</v>
          </cell>
          <cell r="L28">
            <v>529.19960000000003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5733.0199999999995</v>
          </cell>
          <cell r="U28">
            <v>19352.239999999998</v>
          </cell>
          <cell r="V28">
            <v>2026.5099999999998</v>
          </cell>
          <cell r="W28">
            <v>1464.6799999999998</v>
          </cell>
          <cell r="X28">
            <v>9073.0300000000007</v>
          </cell>
          <cell r="Y28">
            <v>5169.4622730519914</v>
          </cell>
          <cell r="Z28">
            <v>145776.831873052</v>
          </cell>
          <cell r="AA28">
            <v>4943.6999999999989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107.52823295073017</v>
          </cell>
          <cell r="AK28">
            <v>37.634881532755557</v>
          </cell>
          <cell r="AL28">
            <v>0.35</v>
          </cell>
          <cell r="AM28">
            <v>145.16311448348574</v>
          </cell>
          <cell r="AN28">
            <v>16.129234942609525</v>
          </cell>
          <cell r="AO28">
            <v>0.15</v>
          </cell>
          <cell r="AP28">
            <v>161.29234942609526</v>
          </cell>
          <cell r="AQ28">
            <v>572.79999999999995</v>
          </cell>
          <cell r="AR28">
            <v>434.15</v>
          </cell>
          <cell r="AS28">
            <v>16</v>
          </cell>
          <cell r="AT28">
            <v>1022.9499999999999</v>
          </cell>
          <cell r="AU28">
            <v>122441.4232810267</v>
          </cell>
          <cell r="AV28">
            <v>0.55994916662593475</v>
          </cell>
          <cell r="AW28">
            <v>759.12728481352929</v>
          </cell>
          <cell r="AX28">
            <v>0</v>
          </cell>
        </row>
        <row r="29">
          <cell r="B29" t="str">
            <v>3751</v>
          </cell>
          <cell r="C29">
            <v>0</v>
          </cell>
          <cell r="D29" t="str">
            <v>Design Officer</v>
          </cell>
          <cell r="E29" t="str">
            <v>326-75328</v>
          </cell>
          <cell r="F29" t="str">
            <v>REWAL, Subhash C</v>
          </cell>
          <cell r="G29" t="str">
            <v>Salaried Staff</v>
          </cell>
          <cell r="H29" t="str">
            <v>Senior Technical Officer/Engineer</v>
          </cell>
          <cell r="I29">
            <v>1</v>
          </cell>
          <cell r="J29">
            <v>99603.00999999998</v>
          </cell>
          <cell r="K29">
            <v>8271.09</v>
          </cell>
          <cell r="L29">
            <v>559.52199999999993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5733.0199999999995</v>
          </cell>
          <cell r="U29">
            <v>14058.21</v>
          </cell>
          <cell r="V29">
            <v>2090.0200000000004</v>
          </cell>
          <cell r="W29">
            <v>1587</v>
          </cell>
          <cell r="X29">
            <v>9357.33</v>
          </cell>
          <cell r="Y29">
            <v>6585.3410021579766</v>
          </cell>
          <cell r="Z29">
            <v>151394.57300215794</v>
          </cell>
          <cell r="AA29">
            <v>5393.45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111.67200373396028</v>
          </cell>
          <cell r="AK29">
            <v>39.085201306886098</v>
          </cell>
          <cell r="AL29">
            <v>0.35</v>
          </cell>
          <cell r="AM29">
            <v>150.75720504084637</v>
          </cell>
          <cell r="AN29">
            <v>16.750800560094042</v>
          </cell>
          <cell r="AO29">
            <v>0.15</v>
          </cell>
          <cell r="AP29">
            <v>167.50800560094041</v>
          </cell>
          <cell r="AQ29">
            <v>339</v>
          </cell>
          <cell r="AR29">
            <v>348</v>
          </cell>
          <cell r="AS29">
            <v>602.5</v>
          </cell>
          <cell r="AT29">
            <v>1289.5</v>
          </cell>
          <cell r="AU29">
            <v>59700.768027605511</v>
          </cell>
          <cell r="AV29">
            <v>0.2628925940286933</v>
          </cell>
          <cell r="AW29">
            <v>356.40546141915468</v>
          </cell>
          <cell r="AX29">
            <v>0</v>
          </cell>
        </row>
        <row r="30">
          <cell r="B30" t="str">
            <v>3781</v>
          </cell>
          <cell r="C30">
            <v>0</v>
          </cell>
          <cell r="D30" t="str">
            <v>Senior Design Officer</v>
          </cell>
          <cell r="E30" t="str">
            <v>326-78617</v>
          </cell>
          <cell r="F30" t="str">
            <v>PEISLEY, Warren K</v>
          </cell>
          <cell r="G30" t="str">
            <v>Salaried Staff</v>
          </cell>
          <cell r="H30" t="str">
            <v>Management Group</v>
          </cell>
          <cell r="I30">
            <v>1</v>
          </cell>
          <cell r="J30">
            <v>111527.11000000002</v>
          </cell>
          <cell r="K30">
            <v>9261.27</v>
          </cell>
          <cell r="L30">
            <v>629.59879999999998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361.39999999999992</v>
          </cell>
          <cell r="T30">
            <v>5733.0199999999995</v>
          </cell>
          <cell r="U30">
            <v>15651.220000000001</v>
          </cell>
          <cell r="V30">
            <v>2327.3999999999996</v>
          </cell>
          <cell r="W30">
            <v>1767.2100000000003</v>
          </cell>
          <cell r="X30">
            <v>10420.029999999999</v>
          </cell>
          <cell r="Y30">
            <v>7326.2487488900078</v>
          </cell>
          <cell r="Z30">
            <v>168554.53754889002</v>
          </cell>
          <cell r="AA30">
            <v>6039.1500000000005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124.32957518409395</v>
          </cell>
          <cell r="AK30">
            <v>43.515351314432884</v>
          </cell>
          <cell r="AL30">
            <v>0.35</v>
          </cell>
          <cell r="AM30">
            <v>167.84492649852683</v>
          </cell>
          <cell r="AN30">
            <v>18.649436277614093</v>
          </cell>
          <cell r="AO30">
            <v>0.15</v>
          </cell>
          <cell r="AP30">
            <v>186.49436277614092</v>
          </cell>
          <cell r="AQ30">
            <v>920.5</v>
          </cell>
          <cell r="AR30">
            <v>85.5</v>
          </cell>
          <cell r="AS30">
            <v>199</v>
          </cell>
          <cell r="AT30">
            <v>1205</v>
          </cell>
          <cell r="AU30">
            <v>193138.32175985884</v>
          </cell>
          <cell r="AV30">
            <v>0.76390041493775929</v>
          </cell>
          <cell r="AW30">
            <v>1035.6255217842322</v>
          </cell>
          <cell r="AX30">
            <v>0</v>
          </cell>
        </row>
        <row r="31">
          <cell r="B31" t="str">
            <v>N3232-1415-01</v>
          </cell>
          <cell r="C31">
            <v>0</v>
          </cell>
          <cell r="D31" t="str">
            <v>Distribution Design Team Coordinator</v>
          </cell>
          <cell r="E31" t="str">
            <v>N3232-1415-01</v>
          </cell>
          <cell r="F31" t="str">
            <v>Vacant</v>
          </cell>
          <cell r="G31" t="str">
            <v>Salaried Staff</v>
          </cell>
          <cell r="H31" t="str">
            <v>Senior Technical Officer/Engineer</v>
          </cell>
          <cell r="I31">
            <v>0.5</v>
          </cell>
          <cell r="J31">
            <v>125421.34000000003</v>
          </cell>
          <cell r="K31">
            <v>10415.049999999999</v>
          </cell>
          <cell r="L31">
            <v>0</v>
          </cell>
          <cell r="M31">
            <v>1782.3600000000001</v>
          </cell>
          <cell r="N31">
            <v>2488.91</v>
          </cell>
          <cell r="O31">
            <v>666.65</v>
          </cell>
          <cell r="P31">
            <v>0</v>
          </cell>
          <cell r="Q31">
            <v>0</v>
          </cell>
          <cell r="R31">
            <v>193.65</v>
          </cell>
          <cell r="S31">
            <v>40.14</v>
          </cell>
          <cell r="T31">
            <v>1936.5</v>
          </cell>
          <cell r="U31">
            <v>17152.560000000001</v>
          </cell>
          <cell r="V31">
            <v>2553.29</v>
          </cell>
          <cell r="W31">
            <v>1938.9900000000002</v>
          </cell>
          <cell r="X31">
            <v>11431.44</v>
          </cell>
          <cell r="Y31">
            <v>1449.7603024512325</v>
          </cell>
          <cell r="Z31">
            <v>88735.32015122562</v>
          </cell>
          <cell r="AA31">
            <v>3395.7300000000005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797.47499999999991</v>
          </cell>
          <cell r="AH31">
            <v>0.85</v>
          </cell>
          <cell r="AI31">
            <v>677.85374999999988</v>
          </cell>
          <cell r="AJ31">
            <v>130.90629084994461</v>
          </cell>
          <cell r="AK31">
            <v>45.817201797480614</v>
          </cell>
          <cell r="AL31">
            <v>0.35</v>
          </cell>
          <cell r="AM31">
            <v>176.72349264742522</v>
          </cell>
          <cell r="AN31">
            <v>19.635943627491692</v>
          </cell>
          <cell r="AO31">
            <v>0.15</v>
          </cell>
          <cell r="AP31">
            <v>196.3594362749169</v>
          </cell>
          <cell r="AQ31">
            <v>706.2071428571428</v>
          </cell>
          <cell r="AR31">
            <v>167.10714285714286</v>
          </cell>
          <cell r="AS31">
            <v>466.75000000000023</v>
          </cell>
          <cell r="AT31">
            <v>1340.0642857142859</v>
          </cell>
          <cell r="AU31">
            <v>70144.601549218249</v>
          </cell>
          <cell r="AV31">
            <v>0.52699497358868697</v>
          </cell>
          <cell r="AW31">
            <v>357.22551907824237</v>
          </cell>
          <cell r="AX31">
            <v>0</v>
          </cell>
        </row>
        <row r="32">
          <cell r="B32" t="str">
            <v>N3232-1415-03</v>
          </cell>
          <cell r="C32">
            <v>0</v>
          </cell>
          <cell r="D32" t="str">
            <v>Senior Design Engineer Zone Substations and Transmission</v>
          </cell>
          <cell r="E32" t="str">
            <v>N3232-1415-03</v>
          </cell>
          <cell r="F32" t="str">
            <v>Vacant</v>
          </cell>
          <cell r="G32" t="str">
            <v>Salaried Staff</v>
          </cell>
          <cell r="H32" t="str">
            <v>Project Officer</v>
          </cell>
          <cell r="I32">
            <v>1</v>
          </cell>
          <cell r="J32">
            <v>125421.34000000003</v>
          </cell>
          <cell r="K32">
            <v>10415.049999999999</v>
          </cell>
          <cell r="L32">
            <v>0</v>
          </cell>
          <cell r="M32">
            <v>1782.3600000000001</v>
          </cell>
          <cell r="N32">
            <v>2488.91</v>
          </cell>
          <cell r="O32">
            <v>666.65</v>
          </cell>
          <cell r="P32">
            <v>0</v>
          </cell>
          <cell r="Q32">
            <v>0</v>
          </cell>
          <cell r="R32">
            <v>193.65</v>
          </cell>
          <cell r="S32">
            <v>40.14</v>
          </cell>
          <cell r="T32">
            <v>1936.5</v>
          </cell>
          <cell r="U32">
            <v>17152.560000000001</v>
          </cell>
          <cell r="V32">
            <v>2553.29</v>
          </cell>
          <cell r="W32">
            <v>1938.9900000000002</v>
          </cell>
          <cell r="X32">
            <v>11431.44</v>
          </cell>
          <cell r="Y32">
            <v>1449.7603024512325</v>
          </cell>
          <cell r="Z32">
            <v>177470.64030245124</v>
          </cell>
          <cell r="AA32">
            <v>6791.4600000000009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130.90629084994461</v>
          </cell>
          <cell r="AK32">
            <v>45.817201797480614</v>
          </cell>
          <cell r="AL32">
            <v>0.35</v>
          </cell>
          <cell r="AM32">
            <v>176.72349264742522</v>
          </cell>
          <cell r="AN32">
            <v>19.635943627491692</v>
          </cell>
          <cell r="AO32">
            <v>0.15</v>
          </cell>
          <cell r="AP32">
            <v>196.3594362749169</v>
          </cell>
          <cell r="AQ32">
            <v>706.2071428571428</v>
          </cell>
          <cell r="AR32">
            <v>167.10714285714286</v>
          </cell>
          <cell r="AS32">
            <v>466.75000000000023</v>
          </cell>
          <cell r="AT32">
            <v>1340.0642857142859</v>
          </cell>
          <cell r="AU32">
            <v>140289.2030984365</v>
          </cell>
          <cell r="AV32">
            <v>0.52699497358868697</v>
          </cell>
          <cell r="AW32">
            <v>714.45103815648474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10</v>
          </cell>
          <cell r="J34">
            <v>1165230.4800000002</v>
          </cell>
          <cell r="K34">
            <v>96761.420000000013</v>
          </cell>
          <cell r="L34">
            <v>2944.9363999999996</v>
          </cell>
          <cell r="M34">
            <v>25871.650000000005</v>
          </cell>
          <cell r="N34">
            <v>27145.379999999997</v>
          </cell>
          <cell r="O34">
            <v>7270.8100000000022</v>
          </cell>
          <cell r="P34">
            <v>0</v>
          </cell>
          <cell r="Q34">
            <v>9933.7800000000007</v>
          </cell>
          <cell r="R34">
            <v>629.71</v>
          </cell>
          <cell r="S34">
            <v>481.81999999999988</v>
          </cell>
          <cell r="T34">
            <v>40436.939999999995</v>
          </cell>
          <cell r="U34">
            <v>179644.49999999997</v>
          </cell>
          <cell r="V34">
            <v>24731.480000000003</v>
          </cell>
          <cell r="W34">
            <v>18606.490000000005</v>
          </cell>
          <cell r="X34">
            <v>110726.32</v>
          </cell>
          <cell r="Y34">
            <v>35178.427104819762</v>
          </cell>
          <cell r="Z34">
            <v>1568123.5032023687</v>
          </cell>
          <cell r="AA34">
            <v>56305.04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13557.074999999997</v>
          </cell>
          <cell r="AH34">
            <v>0</v>
          </cell>
          <cell r="AI34">
            <v>11523.513749999998</v>
          </cell>
          <cell r="AJ34">
            <v>108.54441171243549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6355.864285714285</v>
          </cell>
          <cell r="AR34">
            <v>1503.9642857142858</v>
          </cell>
          <cell r="AS34">
            <v>4200.75</v>
          </cell>
          <cell r="AT34">
            <v>12060.578571428574</v>
          </cell>
          <cell r="AU34">
            <v>1068096.6716574207</v>
          </cell>
          <cell r="AV34">
            <v>0</v>
          </cell>
          <cell r="AX34">
            <v>0</v>
          </cell>
        </row>
        <row r="35">
          <cell r="B35" t="str">
            <v>Total (Chargeable)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8.5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1250813.0208539113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Overtime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 t="str">
            <v>Payroll (including APC's)</v>
          </cell>
          <cell r="X36">
            <v>0</v>
          </cell>
          <cell r="Y36">
            <v>1624428.5432023683</v>
          </cell>
          <cell r="Z36" t="str">
            <v>Proof</v>
          </cell>
          <cell r="AE36" t="str">
            <v>Productive Hrs for the year</v>
          </cell>
          <cell r="AF36">
            <v>0</v>
          </cell>
          <cell r="AG36">
            <v>0</v>
          </cell>
          <cell r="AH36">
            <v>0</v>
          </cell>
          <cell r="AI36">
            <v>11523.513749999998</v>
          </cell>
          <cell r="AJ36">
            <v>108.54441171243549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 xml:space="preserve">Overtime Hours </v>
          </cell>
          <cell r="E37">
            <v>0</v>
          </cell>
          <cell r="F37">
            <v>409.05418462445493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 xml:space="preserve">Estimated  Monthly Productive Hrs </v>
          </cell>
          <cell r="AF37">
            <v>0</v>
          </cell>
          <cell r="AG37">
            <v>0</v>
          </cell>
          <cell r="AH37">
            <v>0</v>
          </cell>
          <cell r="AI37">
            <v>960.29281249999985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Base Rate</v>
          </cell>
          <cell r="E38">
            <v>0</v>
          </cell>
          <cell r="F38">
            <v>108.54441171243549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str">
            <v>Overtime Hrs for the year</v>
          </cell>
          <cell r="AF38">
            <v>0</v>
          </cell>
          <cell r="AG38">
            <v>0</v>
          </cell>
          <cell r="AH38">
            <v>0</v>
          </cell>
          <cell r="AI38">
            <v>409.05418462445493</v>
          </cell>
          <cell r="AJ38">
            <v>0</v>
          </cell>
          <cell r="AK38" t="str">
            <v xml:space="preserve">Cost Centre Overhead </v>
          </cell>
          <cell r="AL38">
            <v>0</v>
          </cell>
          <cell r="AM38">
            <v>0</v>
          </cell>
          <cell r="AN38">
            <v>0</v>
          </cell>
          <cell r="AO38">
            <v>449324.56883534254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44400.545828571434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1624428.5432023683</v>
          </cell>
          <cell r="Z39">
            <v>-4.2928149923682213E-10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str">
            <v>Total Hrs for the year</v>
          </cell>
          <cell r="AF39">
            <v>0</v>
          </cell>
          <cell r="AG39">
            <v>0</v>
          </cell>
          <cell r="AH39">
            <v>0</v>
          </cell>
          <cell r="AI39">
            <v>11932.567934624452</v>
          </cell>
          <cell r="AJ39">
            <v>0</v>
          </cell>
          <cell r="AK39" t="str">
            <v xml:space="preserve">Corporate Overheads 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Multiplier for O/T recovery penalty</v>
          </cell>
          <cell r="E40">
            <v>0</v>
          </cell>
          <cell r="F40">
            <v>1.4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 t="str">
            <v>Proofs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Total Allocated</v>
          </cell>
          <cell r="E41">
            <v>0</v>
          </cell>
          <cell r="F41">
            <v>62160.764160000006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 t="str">
            <v>Staff Numbers - FTE</v>
          </cell>
          <cell r="AJ41">
            <v>0</v>
          </cell>
          <cell r="AK41">
            <v>10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Budget Overtime</v>
          </cell>
          <cell r="E43">
            <v>0</v>
          </cell>
          <cell r="F43">
            <v>56305.04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APCS</v>
          </cell>
          <cell r="E44">
            <v>0</v>
          </cell>
          <cell r="F44">
            <v>0.104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Total Budget Overtime</v>
          </cell>
          <cell r="E45">
            <v>0</v>
          </cell>
          <cell r="F45">
            <v>62160.764160000006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 t="str">
            <v>Cost Centre Overheads as a % of Chargeable Payroll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0.34221899474602369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Corporate Overheads as a % of Chargeable Payroll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0.15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Staff Training and Development</v>
          </cell>
          <cell r="E49">
            <v>0</v>
          </cell>
          <cell r="F49">
            <v>17377.777777777777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 t="str">
            <v>Average OPA Rate</v>
          </cell>
          <cell r="AM49">
            <v>0</v>
          </cell>
          <cell r="AN49">
            <v>0</v>
          </cell>
          <cell r="AO49">
            <v>108.54441171243549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Other Employment Costs</v>
          </cell>
          <cell r="E50">
            <v>0</v>
          </cell>
          <cell r="F50">
            <v>14878.555408911754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Project Related Expenses</v>
          </cell>
          <cell r="E51">
            <v>0</v>
          </cell>
          <cell r="F51">
            <v>1473.2567040774611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Average Fully Burdened Charge-Out-Rate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Selling Expenses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Average Rate settings for OPA System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Leases</v>
          </cell>
          <cell r="E54">
            <v>0</v>
          </cell>
          <cell r="F54">
            <v>25575.413923290333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Hourly Rate OPA Rate per hour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108.54441171243549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General and Admin Expenses</v>
          </cell>
          <cell r="E55">
            <v>0</v>
          </cell>
          <cell r="F55">
            <v>21012.826707777167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Cost Centre Overhead Rate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0.35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Corporate Overhead Rate for non-contestable works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0.15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Inter Divisional Charges</v>
          </cell>
          <cell r="E57">
            <v>0</v>
          </cell>
          <cell r="F57">
            <v>140431.57611627653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Corporate Overhead Rate for contestable works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0.05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Less</v>
          </cell>
          <cell r="E58">
            <v>0</v>
          </cell>
          <cell r="F58">
            <v>220749.40663811102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Overtime Penalty Rate to be applied to base OT hours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0.4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68293 - Reimbursement of FBT Expenses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74312 - Budget Cap Adjustment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Engineering Design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70840 - Professional Member Fees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Administration</v>
          </cell>
          <cell r="AK61">
            <v>0</v>
          </cell>
          <cell r="AL61">
            <v>0</v>
          </cell>
          <cell r="AM61" t="e">
            <v>#DIV/0!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71100 - Contractors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Management Group</v>
          </cell>
          <cell r="AK62">
            <v>0</v>
          </cell>
          <cell r="AL62">
            <v>0</v>
          </cell>
          <cell r="AM62">
            <v>108.89232893782909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71000 - Consultants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Senior Technical Officer/Engineer</v>
          </cell>
          <cell r="AK63">
            <v>0</v>
          </cell>
          <cell r="AL63">
            <v>0</v>
          </cell>
          <cell r="AM63">
            <v>108.82900140432052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72505 - Plant Leasing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Project Officer</v>
          </cell>
          <cell r="AK64">
            <v>0</v>
          </cell>
          <cell r="AL64">
            <v>0</v>
          </cell>
          <cell r="AM64">
            <v>119.01909031111931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Total Overheads to be Recovered</v>
          </cell>
          <cell r="E65">
            <v>0</v>
          </cell>
          <cell r="F65">
            <v>220749.40663811102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Fixed Price Service Contract Charges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</sheetData>
      <sheetData sheetId="12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3233 - Network Works Management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6121</v>
          </cell>
          <cell r="C21">
            <v>0</v>
          </cell>
          <cell r="D21" t="str">
            <v>Project Closure</v>
          </cell>
          <cell r="E21" t="str">
            <v>9719</v>
          </cell>
          <cell r="F21" t="str">
            <v>ALDERSON, Sarah L</v>
          </cell>
          <cell r="G21" t="str">
            <v>Salaried Staff</v>
          </cell>
          <cell r="H21">
            <v>0</v>
          </cell>
          <cell r="I21">
            <v>1</v>
          </cell>
          <cell r="J21">
            <v>59993.259999999995</v>
          </cell>
          <cell r="K21">
            <v>4981.8900000000003</v>
          </cell>
          <cell r="L21">
            <v>136.38679999999999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8222.6500000000015</v>
          </cell>
          <cell r="V21">
            <v>1174.19</v>
          </cell>
          <cell r="W21">
            <v>887.39999999999986</v>
          </cell>
          <cell r="X21">
            <v>5257.02</v>
          </cell>
          <cell r="Y21">
            <v>2389.6120689707345</v>
          </cell>
          <cell r="Z21">
            <v>86592.438868970727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63.872508538140231</v>
          </cell>
          <cell r="AK21">
            <v>9.5808762807210339</v>
          </cell>
          <cell r="AL21">
            <v>0.15</v>
          </cell>
          <cell r="AM21">
            <v>73.453384818861267</v>
          </cell>
          <cell r="AN21">
            <v>9.5808762807210339</v>
          </cell>
          <cell r="AO21">
            <v>0.15</v>
          </cell>
          <cell r="AP21">
            <v>83.034261099582295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6721</v>
          </cell>
          <cell r="C22">
            <v>0</v>
          </cell>
          <cell r="D22" t="str">
            <v>Mananger Works Management</v>
          </cell>
          <cell r="E22" t="str">
            <v>10058</v>
          </cell>
          <cell r="F22" t="str">
            <v>KELLY, Christopher N</v>
          </cell>
          <cell r="G22" t="str">
            <v>Salaried Staff</v>
          </cell>
          <cell r="H22">
            <v>0</v>
          </cell>
          <cell r="I22">
            <v>1</v>
          </cell>
          <cell r="J22">
            <v>150606.81000000003</v>
          </cell>
          <cell r="K22">
            <v>12506.490000000003</v>
          </cell>
          <cell r="L22">
            <v>491.16239999999999</v>
          </cell>
          <cell r="M22">
            <v>18565.05</v>
          </cell>
          <cell r="N22">
            <v>0</v>
          </cell>
          <cell r="O22">
            <v>0</v>
          </cell>
          <cell r="P22">
            <v>0</v>
          </cell>
          <cell r="Q22">
            <v>9967.8300000000017</v>
          </cell>
          <cell r="R22">
            <v>0</v>
          </cell>
          <cell r="S22">
            <v>0</v>
          </cell>
          <cell r="T22">
            <v>0</v>
          </cell>
          <cell r="U22">
            <v>22996.59</v>
          </cell>
          <cell r="V22">
            <v>3283.8900000000003</v>
          </cell>
          <cell r="W22">
            <v>2481.75</v>
          </cell>
          <cell r="X22">
            <v>14702.490000000002</v>
          </cell>
          <cell r="Y22">
            <v>4080.3948848795371</v>
          </cell>
          <cell r="Z22">
            <v>239682.45728487955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176.79511051231893</v>
          </cell>
          <cell r="AK22">
            <v>26.519266576847837</v>
          </cell>
          <cell r="AL22">
            <v>0.15</v>
          </cell>
          <cell r="AM22">
            <v>203.31437708916675</v>
          </cell>
          <cell r="AN22">
            <v>26.519266576847837</v>
          </cell>
          <cell r="AO22">
            <v>0.15</v>
          </cell>
          <cell r="AP22">
            <v>229.83364366601458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6540</v>
          </cell>
          <cell r="C23">
            <v>0</v>
          </cell>
          <cell r="D23" t="str">
            <v>Business Performance Coordinator</v>
          </cell>
          <cell r="E23" t="str">
            <v>10036</v>
          </cell>
          <cell r="F23" t="str">
            <v>KUSUMA, Arinanto</v>
          </cell>
          <cell r="G23" t="str">
            <v>Salaried Staff</v>
          </cell>
          <cell r="H23">
            <v>0</v>
          </cell>
          <cell r="I23">
            <v>1</v>
          </cell>
          <cell r="J23">
            <v>114852.66</v>
          </cell>
          <cell r="K23">
            <v>9537.42</v>
          </cell>
          <cell r="L23">
            <v>171.43400000000003</v>
          </cell>
          <cell r="M23">
            <v>13395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16533.48</v>
          </cell>
          <cell r="V23">
            <v>2360.98</v>
          </cell>
          <cell r="W23">
            <v>1784.25</v>
          </cell>
          <cell r="X23">
            <v>10570.38</v>
          </cell>
          <cell r="Y23">
            <v>3167.1734065758028</v>
          </cell>
          <cell r="Z23">
            <v>172372.77740657583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127.14599381251182</v>
          </cell>
          <cell r="AK23">
            <v>19.071899071876771</v>
          </cell>
          <cell r="AL23">
            <v>0.15</v>
          </cell>
          <cell r="AM23">
            <v>146.21789288438859</v>
          </cell>
          <cell r="AN23">
            <v>19.071899071876771</v>
          </cell>
          <cell r="AO23">
            <v>0.15</v>
          </cell>
          <cell r="AP23">
            <v>165.28979195626536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3316</v>
          </cell>
          <cell r="C24">
            <v>0</v>
          </cell>
          <cell r="D24" t="str">
            <v>Business Reporting Officer</v>
          </cell>
          <cell r="E24" t="str">
            <v>9886</v>
          </cell>
          <cell r="F24" t="str">
            <v>SAUNDERS, Deborah A</v>
          </cell>
          <cell r="G24" t="str">
            <v>Salaried Staff</v>
          </cell>
          <cell r="H24">
            <v>0</v>
          </cell>
          <cell r="I24">
            <v>1</v>
          </cell>
          <cell r="J24">
            <v>59993.259999999995</v>
          </cell>
          <cell r="K24">
            <v>4981.8900000000003</v>
          </cell>
          <cell r="L24">
            <v>46.490400000000001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8222.6500000000015</v>
          </cell>
          <cell r="V24">
            <v>1174.19</v>
          </cell>
          <cell r="W24">
            <v>887.39999999999986</v>
          </cell>
          <cell r="X24">
            <v>5257.02</v>
          </cell>
          <cell r="Y24">
            <v>2198.388658702318</v>
          </cell>
          <cell r="Z24">
            <v>86311.319058702313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63.665148314590226</v>
          </cell>
          <cell r="AK24">
            <v>9.5497722471885336</v>
          </cell>
          <cell r="AL24">
            <v>0.15</v>
          </cell>
          <cell r="AM24">
            <v>73.214920561778754</v>
          </cell>
          <cell r="AN24">
            <v>9.5497722471885336</v>
          </cell>
          <cell r="AO24">
            <v>0.15</v>
          </cell>
          <cell r="AP24">
            <v>82.764692808967283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1320</v>
          </cell>
          <cell r="C25">
            <v>0</v>
          </cell>
          <cell r="D25" t="str">
            <v>Business Performance Analyst</v>
          </cell>
          <cell r="E25" t="str">
            <v>9339</v>
          </cell>
          <cell r="F25" t="str">
            <v>SKOUSEN, Cheryl S</v>
          </cell>
          <cell r="G25" t="str">
            <v>Salaried Staff</v>
          </cell>
          <cell r="H25">
            <v>0</v>
          </cell>
          <cell r="I25">
            <v>1</v>
          </cell>
          <cell r="J25">
            <v>81691.320000000007</v>
          </cell>
          <cell r="K25">
            <v>6783.6999999999971</v>
          </cell>
          <cell r="L25">
            <v>380.12279999999998</v>
          </cell>
          <cell r="M25">
            <v>5000.01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11216.510000000002</v>
          </cell>
          <cell r="V25">
            <v>1601.7099999999996</v>
          </cell>
          <cell r="W25">
            <v>1210.44</v>
          </cell>
          <cell r="X25">
            <v>7171.0599999999995</v>
          </cell>
          <cell r="Y25">
            <v>4124.8561207922376</v>
          </cell>
          <cell r="Z25">
            <v>119179.72892079223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87.909618351150414</v>
          </cell>
          <cell r="AK25">
            <v>13.186442752672562</v>
          </cell>
          <cell r="AL25">
            <v>0.15</v>
          </cell>
          <cell r="AM25">
            <v>101.09606110382298</v>
          </cell>
          <cell r="AN25">
            <v>13.186442752672562</v>
          </cell>
          <cell r="AO25">
            <v>0.15</v>
          </cell>
          <cell r="AP25">
            <v>114.28250385649554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N3233-1415-04</v>
          </cell>
          <cell r="C26">
            <v>0</v>
          </cell>
          <cell r="D26" t="str">
            <v>Works Program Coordinator</v>
          </cell>
          <cell r="E26" t="str">
            <v>N3233-1415-04</v>
          </cell>
          <cell r="F26" t="str">
            <v>Vacant</v>
          </cell>
          <cell r="G26" t="str">
            <v>Salaried Staff</v>
          </cell>
          <cell r="H26">
            <v>0</v>
          </cell>
          <cell r="I26">
            <v>1</v>
          </cell>
          <cell r="J26">
            <v>106401.74000000003</v>
          </cell>
          <cell r="K26">
            <v>8835.68</v>
          </cell>
          <cell r="L26">
            <v>0</v>
          </cell>
          <cell r="M26">
            <v>0</v>
          </cell>
          <cell r="N26">
            <v>2799.62</v>
          </cell>
          <cell r="O26">
            <v>749.86</v>
          </cell>
          <cell r="P26">
            <v>0</v>
          </cell>
          <cell r="Q26">
            <v>0</v>
          </cell>
          <cell r="R26">
            <v>364.06</v>
          </cell>
          <cell r="S26">
            <v>17.399999999999999</v>
          </cell>
          <cell r="T26">
            <v>3039.19</v>
          </cell>
          <cell r="U26">
            <v>14664.25</v>
          </cell>
          <cell r="V26">
            <v>2094.0500000000002</v>
          </cell>
          <cell r="W26">
            <v>1582.5299999999997</v>
          </cell>
          <cell r="X26">
            <v>9375.36</v>
          </cell>
          <cell r="Y26">
            <v>1229.9086773328279</v>
          </cell>
          <cell r="Z26">
            <v>151153.64867733288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111.49429259433388</v>
          </cell>
          <cell r="AK26">
            <v>16.724143889150081</v>
          </cell>
          <cell r="AL26">
            <v>0.15</v>
          </cell>
          <cell r="AM26">
            <v>128.21843648348397</v>
          </cell>
          <cell r="AN26">
            <v>16.724143889150081</v>
          </cell>
          <cell r="AO26">
            <v>0.15</v>
          </cell>
          <cell r="AP26">
            <v>144.94258037263404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N3233-1415-01</v>
          </cell>
          <cell r="C27">
            <v>0</v>
          </cell>
          <cell r="D27" t="str">
            <v>Distribution Works Program Planner</v>
          </cell>
          <cell r="E27" t="str">
            <v>N3233-1415-01</v>
          </cell>
          <cell r="F27" t="str">
            <v>Vacant</v>
          </cell>
          <cell r="G27" t="str">
            <v>Salaried Staff</v>
          </cell>
          <cell r="H27">
            <v>0</v>
          </cell>
          <cell r="I27">
            <v>1</v>
          </cell>
          <cell r="J27">
            <v>89150.120000000024</v>
          </cell>
          <cell r="K27">
            <v>7403.07</v>
          </cell>
          <cell r="L27">
            <v>0</v>
          </cell>
          <cell r="M27">
            <v>180.20999999999998</v>
          </cell>
          <cell r="N27">
            <v>2698.86</v>
          </cell>
          <cell r="O27">
            <v>722.8499999999998</v>
          </cell>
          <cell r="P27">
            <v>0</v>
          </cell>
          <cell r="Q27">
            <v>0</v>
          </cell>
          <cell r="R27">
            <v>1224.92</v>
          </cell>
          <cell r="S27">
            <v>0</v>
          </cell>
          <cell r="T27">
            <v>3346.85</v>
          </cell>
          <cell r="U27">
            <v>12566.670000000002</v>
          </cell>
          <cell r="V27">
            <v>1794.5299999999997</v>
          </cell>
          <cell r="W27">
            <v>1356.1699999999996</v>
          </cell>
          <cell r="X27">
            <v>8034.2900000000009</v>
          </cell>
          <cell r="Y27">
            <v>1030.498114513088</v>
          </cell>
          <cell r="Z27">
            <v>129509.03811451313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95.528746513914797</v>
          </cell>
          <cell r="AK27">
            <v>14.329311977087219</v>
          </cell>
          <cell r="AL27">
            <v>0.15</v>
          </cell>
          <cell r="AM27">
            <v>109.85805849100201</v>
          </cell>
          <cell r="AN27">
            <v>14.329311977087219</v>
          </cell>
          <cell r="AO27">
            <v>0.15</v>
          </cell>
          <cell r="AP27">
            <v>124.18737046808923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6342</v>
          </cell>
          <cell r="C29">
            <v>0</v>
          </cell>
          <cell r="D29" t="str">
            <v>Works Estimating Officer Distribution</v>
          </cell>
          <cell r="E29" t="str">
            <v>10136</v>
          </cell>
          <cell r="F29" t="str">
            <v>BOGNER, Ashley</v>
          </cell>
          <cell r="G29" t="str">
            <v>Salaried Staff</v>
          </cell>
          <cell r="H29">
            <v>0</v>
          </cell>
          <cell r="I29">
            <v>1</v>
          </cell>
          <cell r="J29">
            <v>91613.21</v>
          </cell>
          <cell r="K29">
            <v>7607.5999999999995</v>
          </cell>
          <cell r="L29">
            <v>219.3192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5962.34</v>
          </cell>
          <cell r="U29">
            <v>13047.390000000003</v>
          </cell>
          <cell r="V29">
            <v>1863.18</v>
          </cell>
          <cell r="W29">
            <v>1408.02</v>
          </cell>
          <cell r="X29">
            <v>8341.68</v>
          </cell>
          <cell r="Y29">
            <v>2381.1254843757838</v>
          </cell>
          <cell r="Z29">
            <v>135993.89468437579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100.31212092901737</v>
          </cell>
          <cell r="AK29">
            <v>15.046818139352604</v>
          </cell>
          <cell r="AL29">
            <v>0.15</v>
          </cell>
          <cell r="AM29">
            <v>115.35893906836998</v>
          </cell>
          <cell r="AN29">
            <v>15.046818139352604</v>
          </cell>
          <cell r="AO29">
            <v>0.15</v>
          </cell>
          <cell r="AP29">
            <v>130.40575720772259</v>
          </cell>
          <cell r="AQ29">
            <v>573.99</v>
          </cell>
          <cell r="AR29">
            <v>0</v>
          </cell>
          <cell r="AS29">
            <v>728.71</v>
          </cell>
          <cell r="AT29">
            <v>1302.7</v>
          </cell>
          <cell r="AU29">
            <v>77897.348808513329</v>
          </cell>
          <cell r="AV29">
            <v>0.44061564443079759</v>
          </cell>
          <cell r="AW29">
            <v>597.34593377216538</v>
          </cell>
          <cell r="AX29">
            <v>0</v>
          </cell>
        </row>
        <row r="30">
          <cell r="B30" t="str">
            <v>6252</v>
          </cell>
          <cell r="C30">
            <v>0</v>
          </cell>
          <cell r="D30" t="str">
            <v>Works Estimating Support Officer</v>
          </cell>
          <cell r="E30" t="str">
            <v>9804</v>
          </cell>
          <cell r="F30" t="str">
            <v>LI, Mei</v>
          </cell>
          <cell r="G30" t="str">
            <v>Salaried Staff</v>
          </cell>
          <cell r="H30">
            <v>0</v>
          </cell>
          <cell r="I30">
            <v>1</v>
          </cell>
          <cell r="J30">
            <v>77900.05</v>
          </cell>
          <cell r="K30">
            <v>6468.85</v>
          </cell>
          <cell r="L30">
            <v>130.24040000000002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10549.74</v>
          </cell>
          <cell r="V30">
            <v>1506.5200000000002</v>
          </cell>
          <cell r="W30">
            <v>1138.51</v>
          </cell>
          <cell r="X30">
            <v>6744.83</v>
          </cell>
          <cell r="Y30">
            <v>2984.3217093177536</v>
          </cell>
          <cell r="Z30">
            <v>110973.09210931776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81.856220541169677</v>
          </cell>
          <cell r="AK30">
            <v>12.278433081175452</v>
          </cell>
          <cell r="AL30">
            <v>0.15</v>
          </cell>
          <cell r="AM30">
            <v>94.134653622345127</v>
          </cell>
          <cell r="AN30">
            <v>12.278433081175452</v>
          </cell>
          <cell r="AO30">
            <v>0.15</v>
          </cell>
          <cell r="AP30">
            <v>106.41308670352058</v>
          </cell>
          <cell r="AQ30">
            <v>42.4</v>
          </cell>
          <cell r="AR30">
            <v>60.45</v>
          </cell>
          <cell r="AS30">
            <v>1317.4999999999995</v>
          </cell>
          <cell r="AT30">
            <v>1420.3499999999997</v>
          </cell>
          <cell r="AU30">
            <v>4306.5700968533083</v>
          </cell>
          <cell r="AV30">
            <v>2.9851797092265996E-2</v>
          </cell>
          <cell r="AW30">
            <v>40.470305206463195</v>
          </cell>
          <cell r="AX30">
            <v>0</v>
          </cell>
        </row>
        <row r="31">
          <cell r="B31" t="str">
            <v>2695</v>
          </cell>
          <cell r="C31">
            <v>0</v>
          </cell>
          <cell r="D31" t="str">
            <v>Works Estimating Officer Zone Substations</v>
          </cell>
          <cell r="E31" t="str">
            <v>6031</v>
          </cell>
          <cell r="F31" t="str">
            <v>MATTHEWS, Gary J</v>
          </cell>
          <cell r="G31" t="str">
            <v>Salaried Staff</v>
          </cell>
          <cell r="H31">
            <v>0</v>
          </cell>
          <cell r="I31">
            <v>1</v>
          </cell>
          <cell r="J31">
            <v>89884.68</v>
          </cell>
          <cell r="K31">
            <v>7464.0899999999983</v>
          </cell>
          <cell r="L31">
            <v>458.57279999999997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5962.34</v>
          </cell>
          <cell r="U31">
            <v>20351.39</v>
          </cell>
          <cell r="V31">
            <v>1946.2699999999995</v>
          </cell>
          <cell r="W31">
            <v>1383.78</v>
          </cell>
          <cell r="X31">
            <v>8713.76</v>
          </cell>
          <cell r="Y31">
            <v>3822.9701129570058</v>
          </cell>
          <cell r="Z31">
            <v>143537.88291295699</v>
          </cell>
          <cell r="AA31">
            <v>0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105.87673440838604</v>
          </cell>
          <cell r="AK31">
            <v>15.881510161257905</v>
          </cell>
          <cell r="AL31">
            <v>0.15</v>
          </cell>
          <cell r="AM31">
            <v>121.75824456964395</v>
          </cell>
          <cell r="AN31">
            <v>15.881510161257905</v>
          </cell>
          <cell r="AO31">
            <v>0.15</v>
          </cell>
          <cell r="AP31">
            <v>137.63975473090184</v>
          </cell>
          <cell r="AQ31">
            <v>153</v>
          </cell>
          <cell r="AR31">
            <v>0</v>
          </cell>
          <cell r="AS31">
            <v>757.00000000000011</v>
          </cell>
          <cell r="AT31">
            <v>910.00000000000011</v>
          </cell>
          <cell r="AU31">
            <v>31373.280122403452</v>
          </cell>
          <cell r="AV31">
            <v>0.16813186813186812</v>
          </cell>
          <cell r="AW31">
            <v>227.93763461538455</v>
          </cell>
          <cell r="AX31">
            <v>0</v>
          </cell>
        </row>
        <row r="32">
          <cell r="B32" t="str">
            <v>3363</v>
          </cell>
          <cell r="C32">
            <v>0</v>
          </cell>
          <cell r="D32" t="str">
            <v>Works Estimating Officer Distribution</v>
          </cell>
          <cell r="E32" t="str">
            <v>6262</v>
          </cell>
          <cell r="F32" t="str">
            <v>O'BRIEN, James</v>
          </cell>
          <cell r="G32" t="str">
            <v>Salaried Staff</v>
          </cell>
          <cell r="H32">
            <v>0</v>
          </cell>
          <cell r="I32">
            <v>1</v>
          </cell>
          <cell r="J32">
            <v>83045.319999999992</v>
          </cell>
          <cell r="K32">
            <v>6898.15</v>
          </cell>
          <cell r="L32">
            <v>207.9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5962.34</v>
          </cell>
          <cell r="U32">
            <v>18897.41</v>
          </cell>
          <cell r="V32">
            <v>1811.1100000000001</v>
          </cell>
          <cell r="W32">
            <v>1288.2200000000003</v>
          </cell>
          <cell r="X32">
            <v>8108.55</v>
          </cell>
          <cell r="Y32">
            <v>3031.9237158660035</v>
          </cell>
          <cell r="Z32">
            <v>132800.953715866</v>
          </cell>
          <cell r="AA32">
            <v>0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97.956936666549396</v>
          </cell>
          <cell r="AK32">
            <v>14.693540499982408</v>
          </cell>
          <cell r="AL32">
            <v>0.15</v>
          </cell>
          <cell r="AM32">
            <v>112.6504771665318</v>
          </cell>
          <cell r="AN32">
            <v>14.693540499982408</v>
          </cell>
          <cell r="AO32">
            <v>0.15</v>
          </cell>
          <cell r="AP32">
            <v>127.3440176665142</v>
          </cell>
          <cell r="AQ32">
            <v>491.38</v>
          </cell>
          <cell r="AR32">
            <v>0</v>
          </cell>
          <cell r="AS32">
            <v>770.10000000000025</v>
          </cell>
          <cell r="AT32">
            <v>1261.4800000000002</v>
          </cell>
          <cell r="AU32">
            <v>67248.35306780359</v>
          </cell>
          <cell r="AV32">
            <v>0.38952658781748417</v>
          </cell>
          <cell r="AW32">
            <v>528.08411655357179</v>
          </cell>
          <cell r="AX32">
            <v>0</v>
          </cell>
        </row>
        <row r="33">
          <cell r="B33" t="str">
            <v>5285</v>
          </cell>
          <cell r="C33">
            <v>0</v>
          </cell>
          <cell r="D33" t="str">
            <v>Works Estimating Officer Distribution</v>
          </cell>
          <cell r="E33" t="str">
            <v>2119</v>
          </cell>
          <cell r="F33" t="str">
            <v>VICKERS, Daniel P</v>
          </cell>
          <cell r="G33" t="str">
            <v>Salaried Staff</v>
          </cell>
          <cell r="H33">
            <v>0</v>
          </cell>
          <cell r="I33">
            <v>1</v>
          </cell>
          <cell r="J33">
            <v>83093.38</v>
          </cell>
          <cell r="K33">
            <v>6900.1299999999992</v>
          </cell>
          <cell r="L33">
            <v>453.42800000000005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5962.34</v>
          </cell>
          <cell r="U33">
            <v>11940.160000000002</v>
          </cell>
          <cell r="V33">
            <v>1705.0500000000004</v>
          </cell>
          <cell r="W33">
            <v>1288.55</v>
          </cell>
          <cell r="X33">
            <v>7633.77</v>
          </cell>
          <cell r="Y33">
            <v>3524.4017758929986</v>
          </cell>
          <cell r="Z33">
            <v>126051.23977589302</v>
          </cell>
          <cell r="AA33">
            <v>0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92.978197565398901</v>
          </cell>
          <cell r="AK33">
            <v>13.946729634809834</v>
          </cell>
          <cell r="AL33">
            <v>0.15</v>
          </cell>
          <cell r="AM33">
            <v>106.92492720020874</v>
          </cell>
          <cell r="AN33">
            <v>13.946729634809834</v>
          </cell>
          <cell r="AO33">
            <v>0.15</v>
          </cell>
          <cell r="AP33">
            <v>120.87165683501857</v>
          </cell>
          <cell r="AQ33">
            <v>588.80000000000007</v>
          </cell>
          <cell r="AR33">
            <v>0</v>
          </cell>
          <cell r="AS33">
            <v>803.50000000000034</v>
          </cell>
          <cell r="AT33">
            <v>1392.3000000000004</v>
          </cell>
          <cell r="AU33">
            <v>69298.758151303264</v>
          </cell>
          <cell r="AV33">
            <v>0.4228973640738346</v>
          </cell>
          <cell r="AW33">
            <v>573.32512820512807</v>
          </cell>
          <cell r="AX33">
            <v>0</v>
          </cell>
        </row>
        <row r="34">
          <cell r="B34" t="str">
            <v>5014</v>
          </cell>
          <cell r="C34">
            <v>0</v>
          </cell>
          <cell r="D34" t="str">
            <v>Works Estimating Officer Zone Substations</v>
          </cell>
          <cell r="E34" t="str">
            <v>2118</v>
          </cell>
          <cell r="F34" t="str">
            <v>WYNN, Michael</v>
          </cell>
          <cell r="G34" t="str">
            <v>Salaried Staff</v>
          </cell>
          <cell r="H34">
            <v>0</v>
          </cell>
          <cell r="I34">
            <v>1</v>
          </cell>
          <cell r="J34">
            <v>105572.22</v>
          </cell>
          <cell r="K34">
            <v>8766.75</v>
          </cell>
          <cell r="L34">
            <v>508.55040000000002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14145.970000000001</v>
          </cell>
          <cell r="V34">
            <v>2020.0199999999998</v>
          </cell>
          <cell r="W34">
            <v>1526.6100000000001</v>
          </cell>
          <cell r="X34">
            <v>9044.01</v>
          </cell>
          <cell r="Y34">
            <v>4619.015113310008</v>
          </cell>
          <cell r="Z34">
            <v>149753.17551330998</v>
          </cell>
          <cell r="AA34">
            <v>0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110.46127244505914</v>
          </cell>
          <cell r="AK34">
            <v>16.56919086675887</v>
          </cell>
          <cell r="AL34">
            <v>0.15</v>
          </cell>
          <cell r="AM34">
            <v>127.03046331181801</v>
          </cell>
          <cell r="AN34">
            <v>16.56919086675887</v>
          </cell>
          <cell r="AO34">
            <v>0.15</v>
          </cell>
          <cell r="AP34">
            <v>143.59965417857688</v>
          </cell>
          <cell r="AQ34">
            <v>55.02</v>
          </cell>
          <cell r="AR34">
            <v>0</v>
          </cell>
          <cell r="AS34">
            <v>79.700000000000017</v>
          </cell>
          <cell r="AT34">
            <v>134.72000000000003</v>
          </cell>
          <cell r="AU34">
            <v>79507.46460633172</v>
          </cell>
          <cell r="AV34">
            <v>0.40840261282660328</v>
          </cell>
          <cell r="AW34">
            <v>553.67448522862219</v>
          </cell>
          <cell r="AX34">
            <v>0</v>
          </cell>
        </row>
        <row r="35">
          <cell r="B35" t="str">
            <v>N3233-1415-02</v>
          </cell>
          <cell r="C35">
            <v>0</v>
          </cell>
          <cell r="D35" t="str">
            <v>Estimating Coordinator</v>
          </cell>
          <cell r="E35" t="str">
            <v>N3233-1415-02</v>
          </cell>
          <cell r="F35" t="str">
            <v>Vacant</v>
          </cell>
          <cell r="G35" t="str">
            <v>Salaried Staff</v>
          </cell>
          <cell r="H35">
            <v>0</v>
          </cell>
          <cell r="I35">
            <v>1</v>
          </cell>
          <cell r="J35">
            <v>89150.120000000024</v>
          </cell>
          <cell r="K35">
            <v>7403.07</v>
          </cell>
          <cell r="L35">
            <v>0</v>
          </cell>
          <cell r="M35">
            <v>180.20999999999998</v>
          </cell>
          <cell r="N35">
            <v>2698.86</v>
          </cell>
          <cell r="O35">
            <v>722.8499999999998</v>
          </cell>
          <cell r="P35">
            <v>0</v>
          </cell>
          <cell r="Q35">
            <v>0</v>
          </cell>
          <cell r="R35">
            <v>1224.92</v>
          </cell>
          <cell r="S35">
            <v>0</v>
          </cell>
          <cell r="T35">
            <v>3346.85</v>
          </cell>
          <cell r="U35">
            <v>12566.670000000002</v>
          </cell>
          <cell r="V35">
            <v>1794.5299999999997</v>
          </cell>
          <cell r="W35">
            <v>1356.1699999999996</v>
          </cell>
          <cell r="X35">
            <v>8034.2900000000009</v>
          </cell>
          <cell r="Y35">
            <v>1030.498114513088</v>
          </cell>
          <cell r="Z35">
            <v>129509.03811451313</v>
          </cell>
          <cell r="AA35">
            <v>0</v>
          </cell>
          <cell r="AB35">
            <v>261</v>
          </cell>
          <cell r="AC35">
            <v>20</v>
          </cell>
          <cell r="AD35">
            <v>12</v>
          </cell>
          <cell r="AE35">
            <v>0</v>
          </cell>
          <cell r="AF35">
            <v>12</v>
          </cell>
          <cell r="AG35">
            <v>1594.9499999999998</v>
          </cell>
          <cell r="AH35">
            <v>0.85</v>
          </cell>
          <cell r="AI35">
            <v>1355.7074999999998</v>
          </cell>
          <cell r="AJ35">
            <v>95.528746513914797</v>
          </cell>
          <cell r="AK35">
            <v>14.329311977087219</v>
          </cell>
          <cell r="AL35">
            <v>0.15</v>
          </cell>
          <cell r="AM35">
            <v>109.85805849100201</v>
          </cell>
          <cell r="AN35">
            <v>14.329311977087219</v>
          </cell>
          <cell r="AO35">
            <v>0.15</v>
          </cell>
          <cell r="AP35">
            <v>124.18737046808923</v>
          </cell>
          <cell r="AQ35">
            <v>317.43166666666667</v>
          </cell>
          <cell r="AR35">
            <v>10.075000000000001</v>
          </cell>
          <cell r="AS35">
            <v>742.75166666666678</v>
          </cell>
          <cell r="AT35">
            <v>1070.2583333333334</v>
          </cell>
          <cell r="AU35">
            <v>49935.000828970675</v>
          </cell>
          <cell r="AV35">
            <v>0.29659350156893582</v>
          </cell>
          <cell r="AW35">
            <v>402.09403452826797</v>
          </cell>
          <cell r="AX35">
            <v>0</v>
          </cell>
        </row>
        <row r="36">
          <cell r="B36" t="str">
            <v>N3233-1415-03</v>
          </cell>
          <cell r="C36">
            <v>0</v>
          </cell>
          <cell r="D36" t="str">
            <v>Works Estimating Support Officer</v>
          </cell>
          <cell r="E36" t="str">
            <v>N3233-1415-03</v>
          </cell>
          <cell r="F36" t="str">
            <v>Vacant</v>
          </cell>
          <cell r="G36" t="str">
            <v>Salaried Staff</v>
          </cell>
          <cell r="H36">
            <v>0</v>
          </cell>
          <cell r="I36">
            <v>1</v>
          </cell>
          <cell r="J36">
            <v>77257.490000000005</v>
          </cell>
          <cell r="K36">
            <v>6415.5000000000018</v>
          </cell>
          <cell r="L36">
            <v>0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1259.01</v>
          </cell>
          <cell r="S36">
            <v>103.37</v>
          </cell>
          <cell r="T36">
            <v>318.54000000000002</v>
          </cell>
          <cell r="U36">
            <v>10667.98</v>
          </cell>
          <cell r="V36">
            <v>1523.3700000000001</v>
          </cell>
          <cell r="W36">
            <v>1151.25</v>
          </cell>
          <cell r="X36">
            <v>6820.41</v>
          </cell>
          <cell r="Y36">
            <v>893.0270725364461</v>
          </cell>
          <cell r="Z36">
            <v>109959.97707253642</v>
          </cell>
          <cell r="AA36">
            <v>0</v>
          </cell>
          <cell r="AB36">
            <v>261</v>
          </cell>
          <cell r="AC36">
            <v>20</v>
          </cell>
          <cell r="AD36">
            <v>12</v>
          </cell>
          <cell r="AE36">
            <v>0</v>
          </cell>
          <cell r="AF36">
            <v>12</v>
          </cell>
          <cell r="AG36">
            <v>1594.9499999999998</v>
          </cell>
          <cell r="AH36">
            <v>0.85</v>
          </cell>
          <cell r="AI36">
            <v>1355.7074999999998</v>
          </cell>
          <cell r="AJ36">
            <v>81.108924360554497</v>
          </cell>
          <cell r="AK36">
            <v>12.166338654083175</v>
          </cell>
          <cell r="AL36">
            <v>0.15</v>
          </cell>
          <cell r="AM36">
            <v>93.275263014637673</v>
          </cell>
          <cell r="AN36">
            <v>12.166338654083175</v>
          </cell>
          <cell r="AO36">
            <v>0.15</v>
          </cell>
          <cell r="AP36">
            <v>105.44160166872085</v>
          </cell>
          <cell r="AQ36">
            <v>317.43166666666667</v>
          </cell>
          <cell r="AR36">
            <v>10.075000000000001</v>
          </cell>
          <cell r="AS36">
            <v>742.75166666666678</v>
          </cell>
          <cell r="AT36">
            <v>1070.2583333333334</v>
          </cell>
          <cell r="AU36">
            <v>42397.439022098522</v>
          </cell>
          <cell r="AV36">
            <v>0.29659350156893582</v>
          </cell>
          <cell r="AW36">
            <v>402.09403452826797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39">
          <cell r="B39" t="str">
            <v>Total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15</v>
          </cell>
          <cell r="J39">
            <v>1360205.6400000001</v>
          </cell>
          <cell r="K39">
            <v>112954.28</v>
          </cell>
          <cell r="L39">
            <v>3203.6071999999999</v>
          </cell>
          <cell r="M39">
            <v>37320.479999999996</v>
          </cell>
          <cell r="N39">
            <v>33397.79</v>
          </cell>
          <cell r="O39">
            <v>8945.3800000000028</v>
          </cell>
          <cell r="P39">
            <v>0</v>
          </cell>
          <cell r="Q39">
            <v>9967.8300000000017</v>
          </cell>
          <cell r="R39">
            <v>4072.91</v>
          </cell>
          <cell r="S39">
            <v>120.77000000000001</v>
          </cell>
          <cell r="T39">
            <v>33900.79</v>
          </cell>
          <cell r="U39">
            <v>206589.51000000004</v>
          </cell>
          <cell r="V39">
            <v>27653.589999999997</v>
          </cell>
          <cell r="W39">
            <v>20731.05</v>
          </cell>
          <cell r="X39">
            <v>123808.92000000001</v>
          </cell>
          <cell r="Y39">
            <v>40508.115030535642</v>
          </cell>
          <cell r="Z39">
            <v>2023380.6622305354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12759.599999999999</v>
          </cell>
          <cell r="AH39">
            <v>0</v>
          </cell>
          <cell r="AI39">
            <v>10845.659999999998</v>
          </cell>
          <cell r="AJ39">
            <v>95.759894178756241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2539.4533333333338</v>
          </cell>
          <cell r="AR39">
            <v>80.600000000000009</v>
          </cell>
          <cell r="AS39">
            <v>5942.0133333333342</v>
          </cell>
          <cell r="AT39">
            <v>8562.0666666666675</v>
          </cell>
          <cell r="AU39">
            <v>421964.21470427793</v>
          </cell>
          <cell r="AV39">
            <v>0</v>
          </cell>
          <cell r="AX39">
            <v>0</v>
          </cell>
        </row>
        <row r="40">
          <cell r="B40" t="str">
            <v>Total (Chargeable)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1038579.2538987692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Payroll (including APC's)</v>
          </cell>
          <cell r="X41">
            <v>0</v>
          </cell>
          <cell r="Y41">
            <v>2023380.6622305356</v>
          </cell>
          <cell r="Z41" t="str">
            <v>Proof</v>
          </cell>
          <cell r="AE41" t="str">
            <v>Productive Hrs for the year</v>
          </cell>
          <cell r="AF41">
            <v>0</v>
          </cell>
          <cell r="AG41">
            <v>0</v>
          </cell>
          <cell r="AH41">
            <v>0</v>
          </cell>
          <cell r="AI41">
            <v>10845.659999999998</v>
          </cell>
          <cell r="AJ41">
            <v>95.759894178756241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 xml:space="preserve">Overtime Hours 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 xml:space="preserve">Estimated  Monthly Productive Hrs </v>
          </cell>
          <cell r="AF42">
            <v>0</v>
          </cell>
          <cell r="AG42">
            <v>0</v>
          </cell>
          <cell r="AH42">
            <v>0</v>
          </cell>
          <cell r="AI42">
            <v>903.80499999999984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Base Rate</v>
          </cell>
          <cell r="E43">
            <v>0</v>
          </cell>
          <cell r="F43">
            <v>95.759894178756241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Overtime Hrs for the year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 t="str">
            <v xml:space="preserve">Cost Centre Overhead </v>
          </cell>
          <cell r="AL43">
            <v>0</v>
          </cell>
          <cell r="AM43">
            <v>0</v>
          </cell>
          <cell r="AN43">
            <v>0</v>
          </cell>
          <cell r="AO43">
            <v>312318.52263188129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2023380.6622305356</v>
          </cell>
          <cell r="Z44">
            <v>2.3283064365386963E-10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str">
            <v>Total Hrs for the year</v>
          </cell>
          <cell r="AF44">
            <v>0</v>
          </cell>
          <cell r="AG44">
            <v>0</v>
          </cell>
          <cell r="AH44">
            <v>0</v>
          </cell>
          <cell r="AI44">
            <v>10845.659999999998</v>
          </cell>
          <cell r="AJ44">
            <v>0</v>
          </cell>
          <cell r="AK44" t="str">
            <v xml:space="preserve">Corporate Overheads 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Multiplier for O/T recovery penalty</v>
          </cell>
          <cell r="E45">
            <v>0</v>
          </cell>
          <cell r="F45">
            <v>1.4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 t="str">
            <v>Proofs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Total Allocated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 t="str">
            <v>Staff Numbers - FTE</v>
          </cell>
          <cell r="AJ46">
            <v>0</v>
          </cell>
          <cell r="AK46">
            <v>15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Budget Overtime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APCS</v>
          </cell>
          <cell r="E49">
            <v>0</v>
          </cell>
          <cell r="F49">
            <v>0.104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Total Budget Overtime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Cost Centre Overheads as a % of Chargeable Payroll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0.15435480256472722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Overheads as a % of Chargeable Payroll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0.15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Staff Training and Development</v>
          </cell>
          <cell r="E54">
            <v>0</v>
          </cell>
          <cell r="F54">
            <v>26066.666666666668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 t="str">
            <v>Average OPA Rate</v>
          </cell>
          <cell r="AM54">
            <v>0</v>
          </cell>
          <cell r="AN54">
            <v>0</v>
          </cell>
          <cell r="AO54">
            <v>95.759894178756241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Other Employment Costs</v>
          </cell>
          <cell r="E55">
            <v>0</v>
          </cell>
          <cell r="F55">
            <v>7317.8331133676293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Project Related Expenses</v>
          </cell>
          <cell r="E56">
            <v>0</v>
          </cell>
          <cell r="F56">
            <v>2472.1788994239287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Average Fully Burdened Charge-Out-Rate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Selling Expenses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Average Rate settings for OPA System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Leases</v>
          </cell>
          <cell r="E59">
            <v>0</v>
          </cell>
          <cell r="F59">
            <v>43196.395884935489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Hourly Rate OPA Rate per hour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95.759894178756241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General and Admin Expenses</v>
          </cell>
          <cell r="E60">
            <v>0</v>
          </cell>
          <cell r="F60">
            <v>49660.773600102366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Cost Centre Overhead Rate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0.15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Corporate Overhead Rate for non-contestable works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0.15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Inter Divisional Charges</v>
          </cell>
          <cell r="E62">
            <v>0</v>
          </cell>
          <cell r="F62">
            <v>183604.67446738522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Corporate Overhead Rate for contestable works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0.05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Less</v>
          </cell>
          <cell r="E63">
            <v>0</v>
          </cell>
          <cell r="F63">
            <v>312318.52263188129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Overtime Penalty Rate to be applied to base OT hours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68293 - Reimbursement of FBT Expenses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74312 - Budget Cap Adjustment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70840 - Professional Member Fees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71100 - Contractors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71000 - Consultants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72505 - Plant Leasing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Total Overheads to be Recovered</v>
          </cell>
          <cell r="E70">
            <v>0</v>
          </cell>
          <cell r="F70">
            <v>312318.52263188129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Fixed Price Service Contract Charges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</sheetData>
      <sheetData sheetId="13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3234 - Network Logistics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1321</v>
          </cell>
          <cell r="C21">
            <v>0</v>
          </cell>
          <cell r="D21" t="str">
            <v>Storeperson</v>
          </cell>
          <cell r="E21" t="str">
            <v>3013</v>
          </cell>
          <cell r="F21" t="str">
            <v>ORLANDO, Mathew</v>
          </cell>
          <cell r="G21" t="str">
            <v>Salaried Staff</v>
          </cell>
          <cell r="H21">
            <v>0</v>
          </cell>
          <cell r="I21">
            <v>1</v>
          </cell>
          <cell r="J21">
            <v>52888.539999999986</v>
          </cell>
          <cell r="K21">
            <v>5053.55</v>
          </cell>
          <cell r="L21">
            <v>205.96119999999999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3777.0299999999997</v>
          </cell>
          <cell r="S21">
            <v>0</v>
          </cell>
          <cell r="T21">
            <v>0</v>
          </cell>
          <cell r="U21">
            <v>7754.87</v>
          </cell>
          <cell r="V21">
            <v>1127.8799999999999</v>
          </cell>
          <cell r="W21">
            <v>854.21</v>
          </cell>
          <cell r="X21">
            <v>5049.6100000000006</v>
          </cell>
          <cell r="Y21">
            <v>2063.5342815539971</v>
          </cell>
          <cell r="Z21">
            <v>82325.215481553998</v>
          </cell>
          <cell r="AA21">
            <v>1338.72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60.724909673771087</v>
          </cell>
          <cell r="AK21">
            <v>18.217472902131327</v>
          </cell>
          <cell r="AL21">
            <v>0.3</v>
          </cell>
          <cell r="AM21">
            <v>78.942382575902414</v>
          </cell>
          <cell r="AN21">
            <v>9.1087364510656634</v>
          </cell>
          <cell r="AO21">
            <v>0.15</v>
          </cell>
          <cell r="AP21">
            <v>88.051119026968081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B22" t="str">
            <v>3549</v>
          </cell>
          <cell r="C22">
            <v>0</v>
          </cell>
          <cell r="D22" t="str">
            <v>Storeperson</v>
          </cell>
          <cell r="E22" t="str">
            <v>3681</v>
          </cell>
          <cell r="F22" t="str">
            <v>RUA, Boaz T</v>
          </cell>
          <cell r="G22" t="str">
            <v>Salaried Staff</v>
          </cell>
          <cell r="H22">
            <v>0</v>
          </cell>
          <cell r="I22">
            <v>1</v>
          </cell>
          <cell r="J22">
            <v>55765.21</v>
          </cell>
          <cell r="K22">
            <v>5328.420000000001</v>
          </cell>
          <cell r="L22">
            <v>284.72360000000003</v>
          </cell>
          <cell r="M22">
            <v>0</v>
          </cell>
          <cell r="N22">
            <v>2800.0499999999997</v>
          </cell>
          <cell r="O22">
            <v>749.98000000000025</v>
          </cell>
          <cell r="P22">
            <v>0</v>
          </cell>
          <cell r="Q22">
            <v>0</v>
          </cell>
          <cell r="R22">
            <v>3777.0299999999997</v>
          </cell>
          <cell r="S22">
            <v>0</v>
          </cell>
          <cell r="T22">
            <v>0</v>
          </cell>
          <cell r="U22">
            <v>8128.8200000000015</v>
          </cell>
          <cell r="V22">
            <v>1182.3900000000001</v>
          </cell>
          <cell r="W22">
            <v>895.54</v>
          </cell>
          <cell r="X22">
            <v>5293.71</v>
          </cell>
          <cell r="Y22">
            <v>2613.8770132110185</v>
          </cell>
          <cell r="Z22">
            <v>86819.750613211028</v>
          </cell>
          <cell r="AA22">
            <v>1411.5600000000004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64.040178735612983</v>
          </cell>
          <cell r="AK22">
            <v>19.212053620683893</v>
          </cell>
          <cell r="AL22">
            <v>0.3</v>
          </cell>
          <cell r="AM22">
            <v>83.252232356296872</v>
          </cell>
          <cell r="AN22">
            <v>9.6060268103419464</v>
          </cell>
          <cell r="AO22">
            <v>0.15</v>
          </cell>
          <cell r="AP22">
            <v>92.858259166638817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B23" t="str">
            <v>1313</v>
          </cell>
          <cell r="C23">
            <v>0</v>
          </cell>
          <cell r="D23" t="str">
            <v>Storeperson</v>
          </cell>
          <cell r="E23" t="str">
            <v>6256</v>
          </cell>
          <cell r="F23" t="str">
            <v>O'CONNOR, David J</v>
          </cell>
          <cell r="G23" t="str">
            <v>Salaried Staff</v>
          </cell>
          <cell r="H23">
            <v>0</v>
          </cell>
          <cell r="I23">
            <v>1</v>
          </cell>
          <cell r="J23">
            <v>57217.76999999999</v>
          </cell>
          <cell r="K23">
            <v>5467.25</v>
          </cell>
          <cell r="L23">
            <v>198.7928</v>
          </cell>
          <cell r="M23">
            <v>0</v>
          </cell>
          <cell r="N23">
            <v>2800.0499999999997</v>
          </cell>
          <cell r="O23">
            <v>749.98000000000025</v>
          </cell>
          <cell r="P23">
            <v>0</v>
          </cell>
          <cell r="Q23">
            <v>0</v>
          </cell>
          <cell r="R23">
            <v>3777.0299999999997</v>
          </cell>
          <cell r="S23">
            <v>0</v>
          </cell>
          <cell r="T23">
            <v>0</v>
          </cell>
          <cell r="U23">
            <v>8317.630000000001</v>
          </cell>
          <cell r="V23">
            <v>1209.92</v>
          </cell>
          <cell r="W23">
            <v>916.34999999999991</v>
          </cell>
          <cell r="X23">
            <v>5416.95</v>
          </cell>
          <cell r="Y23">
            <v>3331.5618634860366</v>
          </cell>
          <cell r="Z23">
            <v>89403.284663486033</v>
          </cell>
          <cell r="AA23">
            <v>1448.3300000000002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65.945850903300339</v>
          </cell>
          <cell r="AK23">
            <v>19.783755270990103</v>
          </cell>
          <cell r="AL23">
            <v>0.3</v>
          </cell>
          <cell r="AM23">
            <v>85.729606174290439</v>
          </cell>
          <cell r="AN23">
            <v>9.8918776354950513</v>
          </cell>
          <cell r="AO23">
            <v>0.15</v>
          </cell>
          <cell r="AP23">
            <v>95.621483809785488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B24" t="str">
            <v>1302</v>
          </cell>
          <cell r="C24">
            <v>0</v>
          </cell>
          <cell r="D24" t="str">
            <v>Purchasing Officer</v>
          </cell>
          <cell r="E24" t="str">
            <v>6574</v>
          </cell>
          <cell r="F24" t="str">
            <v>THOMPSON, Matthew J</v>
          </cell>
          <cell r="G24" t="str">
            <v>Salaried Staff</v>
          </cell>
          <cell r="H24">
            <v>0</v>
          </cell>
          <cell r="I24">
            <v>1</v>
          </cell>
          <cell r="J24">
            <v>75847.889999999985</v>
          </cell>
          <cell r="K24">
            <v>6298.4400000000005</v>
          </cell>
          <cell r="L24">
            <v>196.3528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16182</v>
          </cell>
          <cell r="V24">
            <v>1588.0300000000002</v>
          </cell>
          <cell r="W24">
            <v>1134.56</v>
          </cell>
          <cell r="X24">
            <v>7109.8799999999992</v>
          </cell>
          <cell r="Y24">
            <v>3862.7288339580118</v>
          </cell>
          <cell r="Z24">
            <v>115769.91163395799</v>
          </cell>
          <cell r="AA24">
            <v>1919.26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85.394461293426502</v>
          </cell>
          <cell r="AK24">
            <v>25.618338388027951</v>
          </cell>
          <cell r="AL24">
            <v>0.3</v>
          </cell>
          <cell r="AM24">
            <v>111.01279968145445</v>
          </cell>
          <cell r="AN24">
            <v>12.809169194013975</v>
          </cell>
          <cell r="AO24">
            <v>0.15</v>
          </cell>
          <cell r="AP24">
            <v>123.82196887546843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1317</v>
          </cell>
          <cell r="C25">
            <v>0</v>
          </cell>
          <cell r="D25" t="str">
            <v>Storeperson</v>
          </cell>
          <cell r="E25" t="str">
            <v>9617</v>
          </cell>
          <cell r="F25" t="str">
            <v>CAIN, David P</v>
          </cell>
          <cell r="G25" t="str">
            <v>Salaried Staff</v>
          </cell>
          <cell r="H25">
            <v>0</v>
          </cell>
          <cell r="I25">
            <v>1</v>
          </cell>
          <cell r="J25">
            <v>52888.539999999986</v>
          </cell>
          <cell r="K25">
            <v>5053.55</v>
          </cell>
          <cell r="L25">
            <v>179.14720000000003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3777.0299999999997</v>
          </cell>
          <cell r="S25">
            <v>0</v>
          </cell>
          <cell r="T25">
            <v>0</v>
          </cell>
          <cell r="U25">
            <v>7754.87</v>
          </cell>
          <cell r="V25">
            <v>1127.8799999999999</v>
          </cell>
          <cell r="W25">
            <v>854.21</v>
          </cell>
          <cell r="X25">
            <v>5049.6100000000006</v>
          </cell>
          <cell r="Y25">
            <v>2499.5212598907401</v>
          </cell>
          <cell r="Z25">
            <v>82734.388459890746</v>
          </cell>
          <cell r="AA25">
            <v>1338.72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61.026724761713538</v>
          </cell>
          <cell r="AK25">
            <v>18.308017428514059</v>
          </cell>
          <cell r="AL25">
            <v>0.3</v>
          </cell>
          <cell r="AM25">
            <v>79.334742190227601</v>
          </cell>
          <cell r="AN25">
            <v>9.1540087142570297</v>
          </cell>
          <cell r="AO25">
            <v>0.15</v>
          </cell>
          <cell r="AP25">
            <v>88.488750904484633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1312</v>
          </cell>
          <cell r="C26">
            <v>0</v>
          </cell>
          <cell r="D26" t="str">
            <v>Warehouse Team Leader</v>
          </cell>
          <cell r="E26" t="str">
            <v>9849</v>
          </cell>
          <cell r="F26" t="str">
            <v>NIHILL, Sean M</v>
          </cell>
          <cell r="G26" t="str">
            <v>Salaried Staff</v>
          </cell>
          <cell r="H26">
            <v>0</v>
          </cell>
          <cell r="I26">
            <v>1</v>
          </cell>
          <cell r="J26">
            <v>78880.19</v>
          </cell>
          <cell r="K26">
            <v>7537.5599999999995</v>
          </cell>
          <cell r="L26">
            <v>252.00240000000002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3777.0299999999997</v>
          </cell>
          <cell r="S26">
            <v>0</v>
          </cell>
          <cell r="T26">
            <v>0</v>
          </cell>
          <cell r="U26">
            <v>11134.45</v>
          </cell>
          <cell r="V26">
            <v>1620.5500000000002</v>
          </cell>
          <cell r="W26">
            <v>1227.4599999999998</v>
          </cell>
          <cell r="X26">
            <v>7255.39</v>
          </cell>
          <cell r="Y26">
            <v>2966.7421253969424</v>
          </cell>
          <cell r="Z26">
            <v>118201.40452539694</v>
          </cell>
          <cell r="AA26">
            <v>1996.8099999999997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87.187984521290147</v>
          </cell>
          <cell r="AK26">
            <v>26.156395356387044</v>
          </cell>
          <cell r="AL26">
            <v>0.3</v>
          </cell>
          <cell r="AM26">
            <v>113.3443798776772</v>
          </cell>
          <cell r="AN26">
            <v>13.078197678193522</v>
          </cell>
          <cell r="AO26">
            <v>0.15</v>
          </cell>
          <cell r="AP26">
            <v>126.42257755587072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6711</v>
          </cell>
          <cell r="C27">
            <v>0</v>
          </cell>
          <cell r="D27" t="str">
            <v>Manager Logistics</v>
          </cell>
          <cell r="E27" t="str">
            <v>10033</v>
          </cell>
          <cell r="F27" t="str">
            <v>PETHER, Derek J</v>
          </cell>
          <cell r="G27" t="str">
            <v>Salaried Staff</v>
          </cell>
          <cell r="H27">
            <v>0</v>
          </cell>
          <cell r="I27">
            <v>1</v>
          </cell>
          <cell r="J27">
            <v>132948.70000000001</v>
          </cell>
          <cell r="K27">
            <v>11040.18</v>
          </cell>
          <cell r="L27">
            <v>278.0736</v>
          </cell>
          <cell r="M27">
            <v>12704.879999999997</v>
          </cell>
          <cell r="N27">
            <v>0</v>
          </cell>
          <cell r="O27">
            <v>0</v>
          </cell>
          <cell r="P27">
            <v>0</v>
          </cell>
          <cell r="Q27">
            <v>11171.109999999999</v>
          </cell>
          <cell r="R27">
            <v>0</v>
          </cell>
          <cell r="S27">
            <v>0</v>
          </cell>
          <cell r="T27">
            <v>0</v>
          </cell>
          <cell r="U27">
            <v>20142.91</v>
          </cell>
          <cell r="V27">
            <v>2927.87</v>
          </cell>
          <cell r="W27">
            <v>2217.3500000000004</v>
          </cell>
          <cell r="X27">
            <v>13108.52</v>
          </cell>
          <cell r="Y27">
            <v>3684.2467834518084</v>
          </cell>
          <cell r="Z27">
            <v>210223.84038345181</v>
          </cell>
          <cell r="AA27">
            <v>3364.17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155.06577958995717</v>
          </cell>
          <cell r="AK27">
            <v>46.519733876987154</v>
          </cell>
          <cell r="AL27">
            <v>0.3</v>
          </cell>
          <cell r="AM27">
            <v>201.58551346694432</v>
          </cell>
          <cell r="AN27">
            <v>23.259866938493577</v>
          </cell>
          <cell r="AO27">
            <v>0.15</v>
          </cell>
          <cell r="AP27">
            <v>224.84538040543791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6625</v>
          </cell>
          <cell r="C28">
            <v>0</v>
          </cell>
          <cell r="D28" t="str">
            <v>Inventory Contract Officer</v>
          </cell>
          <cell r="E28" t="str">
            <v>10521</v>
          </cell>
          <cell r="F28" t="str">
            <v>JONES, Heather A</v>
          </cell>
          <cell r="G28" t="str">
            <v>Salaried Staff</v>
          </cell>
          <cell r="H28">
            <v>0</v>
          </cell>
          <cell r="I28">
            <v>1</v>
          </cell>
          <cell r="J28">
            <v>89884.68</v>
          </cell>
          <cell r="K28">
            <v>7464.0899999999983</v>
          </cell>
          <cell r="L28">
            <v>275.75279999999998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12107.31</v>
          </cell>
          <cell r="V28">
            <v>1763.7300000000002</v>
          </cell>
          <cell r="W28">
            <v>1336.0500000000002</v>
          </cell>
          <cell r="X28">
            <v>7896.4000000000015</v>
          </cell>
          <cell r="Y28">
            <v>1781.9158853700017</v>
          </cell>
          <cell r="Z28">
            <v>126059.95868537</v>
          </cell>
          <cell r="AA28">
            <v>2274.46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92.984628826918808</v>
          </cell>
          <cell r="AK28">
            <v>27.895388648075642</v>
          </cell>
          <cell r="AL28">
            <v>0.3</v>
          </cell>
          <cell r="AM28">
            <v>120.88001747499445</v>
          </cell>
          <cell r="AN28">
            <v>13.947694324037821</v>
          </cell>
          <cell r="AO28">
            <v>0.15</v>
          </cell>
          <cell r="AP28">
            <v>134.82771179903227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3353</v>
          </cell>
          <cell r="C29">
            <v>0</v>
          </cell>
          <cell r="D29" t="str">
            <v>Demand Analyst</v>
          </cell>
          <cell r="E29" t="str">
            <v>10556</v>
          </cell>
          <cell r="F29" t="str">
            <v>FREEMAN, Brett E</v>
          </cell>
          <cell r="G29" t="str">
            <v>Salaried Staff</v>
          </cell>
          <cell r="H29">
            <v>0</v>
          </cell>
          <cell r="I29">
            <v>1</v>
          </cell>
          <cell r="J29">
            <v>81690.41</v>
          </cell>
          <cell r="K29">
            <v>6783.6299999999992</v>
          </cell>
          <cell r="L29">
            <v>205.53200000000001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11042.359999999999</v>
          </cell>
          <cell r="V29">
            <v>1608.47</v>
          </cell>
          <cell r="W29">
            <v>1218.4000000000001</v>
          </cell>
          <cell r="X29">
            <v>7201.3500000000013</v>
          </cell>
          <cell r="Y29">
            <v>1573.2903673575202</v>
          </cell>
          <cell r="Z29">
            <v>114873.47236735754</v>
          </cell>
          <cell r="AA29">
            <v>2067.1200000000003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84.733227755513312</v>
          </cell>
          <cell r="AK29">
            <v>25.419968326653994</v>
          </cell>
          <cell r="AL29">
            <v>0.3</v>
          </cell>
          <cell r="AM29">
            <v>110.15319608216731</v>
          </cell>
          <cell r="AN29">
            <v>12.709984163326997</v>
          </cell>
          <cell r="AO29">
            <v>0.15</v>
          </cell>
          <cell r="AP29">
            <v>122.86318024549431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1318</v>
          </cell>
          <cell r="C30">
            <v>0</v>
          </cell>
          <cell r="D30" t="str">
            <v>Warehouse Administrator</v>
          </cell>
          <cell r="E30" t="str">
            <v>10578</v>
          </cell>
          <cell r="F30" t="str">
            <v>GILL, Rebecca A E</v>
          </cell>
          <cell r="G30" t="str">
            <v>Salaried Staff</v>
          </cell>
          <cell r="H30">
            <v>0</v>
          </cell>
          <cell r="I30">
            <v>1</v>
          </cell>
          <cell r="J30">
            <v>53425.71</v>
          </cell>
          <cell r="K30">
            <v>4436.5199999999995</v>
          </cell>
          <cell r="L30">
            <v>83.150400000000005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7369.13</v>
          </cell>
          <cell r="V30">
            <v>1072.98</v>
          </cell>
          <cell r="W30">
            <v>812.7399999999999</v>
          </cell>
          <cell r="X30">
            <v>4803.9400000000005</v>
          </cell>
          <cell r="Y30">
            <v>1010.7804636387291</v>
          </cell>
          <cell r="Z30">
            <v>76564.980863638732</v>
          </cell>
          <cell r="AA30">
            <v>1351.8600000000001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56.476032524448485</v>
          </cell>
          <cell r="AK30">
            <v>16.942809757334544</v>
          </cell>
          <cell r="AL30">
            <v>0.3</v>
          </cell>
          <cell r="AM30">
            <v>73.418842281783029</v>
          </cell>
          <cell r="AN30">
            <v>8.471404878667272</v>
          </cell>
          <cell r="AO30">
            <v>0.15</v>
          </cell>
          <cell r="AP30">
            <v>81.890247160450301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1310</v>
          </cell>
          <cell r="C31">
            <v>0</v>
          </cell>
          <cell r="D31" t="str">
            <v>Storeperson</v>
          </cell>
          <cell r="E31" t="str">
            <v>10583</v>
          </cell>
          <cell r="F31" t="str">
            <v>SUTTON, Brian</v>
          </cell>
          <cell r="G31" t="str">
            <v>Salaried Staff</v>
          </cell>
          <cell r="H31">
            <v>0</v>
          </cell>
          <cell r="I31">
            <v>1</v>
          </cell>
          <cell r="J31">
            <v>52709.49</v>
          </cell>
          <cell r="K31">
            <v>4378.33</v>
          </cell>
          <cell r="L31">
            <v>174.75560000000002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7278.05</v>
          </cell>
          <cell r="V31">
            <v>1059.69</v>
          </cell>
          <cell r="W31">
            <v>802.68</v>
          </cell>
          <cell r="X31">
            <v>4744.51</v>
          </cell>
          <cell r="Y31">
            <v>1002.6160714327168</v>
          </cell>
          <cell r="Z31">
            <v>75700.151671432701</v>
          </cell>
          <cell r="AA31">
            <v>1334.14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55.838115280348241</v>
          </cell>
          <cell r="AK31">
            <v>16.751434584104473</v>
          </cell>
          <cell r="AL31">
            <v>0.3</v>
          </cell>
          <cell r="AM31">
            <v>72.589549864452721</v>
          </cell>
          <cell r="AN31">
            <v>8.3757172920522365</v>
          </cell>
          <cell r="AO31">
            <v>0.15</v>
          </cell>
          <cell r="AP31">
            <v>80.96526715650495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 t="str">
            <v>6537</v>
          </cell>
          <cell r="C32">
            <v>0</v>
          </cell>
          <cell r="D32" t="str">
            <v>Purchasing Officer</v>
          </cell>
          <cell r="E32" t="str">
            <v>10754</v>
          </cell>
          <cell r="F32" t="str">
            <v>WINN, Harold D A</v>
          </cell>
          <cell r="G32" t="str">
            <v>Salaried Staff</v>
          </cell>
          <cell r="H32">
            <v>0</v>
          </cell>
          <cell r="I32">
            <v>1</v>
          </cell>
          <cell r="J32">
            <v>53598.520000000011</v>
          </cell>
          <cell r="K32">
            <v>4450.84</v>
          </cell>
          <cell r="L32">
            <v>89.02879999999999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7391.5900000000011</v>
          </cell>
          <cell r="V32">
            <v>1076.2700000000002</v>
          </cell>
          <cell r="W32">
            <v>815.23000000000025</v>
          </cell>
          <cell r="X32">
            <v>4818.6099999999997</v>
          </cell>
          <cell r="Y32">
            <v>1062.0862497226262</v>
          </cell>
          <cell r="Z32">
            <v>76852.205049722659</v>
          </cell>
          <cell r="AA32">
            <v>1356.29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56.687895471348114</v>
          </cell>
          <cell r="AK32">
            <v>17.006368641404432</v>
          </cell>
          <cell r="AL32">
            <v>0.3</v>
          </cell>
          <cell r="AM32">
            <v>73.694264112752549</v>
          </cell>
          <cell r="AN32">
            <v>8.503184320702216</v>
          </cell>
          <cell r="AO32">
            <v>0.15</v>
          </cell>
          <cell r="AP32">
            <v>82.197448433454767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N3234-1415-01</v>
          </cell>
          <cell r="C33">
            <v>0</v>
          </cell>
          <cell r="D33" t="str">
            <v>Inventory Coordinator</v>
          </cell>
          <cell r="E33" t="str">
            <v>N3234-1415-01</v>
          </cell>
          <cell r="F33" t="str">
            <v>Vacant</v>
          </cell>
          <cell r="G33" t="str">
            <v>Salaried Staff</v>
          </cell>
          <cell r="H33">
            <v>0</v>
          </cell>
          <cell r="I33">
            <v>1</v>
          </cell>
          <cell r="J33">
            <v>89150.120000000024</v>
          </cell>
          <cell r="K33">
            <v>7403.07</v>
          </cell>
          <cell r="L33">
            <v>0</v>
          </cell>
          <cell r="M33">
            <v>180.20999999999998</v>
          </cell>
          <cell r="N33">
            <v>2698.86</v>
          </cell>
          <cell r="O33">
            <v>722.8499999999998</v>
          </cell>
          <cell r="P33">
            <v>0</v>
          </cell>
          <cell r="Q33">
            <v>0</v>
          </cell>
          <cell r="R33">
            <v>1224.92</v>
          </cell>
          <cell r="S33">
            <v>0</v>
          </cell>
          <cell r="T33">
            <v>3346.85</v>
          </cell>
          <cell r="U33">
            <v>12566.670000000002</v>
          </cell>
          <cell r="V33">
            <v>1829.0200000000004</v>
          </cell>
          <cell r="W33">
            <v>1385.36</v>
          </cell>
          <cell r="X33">
            <v>8188.829999999999</v>
          </cell>
          <cell r="Y33">
            <v>1030.498114513088</v>
          </cell>
          <cell r="Z33">
            <v>129727.25811451314</v>
          </cell>
          <cell r="AA33">
            <v>2255.87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95.689710438655212</v>
          </cell>
          <cell r="AK33">
            <v>28.706913131596561</v>
          </cell>
          <cell r="AL33">
            <v>0.3</v>
          </cell>
          <cell r="AM33">
            <v>124.39662357025178</v>
          </cell>
          <cell r="AN33">
            <v>14.353456565798281</v>
          </cell>
          <cell r="AO33">
            <v>0.15</v>
          </cell>
          <cell r="AP33">
            <v>138.75008013605006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 t="str">
            <v>N3234-1415-02</v>
          </cell>
          <cell r="C34">
            <v>0</v>
          </cell>
          <cell r="D34" t="str">
            <v>Inventory Administrator</v>
          </cell>
          <cell r="E34" t="str">
            <v>N3234-1415-02</v>
          </cell>
          <cell r="F34" t="str">
            <v>Vacant</v>
          </cell>
          <cell r="G34" t="str">
            <v>Salaried Staff</v>
          </cell>
          <cell r="H34">
            <v>0</v>
          </cell>
          <cell r="I34">
            <v>1</v>
          </cell>
          <cell r="J34">
            <v>64285.710000000006</v>
          </cell>
          <cell r="K34">
            <v>5338.32</v>
          </cell>
          <cell r="L34">
            <v>0</v>
          </cell>
          <cell r="M34">
            <v>0</v>
          </cell>
          <cell r="N34">
            <v>2800.02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8780.4700000000012</v>
          </cell>
          <cell r="V34">
            <v>1278.7800000000002</v>
          </cell>
          <cell r="W34">
            <v>968.66000000000008</v>
          </cell>
          <cell r="X34">
            <v>5725.07</v>
          </cell>
          <cell r="Y34">
            <v>743.0864927558066</v>
          </cell>
          <cell r="Z34">
            <v>90670.096492755809</v>
          </cell>
          <cell r="AA34">
            <v>1626.6999999999998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66.880279479722446</v>
          </cell>
          <cell r="AK34">
            <v>20.064083843916734</v>
          </cell>
          <cell r="AL34">
            <v>0.3</v>
          </cell>
          <cell r="AM34">
            <v>86.94436332363918</v>
          </cell>
          <cell r="AN34">
            <v>10.032041921958367</v>
          </cell>
          <cell r="AO34">
            <v>0.15</v>
          </cell>
          <cell r="AP34">
            <v>96.976405245597547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39">
          <cell r="B39" t="str">
            <v>Total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14</v>
          </cell>
          <cell r="J39">
            <v>991181.48</v>
          </cell>
          <cell r="K39">
            <v>86033.75</v>
          </cell>
          <cell r="L39">
            <v>2423.2732000000001</v>
          </cell>
          <cell r="M39">
            <v>12885.089999999997</v>
          </cell>
          <cell r="N39">
            <v>36299.429999999993</v>
          </cell>
          <cell r="O39">
            <v>9722.6100000000042</v>
          </cell>
          <cell r="P39">
            <v>0</v>
          </cell>
          <cell r="Q39">
            <v>11171.109999999999</v>
          </cell>
          <cell r="R39">
            <v>20110.07</v>
          </cell>
          <cell r="S39">
            <v>0</v>
          </cell>
          <cell r="T39">
            <v>3346.85</v>
          </cell>
          <cell r="U39">
            <v>145951.13000000003</v>
          </cell>
          <cell r="V39">
            <v>20473.46</v>
          </cell>
          <cell r="W39">
            <v>15438.8</v>
          </cell>
          <cell r="X39">
            <v>91662.38</v>
          </cell>
          <cell r="Y39">
            <v>29226.485805739045</v>
          </cell>
          <cell r="Z39">
            <v>1475925.9190057395</v>
          </cell>
          <cell r="AA39">
            <v>25084.010000000002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77.762555661144731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X39">
            <v>0</v>
          </cell>
        </row>
        <row r="40">
          <cell r="B40" t="str">
            <v>Total (Chargeable)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Payroll (including APC's)</v>
          </cell>
          <cell r="X41">
            <v>0</v>
          </cell>
          <cell r="Y41">
            <v>1501009.9290057386</v>
          </cell>
          <cell r="Z41" t="str">
            <v>Proof</v>
          </cell>
          <cell r="AE41" t="str">
            <v>Productive Hrs for the year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77.762555661144731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 xml:space="preserve">Overtime Hours </v>
          </cell>
          <cell r="E42">
            <v>0</v>
          </cell>
          <cell r="F42">
            <v>254.37092996525135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 xml:space="preserve">Estimated  Monthly Productive Hrs 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Base Rate</v>
          </cell>
          <cell r="E43">
            <v>0</v>
          </cell>
          <cell r="F43">
            <v>77.762555661144731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Overtime Hrs for the year</v>
          </cell>
          <cell r="AF43">
            <v>0</v>
          </cell>
          <cell r="AG43">
            <v>0</v>
          </cell>
          <cell r="AH43">
            <v>0</v>
          </cell>
          <cell r="AI43">
            <v>254.37092996525135</v>
          </cell>
          <cell r="AJ43">
            <v>0</v>
          </cell>
          <cell r="AK43" t="str">
            <v xml:space="preserve">Cost Centre Overhead </v>
          </cell>
          <cell r="AL43">
            <v>0</v>
          </cell>
          <cell r="AM43">
            <v>0</v>
          </cell>
          <cell r="AN43">
            <v>0</v>
          </cell>
          <cell r="AO43">
            <v>1786547.3813443622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19780.533600000006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1501009.9290057386</v>
          </cell>
          <cell r="Z44">
            <v>-9.2404661700129509E-10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str">
            <v>Total Hrs for the year</v>
          </cell>
          <cell r="AF44">
            <v>0</v>
          </cell>
          <cell r="AG44">
            <v>0</v>
          </cell>
          <cell r="AH44">
            <v>0</v>
          </cell>
          <cell r="AI44">
            <v>254.37092996525135</v>
          </cell>
          <cell r="AJ44">
            <v>0</v>
          </cell>
          <cell r="AK44" t="str">
            <v xml:space="preserve">Corporate Overheads 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Multiplier for O/T recovery penalty</v>
          </cell>
          <cell r="E45">
            <v>0</v>
          </cell>
          <cell r="F45">
            <v>1.4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 t="str">
            <v>Proofs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Total Allocated</v>
          </cell>
          <cell r="E46">
            <v>0</v>
          </cell>
          <cell r="F46">
            <v>27692.747040000006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 t="str">
            <v>Staff Numbers - FTE</v>
          </cell>
          <cell r="AJ46">
            <v>0</v>
          </cell>
          <cell r="AK46">
            <v>14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Budget Overtime</v>
          </cell>
          <cell r="E48">
            <v>0</v>
          </cell>
          <cell r="F48">
            <v>25084.010000000002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APCS</v>
          </cell>
          <cell r="E49">
            <v>0</v>
          </cell>
          <cell r="F49">
            <v>0.104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Total Budget Overtime</v>
          </cell>
          <cell r="E50">
            <v>0</v>
          </cell>
          <cell r="F50">
            <v>27692.747040000006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Cost Centre Overheads as a % of Chargeable Payroll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64.513187469767246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Overheads as a % of Chargeable Payroll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0.15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Staff Training and Development</v>
          </cell>
          <cell r="E54">
            <v>0</v>
          </cell>
          <cell r="F54">
            <v>24328.888888888891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 t="str">
            <v>Average OPA Rate</v>
          </cell>
          <cell r="AM54">
            <v>0</v>
          </cell>
          <cell r="AN54">
            <v>0</v>
          </cell>
          <cell r="AO54">
            <v>77.762555661144731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Other Employment Costs</v>
          </cell>
          <cell r="E55">
            <v>0</v>
          </cell>
          <cell r="F55">
            <v>14435.033333333331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Project Related Expenses</v>
          </cell>
          <cell r="E56">
            <v>0</v>
          </cell>
          <cell r="F56">
            <v>41750.369088098392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Average Fully Burdened Charge-Out-Rate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Selling Expenses</v>
          </cell>
          <cell r="E58">
            <v>0</v>
          </cell>
          <cell r="F58">
            <v>3125.0000000000005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Average Rate settings for OPA System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Leases</v>
          </cell>
          <cell r="E59">
            <v>0</v>
          </cell>
          <cell r="F59">
            <v>52550.817142857137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Hourly Rate OPA Rate per hour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77.762555661144731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General and Admin Expenses</v>
          </cell>
          <cell r="E60">
            <v>0</v>
          </cell>
          <cell r="F60">
            <v>49350.863709026053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Cost Centre Overhead Rate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Corporate Overhead Rate for non-contestable works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0.15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Inter Divisional Charges</v>
          </cell>
          <cell r="E62">
            <v>0</v>
          </cell>
          <cell r="F62">
            <v>146123.52004308594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Corporate Overhead Rate for contestable works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0.05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Less</v>
          </cell>
          <cell r="E63">
            <v>0</v>
          </cell>
          <cell r="F63">
            <v>331664.49220528972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Overtime Penalty Rate to be applied to base OT hours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68293 - Reimbursement of FBT Expenses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74312 - Budget Cap Adjustment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Engineering Design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70840 - Professional Member Fees</v>
          </cell>
          <cell r="E66">
            <v>0</v>
          </cell>
          <cell r="F66">
            <v>1043.0266666666664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Customer Service Officer</v>
          </cell>
          <cell r="AK66">
            <v>0</v>
          </cell>
          <cell r="AL66">
            <v>0</v>
          </cell>
          <cell r="AM66" t="e">
            <v>#DIV/0!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71100 - Contractors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71000 - Consultants</v>
          </cell>
          <cell r="E68">
            <v>0</v>
          </cell>
          <cell r="F68">
            <v>20000.003200000527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72505 - Plant Leasing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Total Overheads to be Recovered</v>
          </cell>
          <cell r="E70">
            <v>0</v>
          </cell>
          <cell r="F70">
            <v>310621.46233862254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Fixed Price Service Contract Charges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</sheetData>
      <sheetData sheetId="14"/>
      <sheetData sheetId="15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3251 - Network Delivery Coordination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3729</v>
          </cell>
          <cell r="C21">
            <v>0</v>
          </cell>
          <cell r="D21" t="str">
            <v>Manager Delivery Coordination</v>
          </cell>
          <cell r="E21" t="str">
            <v>10698</v>
          </cell>
          <cell r="F21" t="str">
            <v>MCMURRAY, Rowan A</v>
          </cell>
          <cell r="G21" t="str">
            <v>Salaried Staff</v>
          </cell>
          <cell r="H21">
            <v>0</v>
          </cell>
          <cell r="I21">
            <v>1</v>
          </cell>
          <cell r="J21">
            <v>120038.33</v>
          </cell>
          <cell r="K21">
            <v>9968.07</v>
          </cell>
          <cell r="L21">
            <v>297.75479999999999</v>
          </cell>
          <cell r="M21">
            <v>14000.039999999999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17280.019999999997</v>
          </cell>
          <cell r="V21">
            <v>2865.4200000000005</v>
          </cell>
          <cell r="W21">
            <v>2201.5</v>
          </cell>
          <cell r="X21">
            <v>12828.660000000003</v>
          </cell>
          <cell r="Y21">
            <v>2057.5579009891671</v>
          </cell>
          <cell r="Z21">
            <v>181537.35270098917</v>
          </cell>
          <cell r="AA21">
            <v>25999.989999999998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133.90598834998642</v>
          </cell>
          <cell r="AK21">
            <v>58.918634873994023</v>
          </cell>
          <cell r="AL21">
            <v>0.44</v>
          </cell>
          <cell r="AM21">
            <v>192.82462322398044</v>
          </cell>
          <cell r="AN21">
            <v>20.085898252497962</v>
          </cell>
          <cell r="AO21">
            <v>0.15</v>
          </cell>
          <cell r="AP21">
            <v>212.91052147647841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N3251-1415-15</v>
          </cell>
          <cell r="C22">
            <v>0</v>
          </cell>
          <cell r="D22" t="str">
            <v>Program Delivery Lead Construction</v>
          </cell>
          <cell r="E22" t="str">
            <v>N3251-1415-15</v>
          </cell>
          <cell r="F22" t="str">
            <v>Vacant</v>
          </cell>
          <cell r="G22" t="str">
            <v>Wages Staff</v>
          </cell>
          <cell r="H22">
            <v>0</v>
          </cell>
          <cell r="I22">
            <v>1</v>
          </cell>
          <cell r="J22">
            <v>106401.74000000003</v>
          </cell>
          <cell r="K22">
            <v>8835.68</v>
          </cell>
          <cell r="L22">
            <v>0</v>
          </cell>
          <cell r="M22">
            <v>0</v>
          </cell>
          <cell r="N22">
            <v>2799.62</v>
          </cell>
          <cell r="O22">
            <v>749.86</v>
          </cell>
          <cell r="P22">
            <v>0</v>
          </cell>
          <cell r="Q22">
            <v>0</v>
          </cell>
          <cell r="R22">
            <v>364.06</v>
          </cell>
          <cell r="S22">
            <v>0</v>
          </cell>
          <cell r="T22">
            <v>3039.19</v>
          </cell>
          <cell r="U22">
            <v>14662.149999999998</v>
          </cell>
          <cell r="V22">
            <v>2446.3599999999997</v>
          </cell>
          <cell r="W22">
            <v>1880.7399999999998</v>
          </cell>
          <cell r="X22">
            <v>10952.669999999998</v>
          </cell>
          <cell r="Y22">
            <v>1229.9086773328279</v>
          </cell>
          <cell r="Z22">
            <v>153361.97867733284</v>
          </cell>
          <cell r="AA22">
            <v>23046.299999999996</v>
          </cell>
          <cell r="AB22">
            <v>261</v>
          </cell>
          <cell r="AC22">
            <v>20</v>
          </cell>
          <cell r="AD22">
            <v>12</v>
          </cell>
          <cell r="AE22">
            <v>26</v>
          </cell>
          <cell r="AF22">
            <v>12</v>
          </cell>
          <cell r="AG22">
            <v>1528</v>
          </cell>
          <cell r="AH22">
            <v>0.85</v>
          </cell>
          <cell r="AI22">
            <v>1298.8</v>
          </cell>
          <cell r="AJ22">
            <v>118.07974952058272</v>
          </cell>
          <cell r="AK22">
            <v>51.955089789056402</v>
          </cell>
          <cell r="AL22">
            <v>0.44</v>
          </cell>
          <cell r="AM22">
            <v>170.03483930963912</v>
          </cell>
          <cell r="AN22">
            <v>17.711962428087407</v>
          </cell>
          <cell r="AO22">
            <v>0.15</v>
          </cell>
          <cell r="AP22">
            <v>187.74680173772654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1934</v>
          </cell>
          <cell r="C24">
            <v>0</v>
          </cell>
          <cell r="D24" t="str">
            <v>Plant Operator</v>
          </cell>
          <cell r="E24" t="str">
            <v>2691</v>
          </cell>
          <cell r="F24" t="str">
            <v>RICHARDSON, David M T</v>
          </cell>
          <cell r="G24" t="str">
            <v>Wages Staff</v>
          </cell>
          <cell r="H24">
            <v>0</v>
          </cell>
          <cell r="I24">
            <v>1</v>
          </cell>
          <cell r="J24">
            <v>60168.62</v>
          </cell>
          <cell r="K24">
            <v>5749.19</v>
          </cell>
          <cell r="L24">
            <v>342.226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4531.99</v>
          </cell>
          <cell r="S24">
            <v>0</v>
          </cell>
          <cell r="T24">
            <v>3611.64</v>
          </cell>
          <cell r="U24">
            <v>9225.2300000000014</v>
          </cell>
          <cell r="V24">
            <v>1516.84</v>
          </cell>
          <cell r="W24">
            <v>1164.42</v>
          </cell>
          <cell r="X24">
            <v>6791</v>
          </cell>
          <cell r="Y24">
            <v>2421.7795950519994</v>
          </cell>
          <cell r="Z24">
            <v>99072.965595051981</v>
          </cell>
          <cell r="AA24">
            <v>13036.679999999998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76.280386198838912</v>
          </cell>
          <cell r="AK24">
            <v>33.56336992748912</v>
          </cell>
          <cell r="AL24">
            <v>0.44</v>
          </cell>
          <cell r="AM24">
            <v>109.84375612632803</v>
          </cell>
          <cell r="AN24">
            <v>11.442057929825836</v>
          </cell>
          <cell r="AO24">
            <v>0.15</v>
          </cell>
          <cell r="AP24">
            <v>121.28581405615387</v>
          </cell>
          <cell r="AQ24">
            <v>704</v>
          </cell>
          <cell r="AR24">
            <v>24</v>
          </cell>
          <cell r="AS24">
            <v>163.5</v>
          </cell>
          <cell r="AT24">
            <v>891.5</v>
          </cell>
          <cell r="AU24">
            <v>124395.19323441098</v>
          </cell>
          <cell r="AV24">
            <v>0.78968031407739769</v>
          </cell>
          <cell r="AW24">
            <v>1025.6367919237241</v>
          </cell>
          <cell r="AX24">
            <v>100.36363636363636</v>
          </cell>
        </row>
        <row r="25">
          <cell r="B25" t="str">
            <v>2642</v>
          </cell>
          <cell r="C25">
            <v>0</v>
          </cell>
          <cell r="D25" t="str">
            <v>Plant Operator</v>
          </cell>
          <cell r="E25" t="str">
            <v>2693</v>
          </cell>
          <cell r="F25" t="str">
            <v>WIGGINS, James B</v>
          </cell>
          <cell r="G25" t="str">
            <v>Wages Staff</v>
          </cell>
          <cell r="H25">
            <v>0</v>
          </cell>
          <cell r="I25">
            <v>1</v>
          </cell>
          <cell r="J25">
            <v>58542.429999999993</v>
          </cell>
          <cell r="K25">
            <v>4861.9799999999996</v>
          </cell>
          <cell r="L25">
            <v>425.79160000000002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3611.64</v>
          </cell>
          <cell r="U25">
            <v>8468.4</v>
          </cell>
          <cell r="V25">
            <v>1403.3000000000002</v>
          </cell>
          <cell r="W25">
            <v>1078.0999999999999</v>
          </cell>
          <cell r="X25">
            <v>6282.82</v>
          </cell>
          <cell r="Y25">
            <v>2335.0550986009948</v>
          </cell>
          <cell r="Z25">
            <v>90559.546698600971</v>
          </cell>
          <cell r="AA25">
            <v>12681.7</v>
          </cell>
          <cell r="AB25">
            <v>261</v>
          </cell>
          <cell r="AC25">
            <v>20</v>
          </cell>
          <cell r="AD25">
            <v>12</v>
          </cell>
          <cell r="AE25">
            <v>26</v>
          </cell>
          <cell r="AF25">
            <v>12</v>
          </cell>
          <cell r="AG25">
            <v>1528</v>
          </cell>
          <cell r="AH25">
            <v>0.85</v>
          </cell>
          <cell r="AI25">
            <v>1298.8</v>
          </cell>
          <cell r="AJ25">
            <v>69.72555181598473</v>
          </cell>
          <cell r="AK25">
            <v>30.679242799033283</v>
          </cell>
          <cell r="AL25">
            <v>0.44</v>
          </cell>
          <cell r="AM25">
            <v>100.40479461501801</v>
          </cell>
          <cell r="AN25">
            <v>10.458832772397709</v>
          </cell>
          <cell r="AO25">
            <v>0.15</v>
          </cell>
          <cell r="AP25">
            <v>110.86362738741572</v>
          </cell>
          <cell r="AQ25">
            <v>537</v>
          </cell>
          <cell r="AR25">
            <v>8</v>
          </cell>
          <cell r="AS25">
            <v>191</v>
          </cell>
          <cell r="AT25">
            <v>736</v>
          </cell>
          <cell r="AU25">
            <v>105057.68717074249</v>
          </cell>
          <cell r="AV25">
            <v>0.72961956521739135</v>
          </cell>
          <cell r="AW25">
            <v>947.62989130434789</v>
          </cell>
          <cell r="AX25">
            <v>13.09090909090909</v>
          </cell>
        </row>
        <row r="26">
          <cell r="B26" t="str">
            <v>3126</v>
          </cell>
          <cell r="C26">
            <v>0</v>
          </cell>
          <cell r="D26" t="str">
            <v>Plant Operator</v>
          </cell>
          <cell r="E26" t="str">
            <v>3045</v>
          </cell>
          <cell r="F26" t="str">
            <v>UHLE, Darin C</v>
          </cell>
          <cell r="G26" t="str">
            <v>Wages Staff</v>
          </cell>
          <cell r="H26">
            <v>0</v>
          </cell>
          <cell r="I26">
            <v>1</v>
          </cell>
          <cell r="J26">
            <v>59579.759999999995</v>
          </cell>
          <cell r="K26">
            <v>5691.7100000000009</v>
          </cell>
          <cell r="L26">
            <v>109.9008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4531.99</v>
          </cell>
          <cell r="S26">
            <v>0</v>
          </cell>
          <cell r="T26">
            <v>3611.64</v>
          </cell>
          <cell r="U26">
            <v>9147.09</v>
          </cell>
          <cell r="V26">
            <v>1503.6699999999998</v>
          </cell>
          <cell r="W26">
            <v>1154.2800000000002</v>
          </cell>
          <cell r="X26">
            <v>6732.1100000000015</v>
          </cell>
          <cell r="Y26">
            <v>2348.7318877830003</v>
          </cell>
          <cell r="Z26">
            <v>97960.912687782984</v>
          </cell>
          <cell r="AA26">
            <v>12906.42</v>
          </cell>
          <cell r="AB26">
            <v>261</v>
          </cell>
          <cell r="AC26">
            <v>20</v>
          </cell>
          <cell r="AD26">
            <v>12</v>
          </cell>
          <cell r="AE26">
            <v>26</v>
          </cell>
          <cell r="AF26">
            <v>12</v>
          </cell>
          <cell r="AG26">
            <v>1528</v>
          </cell>
          <cell r="AH26">
            <v>0.85</v>
          </cell>
          <cell r="AI26">
            <v>1298.8</v>
          </cell>
          <cell r="AJ26">
            <v>75.424170532632417</v>
          </cell>
          <cell r="AK26">
            <v>33.186635034358261</v>
          </cell>
          <cell r="AL26">
            <v>0.44</v>
          </cell>
          <cell r="AM26">
            <v>108.61080556699068</v>
          </cell>
          <cell r="AN26">
            <v>11.313625579894863</v>
          </cell>
          <cell r="AO26">
            <v>0.15</v>
          </cell>
          <cell r="AP26">
            <v>119.92443114688554</v>
          </cell>
          <cell r="AQ26">
            <v>689.5</v>
          </cell>
          <cell r="AR26">
            <v>12</v>
          </cell>
          <cell r="AS26">
            <v>144</v>
          </cell>
          <cell r="AT26">
            <v>845.5</v>
          </cell>
          <cell r="AU26">
            <v>127019.56047803658</v>
          </cell>
          <cell r="AV26">
            <v>0.81549379065641636</v>
          </cell>
          <cell r="AW26">
            <v>1059.1633353045536</v>
          </cell>
          <cell r="AX26">
            <v>139.09090909090909</v>
          </cell>
        </row>
        <row r="27">
          <cell r="B27" t="str">
            <v>5075</v>
          </cell>
          <cell r="C27">
            <v>0</v>
          </cell>
          <cell r="D27" t="str">
            <v>Plant Operator</v>
          </cell>
          <cell r="E27" t="str">
            <v>3284</v>
          </cell>
          <cell r="F27" t="str">
            <v>WYNN, Peter T</v>
          </cell>
          <cell r="G27" t="str">
            <v>Wages Staff</v>
          </cell>
          <cell r="H27">
            <v>0</v>
          </cell>
          <cell r="I27">
            <v>1</v>
          </cell>
          <cell r="J27">
            <v>57706.740000000005</v>
          </cell>
          <cell r="K27">
            <v>4791.96</v>
          </cell>
          <cell r="L27">
            <v>259.24919999999997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3611.64</v>
          </cell>
          <cell r="U27">
            <v>8358.8799999999992</v>
          </cell>
          <cell r="V27">
            <v>1384.88</v>
          </cell>
          <cell r="W27">
            <v>1063.9299999999998</v>
          </cell>
          <cell r="X27">
            <v>6200.29</v>
          </cell>
          <cell r="Y27">
            <v>2235.0567183159983</v>
          </cell>
          <cell r="Z27">
            <v>89162.655918315999</v>
          </cell>
          <cell r="AA27">
            <v>12499.17</v>
          </cell>
          <cell r="AB27">
            <v>261</v>
          </cell>
          <cell r="AC27">
            <v>20</v>
          </cell>
          <cell r="AD27">
            <v>12</v>
          </cell>
          <cell r="AE27">
            <v>26</v>
          </cell>
          <cell r="AF27">
            <v>12</v>
          </cell>
          <cell r="AG27">
            <v>1528</v>
          </cell>
          <cell r="AH27">
            <v>0.85</v>
          </cell>
          <cell r="AI27">
            <v>1298.8</v>
          </cell>
          <cell r="AJ27">
            <v>68.650027655001537</v>
          </cell>
          <cell r="AK27">
            <v>30.206012168200676</v>
          </cell>
          <cell r="AL27">
            <v>0.44</v>
          </cell>
          <cell r="AM27">
            <v>98.85603982320221</v>
          </cell>
          <cell r="AN27">
            <v>10.29750414825023</v>
          </cell>
          <cell r="AO27">
            <v>0.15</v>
          </cell>
          <cell r="AP27">
            <v>109.15354397145244</v>
          </cell>
          <cell r="AQ27">
            <v>354</v>
          </cell>
          <cell r="AR27">
            <v>0</v>
          </cell>
          <cell r="AS27">
            <v>326</v>
          </cell>
          <cell r="AT27">
            <v>680</v>
          </cell>
          <cell r="AU27">
            <v>73803.077220857842</v>
          </cell>
          <cell r="AV27">
            <v>0.52058823529411768</v>
          </cell>
          <cell r="AW27">
            <v>676.14</v>
          </cell>
          <cell r="AX27">
            <v>109.90909090909091</v>
          </cell>
        </row>
        <row r="28">
          <cell r="B28" t="str">
            <v>3328</v>
          </cell>
          <cell r="C28">
            <v>0</v>
          </cell>
          <cell r="D28" t="str">
            <v>Plant Operator</v>
          </cell>
          <cell r="E28" t="str">
            <v>3370</v>
          </cell>
          <cell r="F28" t="str">
            <v>DAL SANTO, Adam</v>
          </cell>
          <cell r="G28" t="str">
            <v>Wages Staff</v>
          </cell>
          <cell r="H28">
            <v>0</v>
          </cell>
          <cell r="I28">
            <v>1</v>
          </cell>
          <cell r="J28">
            <v>57680.859999999993</v>
          </cell>
          <cell r="K28">
            <v>5509.1100000000006</v>
          </cell>
          <cell r="L28">
            <v>442.48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3611.64</v>
          </cell>
          <cell r="U28">
            <v>8354.8000000000011</v>
          </cell>
          <cell r="V28">
            <v>1384.1799999999998</v>
          </cell>
          <cell r="W28">
            <v>1063.3700000000001</v>
          </cell>
          <cell r="X28">
            <v>6197.2100000000009</v>
          </cell>
          <cell r="Y28">
            <v>2238.5227599560021</v>
          </cell>
          <cell r="Z28">
            <v>90032.202759955995</v>
          </cell>
          <cell r="AA28">
            <v>12492.269999999999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1528</v>
          </cell>
          <cell r="AH28">
            <v>0.85</v>
          </cell>
          <cell r="AI28">
            <v>1298.8</v>
          </cell>
          <cell r="AJ28">
            <v>69.319527841050203</v>
          </cell>
          <cell r="AK28">
            <v>30.500592250062088</v>
          </cell>
          <cell r="AL28">
            <v>0.44</v>
          </cell>
          <cell r="AM28">
            <v>99.820120091112287</v>
          </cell>
          <cell r="AN28">
            <v>10.397929176157531</v>
          </cell>
          <cell r="AO28">
            <v>0.15</v>
          </cell>
          <cell r="AP28">
            <v>110.21804926726982</v>
          </cell>
          <cell r="AQ28">
            <v>670.5</v>
          </cell>
          <cell r="AR28">
            <v>17</v>
          </cell>
          <cell r="AS28">
            <v>195.5</v>
          </cell>
          <cell r="AT28">
            <v>883</v>
          </cell>
          <cell r="AU28">
            <v>108700.8847127693</v>
          </cell>
          <cell r="AV28">
            <v>0.75934314835787087</v>
          </cell>
          <cell r="AW28">
            <v>986.23488108720267</v>
          </cell>
          <cell r="AX28">
            <v>95.672727272727272</v>
          </cell>
        </row>
        <row r="29">
          <cell r="B29" t="str">
            <v>9818</v>
          </cell>
          <cell r="C29">
            <v>0</v>
          </cell>
          <cell r="D29" t="str">
            <v>Cable Jointer</v>
          </cell>
          <cell r="E29" t="str">
            <v>3574</v>
          </cell>
          <cell r="F29" t="str">
            <v>SWEET, Gary W</v>
          </cell>
          <cell r="G29" t="str">
            <v>Wages Staff</v>
          </cell>
          <cell r="H29">
            <v>0</v>
          </cell>
          <cell r="I29">
            <v>1</v>
          </cell>
          <cell r="J29">
            <v>62138.95</v>
          </cell>
          <cell r="K29">
            <v>5933.43</v>
          </cell>
          <cell r="L29">
            <v>247.1284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2833.0000000000005</v>
          </cell>
          <cell r="S29">
            <v>1499.0099999999998</v>
          </cell>
          <cell r="T29">
            <v>5962.34</v>
          </cell>
          <cell r="U29">
            <v>9734.0199999999986</v>
          </cell>
          <cell r="V29">
            <v>1595.88</v>
          </cell>
          <cell r="W29">
            <v>1224.67</v>
          </cell>
          <cell r="X29">
            <v>7144.9199999999983</v>
          </cell>
          <cell r="Y29">
            <v>3064.0660577073304</v>
          </cell>
          <cell r="Z29">
            <v>104927.44445770733</v>
          </cell>
          <cell r="AA29">
            <v>13454.460000000001</v>
          </cell>
          <cell r="AB29">
            <v>261</v>
          </cell>
          <cell r="AC29">
            <v>20</v>
          </cell>
          <cell r="AD29">
            <v>12</v>
          </cell>
          <cell r="AE29">
            <v>26</v>
          </cell>
          <cell r="AF29">
            <v>12</v>
          </cell>
          <cell r="AG29">
            <v>1528</v>
          </cell>
          <cell r="AH29">
            <v>0.85</v>
          </cell>
          <cell r="AI29">
            <v>1298.8</v>
          </cell>
          <cell r="AJ29">
            <v>80.78799234501642</v>
          </cell>
          <cell r="AK29">
            <v>35.546716631807222</v>
          </cell>
          <cell r="AL29">
            <v>0.44</v>
          </cell>
          <cell r="AM29">
            <v>116.33470897682363</v>
          </cell>
          <cell r="AN29">
            <v>12.118198851752462</v>
          </cell>
          <cell r="AO29">
            <v>0.15</v>
          </cell>
          <cell r="AP29">
            <v>128.45290782857609</v>
          </cell>
          <cell r="AQ29">
            <v>194</v>
          </cell>
          <cell r="AR29">
            <v>0</v>
          </cell>
          <cell r="AS29">
            <v>1015.5</v>
          </cell>
          <cell r="AT29">
            <v>1209.5</v>
          </cell>
          <cell r="AU29">
            <v>26759.751564633647</v>
          </cell>
          <cell r="AV29">
            <v>0.16039685820587019</v>
          </cell>
          <cell r="AW29">
            <v>208.3234394377842</v>
          </cell>
          <cell r="AX29">
            <v>39.272727272727266</v>
          </cell>
        </row>
        <row r="30">
          <cell r="B30" t="str">
            <v>9815</v>
          </cell>
          <cell r="C30">
            <v>0</v>
          </cell>
          <cell r="D30" t="str">
            <v>Cable Jointer</v>
          </cell>
          <cell r="E30" t="str">
            <v>3750</v>
          </cell>
          <cell r="F30" t="str">
            <v>STURT, Paul A</v>
          </cell>
          <cell r="G30" t="str">
            <v>Wages Staff</v>
          </cell>
          <cell r="H30">
            <v>0</v>
          </cell>
          <cell r="I30">
            <v>1</v>
          </cell>
          <cell r="J30">
            <v>62138.95</v>
          </cell>
          <cell r="K30">
            <v>5933.43</v>
          </cell>
          <cell r="L30">
            <v>279.28480000000002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2833.0000000000005</v>
          </cell>
          <cell r="S30">
            <v>1499.0099999999998</v>
          </cell>
          <cell r="T30">
            <v>5962.34</v>
          </cell>
          <cell r="U30">
            <v>9734.0199999999986</v>
          </cell>
          <cell r="V30">
            <v>1595.88</v>
          </cell>
          <cell r="W30">
            <v>1224.67</v>
          </cell>
          <cell r="X30">
            <v>7144.9199999999983</v>
          </cell>
          <cell r="Y30">
            <v>2995.503857239466</v>
          </cell>
          <cell r="Z30">
            <v>104891.03865723946</v>
          </cell>
          <cell r="AA30">
            <v>13454.460000000001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1528</v>
          </cell>
          <cell r="AH30">
            <v>0.85</v>
          </cell>
          <cell r="AI30">
            <v>1298.8</v>
          </cell>
          <cell r="AJ30">
            <v>80.759962008961708</v>
          </cell>
          <cell r="AK30">
            <v>35.53438328394315</v>
          </cell>
          <cell r="AL30">
            <v>0.44</v>
          </cell>
          <cell r="AM30">
            <v>116.29434529290486</v>
          </cell>
          <cell r="AN30">
            <v>12.113994301344256</v>
          </cell>
          <cell r="AO30">
            <v>0.15</v>
          </cell>
          <cell r="AP30">
            <v>128.40833959424913</v>
          </cell>
          <cell r="AQ30">
            <v>552</v>
          </cell>
          <cell r="AR30">
            <v>0</v>
          </cell>
          <cell r="AS30">
            <v>701</v>
          </cell>
          <cell r="AT30">
            <v>1253</v>
          </cell>
          <cell r="AU30">
            <v>73472.279975008743</v>
          </cell>
          <cell r="AV30">
            <v>0.44054269752593778</v>
          </cell>
          <cell r="AW30">
            <v>572.17685554668799</v>
          </cell>
          <cell r="AX30">
            <v>129.27272727272725</v>
          </cell>
        </row>
        <row r="31">
          <cell r="B31" t="str">
            <v>3605</v>
          </cell>
          <cell r="C31">
            <v>0</v>
          </cell>
          <cell r="D31" t="str">
            <v>Cable Jointer</v>
          </cell>
          <cell r="E31" t="str">
            <v>3753</v>
          </cell>
          <cell r="F31" t="str">
            <v>BURKE, Adam J</v>
          </cell>
          <cell r="G31" t="str">
            <v>Wages Staff</v>
          </cell>
          <cell r="H31">
            <v>0</v>
          </cell>
          <cell r="I31">
            <v>1</v>
          </cell>
          <cell r="J31">
            <v>63346.240000000005</v>
          </cell>
          <cell r="K31">
            <v>6051.55</v>
          </cell>
          <cell r="L31">
            <v>166.136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2833.0000000000005</v>
          </cell>
          <cell r="S31">
            <v>1499.0099999999998</v>
          </cell>
          <cell r="T31">
            <v>5962.34</v>
          </cell>
          <cell r="U31">
            <v>9894.739999999998</v>
          </cell>
          <cell r="V31">
            <v>1622.9000000000003</v>
          </cell>
          <cell r="W31">
            <v>1245.49</v>
          </cell>
          <cell r="X31">
            <v>7266.0199999999986</v>
          </cell>
          <cell r="Y31">
            <v>3031.5100936027538</v>
          </cell>
          <cell r="Z31">
            <v>106468.96609360276</v>
          </cell>
          <cell r="AA31">
            <v>13722.300000000001</v>
          </cell>
          <cell r="AB31">
            <v>261</v>
          </cell>
          <cell r="AC31">
            <v>20</v>
          </cell>
          <cell r="AD31">
            <v>12</v>
          </cell>
          <cell r="AE31">
            <v>26</v>
          </cell>
          <cell r="AF31">
            <v>12</v>
          </cell>
          <cell r="AG31">
            <v>1528</v>
          </cell>
          <cell r="AH31">
            <v>0.85</v>
          </cell>
          <cell r="AI31">
            <v>1298.8</v>
          </cell>
          <cell r="AJ31">
            <v>81.974873801665211</v>
          </cell>
          <cell r="AK31">
            <v>36.068944472732696</v>
          </cell>
          <cell r="AL31">
            <v>0.44</v>
          </cell>
          <cell r="AM31">
            <v>118.04381827439791</v>
          </cell>
          <cell r="AN31">
            <v>12.296231070249782</v>
          </cell>
          <cell r="AO31">
            <v>0.15</v>
          </cell>
          <cell r="AP31">
            <v>130.3400493446477</v>
          </cell>
          <cell r="AQ31">
            <v>1214</v>
          </cell>
          <cell r="AR31">
            <v>0</v>
          </cell>
          <cell r="AS31">
            <v>226.5</v>
          </cell>
          <cell r="AT31">
            <v>1440.5</v>
          </cell>
          <cell r="AU31">
            <v>142667.67545424346</v>
          </cell>
          <cell r="AV31">
            <v>0.84276292953835474</v>
          </cell>
          <cell r="AW31">
            <v>1094.5804928844152</v>
          </cell>
          <cell r="AX31">
            <v>182.18181818181819</v>
          </cell>
        </row>
        <row r="32">
          <cell r="B32" t="str">
            <v>5028</v>
          </cell>
          <cell r="C32">
            <v>0</v>
          </cell>
          <cell r="D32" t="str">
            <v>Trades Assistant</v>
          </cell>
          <cell r="E32" t="str">
            <v>5089</v>
          </cell>
          <cell r="F32" t="str">
            <v>BLEWITT, Richard M</v>
          </cell>
          <cell r="G32" t="str">
            <v>Wages Staff</v>
          </cell>
          <cell r="H32">
            <v>0</v>
          </cell>
          <cell r="I32">
            <v>1</v>
          </cell>
          <cell r="J32">
            <v>54492.649999999994</v>
          </cell>
          <cell r="K32">
            <v>4523.92</v>
          </cell>
          <cell r="L32">
            <v>378.68559999999997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3611.64</v>
          </cell>
          <cell r="U32">
            <v>11583.070000000002</v>
          </cell>
          <cell r="V32">
            <v>1370.02</v>
          </cell>
          <cell r="W32">
            <v>1009.5899999999999</v>
          </cell>
          <cell r="X32">
            <v>6133.7699999999995</v>
          </cell>
          <cell r="Y32">
            <v>3191.287075382992</v>
          </cell>
          <cell r="Z32">
            <v>89844.662675383006</v>
          </cell>
          <cell r="AA32">
            <v>11799.909999999996</v>
          </cell>
          <cell r="AB32">
            <v>261</v>
          </cell>
          <cell r="AC32">
            <v>20</v>
          </cell>
          <cell r="AD32">
            <v>12</v>
          </cell>
          <cell r="AE32">
            <v>26</v>
          </cell>
          <cell r="AF32">
            <v>12</v>
          </cell>
          <cell r="AG32">
            <v>1528</v>
          </cell>
          <cell r="AH32">
            <v>0.85</v>
          </cell>
          <cell r="AI32">
            <v>1298.8</v>
          </cell>
          <cell r="AJ32">
            <v>69.175132949940718</v>
          </cell>
          <cell r="AK32">
            <v>30.437058497973915</v>
          </cell>
          <cell r="AL32">
            <v>0.44</v>
          </cell>
          <cell r="AM32">
            <v>99.612191447914626</v>
          </cell>
          <cell r="AN32">
            <v>10.376269942491108</v>
          </cell>
          <cell r="AO32">
            <v>0.15</v>
          </cell>
          <cell r="AP32">
            <v>109.98846139040573</v>
          </cell>
          <cell r="AQ32">
            <v>906</v>
          </cell>
          <cell r="AR32">
            <v>18</v>
          </cell>
          <cell r="AS32">
            <v>43</v>
          </cell>
          <cell r="AT32">
            <v>967</v>
          </cell>
          <cell r="AU32">
            <v>133841.6032785897</v>
          </cell>
          <cell r="AV32">
            <v>0.93691830403309206</v>
          </cell>
          <cell r="AW32">
            <v>1216.86949327818</v>
          </cell>
          <cell r="AX32">
            <v>111.81818181818181</v>
          </cell>
        </row>
        <row r="33">
          <cell r="B33" t="str">
            <v>5038</v>
          </cell>
          <cell r="C33">
            <v>0</v>
          </cell>
          <cell r="D33" t="str">
            <v>Full System Switcher</v>
          </cell>
          <cell r="E33" t="str">
            <v>5105</v>
          </cell>
          <cell r="F33" t="str">
            <v>BRENNAN, Andrew D</v>
          </cell>
          <cell r="G33" t="str">
            <v>Wages Staff</v>
          </cell>
          <cell r="H33">
            <v>0</v>
          </cell>
          <cell r="I33">
            <v>1</v>
          </cell>
          <cell r="J33">
            <v>84247.58</v>
          </cell>
          <cell r="K33">
            <v>8048.28</v>
          </cell>
          <cell r="L33">
            <v>671.18119999999999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2059.9999999999995</v>
          </cell>
          <cell r="S33">
            <v>1499.4100000000003</v>
          </cell>
          <cell r="T33">
            <v>5962.34</v>
          </cell>
          <cell r="U33">
            <v>19852.079999999994</v>
          </cell>
          <cell r="V33">
            <v>2179.09</v>
          </cell>
          <cell r="W33">
            <v>1587.2799999999997</v>
          </cell>
          <cell r="X33">
            <v>9756.0500000000011</v>
          </cell>
          <cell r="Y33">
            <v>5573.93202805701</v>
          </cell>
          <cell r="Z33">
            <v>144987.253228057</v>
          </cell>
          <cell r="AA33">
            <v>18250.059999999998</v>
          </cell>
          <cell r="AB33">
            <v>261</v>
          </cell>
          <cell r="AC33">
            <v>20</v>
          </cell>
          <cell r="AD33">
            <v>12</v>
          </cell>
          <cell r="AE33">
            <v>26</v>
          </cell>
          <cell r="AF33">
            <v>12</v>
          </cell>
          <cell r="AG33">
            <v>1528</v>
          </cell>
          <cell r="AH33">
            <v>0.85</v>
          </cell>
          <cell r="AI33">
            <v>1298.8</v>
          </cell>
          <cell r="AJ33">
            <v>111.6317009763297</v>
          </cell>
          <cell r="AK33">
            <v>49.11794842958507</v>
          </cell>
          <cell r="AL33">
            <v>0.44</v>
          </cell>
          <cell r="AM33">
            <v>160.74964940591477</v>
          </cell>
          <cell r="AN33">
            <v>16.744755146449453</v>
          </cell>
          <cell r="AO33">
            <v>0.15</v>
          </cell>
          <cell r="AP33">
            <v>177.49440455236422</v>
          </cell>
          <cell r="AQ33">
            <v>483</v>
          </cell>
          <cell r="AR33">
            <v>0</v>
          </cell>
          <cell r="AS33">
            <v>827</v>
          </cell>
          <cell r="AT33">
            <v>1310</v>
          </cell>
          <cell r="AU33">
            <v>84996.84035232896</v>
          </cell>
          <cell r="AV33">
            <v>0.36870229007633587</v>
          </cell>
          <cell r="AW33">
            <v>478.87053435114501</v>
          </cell>
          <cell r="AX33">
            <v>218.72727272727272</v>
          </cell>
        </row>
        <row r="34">
          <cell r="B34" t="str">
            <v>5052</v>
          </cell>
          <cell r="C34">
            <v>0</v>
          </cell>
          <cell r="D34" t="str">
            <v>Plant Operator</v>
          </cell>
          <cell r="E34" t="str">
            <v>5247</v>
          </cell>
          <cell r="F34" t="str">
            <v>CARMODY, Roger P</v>
          </cell>
          <cell r="G34" t="str">
            <v>Wages Staff</v>
          </cell>
          <cell r="H34">
            <v>0</v>
          </cell>
          <cell r="I34">
            <v>1</v>
          </cell>
          <cell r="J34">
            <v>62138.95</v>
          </cell>
          <cell r="K34">
            <v>5933.43</v>
          </cell>
          <cell r="L34">
            <v>396.40480000000002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4531.99</v>
          </cell>
          <cell r="S34">
            <v>0</v>
          </cell>
          <cell r="T34">
            <v>5962.34</v>
          </cell>
          <cell r="U34">
            <v>15320.04</v>
          </cell>
          <cell r="V34">
            <v>1684.3999999999999</v>
          </cell>
          <cell r="W34">
            <v>1227.2800000000002</v>
          </cell>
          <cell r="X34">
            <v>7541.2699999999995</v>
          </cell>
          <cell r="Y34">
            <v>3927.0927853680114</v>
          </cell>
          <cell r="Z34">
            <v>112213.22758536803</v>
          </cell>
          <cell r="AA34">
            <v>13454.460000000001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86.397619021687746</v>
          </cell>
          <cell r="AK34">
            <v>38.014952369542605</v>
          </cell>
          <cell r="AL34">
            <v>0.44</v>
          </cell>
          <cell r="AM34">
            <v>124.41257139123036</v>
          </cell>
          <cell r="AN34">
            <v>12.959642853253161</v>
          </cell>
          <cell r="AO34">
            <v>0.15</v>
          </cell>
          <cell r="AP34">
            <v>137.37221424448353</v>
          </cell>
          <cell r="AQ34">
            <v>765.5</v>
          </cell>
          <cell r="AR34">
            <v>41</v>
          </cell>
          <cell r="AS34">
            <v>69</v>
          </cell>
          <cell r="AT34">
            <v>875.5</v>
          </cell>
          <cell r="AU34">
            <v>156002.02043334415</v>
          </cell>
          <cell r="AV34">
            <v>0.87435750999428896</v>
          </cell>
          <cell r="AW34">
            <v>1135.6155339805825</v>
          </cell>
          <cell r="AX34">
            <v>280.90909090909088</v>
          </cell>
        </row>
        <row r="35">
          <cell r="B35" t="str">
            <v>5069</v>
          </cell>
          <cell r="C35">
            <v>0</v>
          </cell>
          <cell r="D35" t="str">
            <v>Trades Assistant</v>
          </cell>
          <cell r="E35" t="str">
            <v>5276</v>
          </cell>
          <cell r="F35" t="str">
            <v>CIAMPA, Pasquale</v>
          </cell>
          <cell r="G35" t="str">
            <v>Wages Staff</v>
          </cell>
          <cell r="H35">
            <v>0</v>
          </cell>
          <cell r="I35">
            <v>1</v>
          </cell>
          <cell r="J35">
            <v>54492.649999999994</v>
          </cell>
          <cell r="K35">
            <v>4523.92</v>
          </cell>
          <cell r="L35">
            <v>541.76679999999999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3611.64</v>
          </cell>
          <cell r="U35">
            <v>12334.42</v>
          </cell>
          <cell r="V35">
            <v>1381.53</v>
          </cell>
          <cell r="W35">
            <v>1009.5899999999999</v>
          </cell>
          <cell r="X35">
            <v>6185.2499999999991</v>
          </cell>
          <cell r="Y35">
            <v>3477.4832922399946</v>
          </cell>
          <cell r="Z35">
            <v>91108.280092239991</v>
          </cell>
          <cell r="AA35">
            <v>11799.909999999996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70.148044419648897</v>
          </cell>
          <cell r="AK35">
            <v>30.865139544645515</v>
          </cell>
          <cell r="AL35">
            <v>0.44</v>
          </cell>
          <cell r="AM35">
            <v>101.01318396429441</v>
          </cell>
          <cell r="AN35">
            <v>10.522206662947335</v>
          </cell>
          <cell r="AO35">
            <v>0.15</v>
          </cell>
          <cell r="AP35">
            <v>111.53539062724175</v>
          </cell>
          <cell r="AQ35">
            <v>694</v>
          </cell>
          <cell r="AR35">
            <v>0</v>
          </cell>
          <cell r="AS35">
            <v>525</v>
          </cell>
          <cell r="AT35">
            <v>1219</v>
          </cell>
          <cell r="AU35">
            <v>82472.799631323331</v>
          </cell>
          <cell r="AV35">
            <v>0.5693191140278917</v>
          </cell>
          <cell r="AW35">
            <v>739.43166529942573</v>
          </cell>
          <cell r="AX35">
            <v>134.26909090909089</v>
          </cell>
        </row>
        <row r="36">
          <cell r="B36" t="str">
            <v>5108</v>
          </cell>
          <cell r="C36">
            <v>0</v>
          </cell>
          <cell r="D36" t="str">
            <v>Cable Jointer</v>
          </cell>
          <cell r="E36" t="str">
            <v>5540</v>
          </cell>
          <cell r="F36" t="str">
            <v>GIBBS, Peter</v>
          </cell>
          <cell r="G36" t="str">
            <v>Wages Staff</v>
          </cell>
          <cell r="H36">
            <v>0</v>
          </cell>
          <cell r="I36">
            <v>1</v>
          </cell>
          <cell r="J36">
            <v>75710.780000000013</v>
          </cell>
          <cell r="K36">
            <v>7232.74</v>
          </cell>
          <cell r="L36">
            <v>286.83679999999998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2833.0000000000005</v>
          </cell>
          <cell r="S36">
            <v>1499.0099999999998</v>
          </cell>
          <cell r="T36">
            <v>5962.34</v>
          </cell>
          <cell r="U36">
            <v>11501.78</v>
          </cell>
          <cell r="V36">
            <v>1893.3699999999997</v>
          </cell>
          <cell r="W36">
            <v>1453.6300000000003</v>
          </cell>
          <cell r="X36">
            <v>8476.94</v>
          </cell>
          <cell r="Y36">
            <v>4966.5548446409812</v>
          </cell>
          <cell r="Z36">
            <v>125367.011644641</v>
          </cell>
          <cell r="AA36">
            <v>16400.759999999998</v>
          </cell>
          <cell r="AB36">
            <v>261</v>
          </cell>
          <cell r="AC36">
            <v>20</v>
          </cell>
          <cell r="AD36">
            <v>12</v>
          </cell>
          <cell r="AE36">
            <v>26</v>
          </cell>
          <cell r="AF36">
            <v>12</v>
          </cell>
          <cell r="AG36">
            <v>1528</v>
          </cell>
          <cell r="AH36">
            <v>0.85</v>
          </cell>
          <cell r="AI36">
            <v>1298.8</v>
          </cell>
          <cell r="AJ36">
            <v>96.525263046382051</v>
          </cell>
          <cell r="AK36">
            <v>42.471115740408102</v>
          </cell>
          <cell r="AL36">
            <v>0.44</v>
          </cell>
          <cell r="AM36">
            <v>138.99637878679016</v>
          </cell>
          <cell r="AN36">
            <v>14.478789456957307</v>
          </cell>
          <cell r="AO36">
            <v>0.15</v>
          </cell>
          <cell r="AP36">
            <v>153.47516824374748</v>
          </cell>
          <cell r="AQ36">
            <v>158</v>
          </cell>
          <cell r="AR36">
            <v>0</v>
          </cell>
          <cell r="AS36">
            <v>982</v>
          </cell>
          <cell r="AT36">
            <v>1140</v>
          </cell>
          <cell r="AU36">
            <v>27626.930408216416</v>
          </cell>
          <cell r="AV36">
            <v>0.13859649122807016</v>
          </cell>
          <cell r="AW36">
            <v>180.00912280701752</v>
          </cell>
          <cell r="AX36">
            <v>46.909090909090907</v>
          </cell>
        </row>
        <row r="37">
          <cell r="B37" t="str">
            <v>5143</v>
          </cell>
          <cell r="C37">
            <v>0</v>
          </cell>
          <cell r="D37" t="str">
            <v>Full System Switcher</v>
          </cell>
          <cell r="E37" t="str">
            <v>5650</v>
          </cell>
          <cell r="F37" t="str">
            <v>HENNESSY, Brendan</v>
          </cell>
          <cell r="G37" t="str">
            <v>Wages Staff</v>
          </cell>
          <cell r="H37">
            <v>0</v>
          </cell>
          <cell r="I37">
            <v>1</v>
          </cell>
          <cell r="J37">
            <v>78135.13</v>
          </cell>
          <cell r="K37">
            <v>7465.1799999999985</v>
          </cell>
          <cell r="L37">
            <v>702.9552000000001</v>
          </cell>
          <cell r="M37">
            <v>0</v>
          </cell>
          <cell r="N37">
            <v>2800.0499999999997</v>
          </cell>
          <cell r="O37">
            <v>749.98000000000025</v>
          </cell>
          <cell r="P37">
            <v>0</v>
          </cell>
          <cell r="Q37">
            <v>0</v>
          </cell>
          <cell r="R37">
            <v>2059.9999999999995</v>
          </cell>
          <cell r="S37">
            <v>1499.0099999999998</v>
          </cell>
          <cell r="T37">
            <v>5962.34</v>
          </cell>
          <cell r="U37">
            <v>11725.27</v>
          </cell>
          <cell r="V37">
            <v>1933.3900000000003</v>
          </cell>
          <cell r="W37">
            <v>1484.5600000000004</v>
          </cell>
          <cell r="X37">
            <v>8655.869999999999</v>
          </cell>
          <cell r="Y37">
            <v>3220.6234593849913</v>
          </cell>
          <cell r="Z37">
            <v>126394.35865938498</v>
          </cell>
          <cell r="AA37">
            <v>16927.8</v>
          </cell>
          <cell r="AB37">
            <v>261</v>
          </cell>
          <cell r="AC37">
            <v>20</v>
          </cell>
          <cell r="AD37">
            <v>12</v>
          </cell>
          <cell r="AE37">
            <v>26</v>
          </cell>
          <cell r="AF37">
            <v>12</v>
          </cell>
          <cell r="AG37">
            <v>1528</v>
          </cell>
          <cell r="AH37">
            <v>0.85</v>
          </cell>
          <cell r="AI37">
            <v>1298.8</v>
          </cell>
          <cell r="AJ37">
            <v>97.316260131956412</v>
          </cell>
          <cell r="AK37">
            <v>42.819154458060822</v>
          </cell>
          <cell r="AL37">
            <v>0.44</v>
          </cell>
          <cell r="AM37">
            <v>140.13541459001723</v>
          </cell>
          <cell r="AN37">
            <v>14.597439019793461</v>
          </cell>
          <cell r="AO37">
            <v>0.15</v>
          </cell>
          <cell r="AP37">
            <v>154.73285360981069</v>
          </cell>
          <cell r="AQ37">
            <v>445</v>
          </cell>
          <cell r="AR37">
            <v>14</v>
          </cell>
          <cell r="AS37">
            <v>331</v>
          </cell>
          <cell r="AT37">
            <v>790</v>
          </cell>
          <cell r="AU37">
            <v>113202.9474296808</v>
          </cell>
          <cell r="AV37">
            <v>0.56329113924050633</v>
          </cell>
          <cell r="AW37">
            <v>731.60253164556957</v>
          </cell>
          <cell r="AX37">
            <v>0</v>
          </cell>
        </row>
        <row r="38">
          <cell r="B38" t="str">
            <v>5174</v>
          </cell>
          <cell r="C38">
            <v>0</v>
          </cell>
          <cell r="D38" t="str">
            <v>Cable Jointer</v>
          </cell>
          <cell r="E38" t="str">
            <v>5846</v>
          </cell>
          <cell r="F38" t="str">
            <v>KULCZYCKI, Tony</v>
          </cell>
          <cell r="G38" t="str">
            <v>Wages Staff</v>
          </cell>
          <cell r="H38">
            <v>0</v>
          </cell>
          <cell r="I38">
            <v>1</v>
          </cell>
          <cell r="J38">
            <v>65302.17</v>
          </cell>
          <cell r="K38">
            <v>5423.4000000000005</v>
          </cell>
          <cell r="L38">
            <v>165.5712</v>
          </cell>
          <cell r="M38">
            <v>0</v>
          </cell>
          <cell r="N38">
            <v>2800.0499999999997</v>
          </cell>
          <cell r="O38">
            <v>749.98000000000025</v>
          </cell>
          <cell r="P38">
            <v>0</v>
          </cell>
          <cell r="Q38">
            <v>0</v>
          </cell>
          <cell r="R38">
            <v>0</v>
          </cell>
          <cell r="S38">
            <v>1499.0099999999998</v>
          </cell>
          <cell r="T38">
            <v>5962.34</v>
          </cell>
          <cell r="U38">
            <v>15403.689999999999</v>
          </cell>
          <cell r="V38">
            <v>1702.7500000000002</v>
          </cell>
          <cell r="W38">
            <v>1241.74</v>
          </cell>
          <cell r="X38">
            <v>7623.4499999999989</v>
          </cell>
          <cell r="Y38">
            <v>4895.7044217410003</v>
          </cell>
          <cell r="Z38">
            <v>112769.85562174099</v>
          </cell>
          <cell r="AA38">
            <v>14146.02</v>
          </cell>
          <cell r="AB38">
            <v>261</v>
          </cell>
          <cell r="AC38">
            <v>20</v>
          </cell>
          <cell r="AD38">
            <v>12</v>
          </cell>
          <cell r="AE38">
            <v>26</v>
          </cell>
          <cell r="AF38">
            <v>12</v>
          </cell>
          <cell r="AG38">
            <v>1528</v>
          </cell>
          <cell r="AH38">
            <v>0.85</v>
          </cell>
          <cell r="AI38">
            <v>1298.8</v>
          </cell>
          <cell r="AJ38">
            <v>86.826190038297653</v>
          </cell>
          <cell r="AK38">
            <v>38.203523616850966</v>
          </cell>
          <cell r="AL38">
            <v>0.44</v>
          </cell>
          <cell r="AM38">
            <v>125.02971365514861</v>
          </cell>
          <cell r="AN38">
            <v>13.023928505744648</v>
          </cell>
          <cell r="AO38">
            <v>0.15</v>
          </cell>
          <cell r="AP38">
            <v>138.05364216089325</v>
          </cell>
          <cell r="AQ38">
            <v>172</v>
          </cell>
          <cell r="AR38">
            <v>0</v>
          </cell>
          <cell r="AS38">
            <v>1109</v>
          </cell>
          <cell r="AT38">
            <v>1281</v>
          </cell>
          <cell r="AU38">
            <v>24075.175734140299</v>
          </cell>
          <cell r="AV38">
            <v>0.13427010148321625</v>
          </cell>
          <cell r="AW38">
            <v>174.39000780640126</v>
          </cell>
          <cell r="AX38">
            <v>0</v>
          </cell>
        </row>
        <row r="39">
          <cell r="B39" t="str">
            <v>5240</v>
          </cell>
          <cell r="C39">
            <v>0</v>
          </cell>
          <cell r="D39" t="str">
            <v>Plant Operator</v>
          </cell>
          <cell r="E39" t="str">
            <v>6063</v>
          </cell>
          <cell r="F39" t="str">
            <v>MILES, Matthew J</v>
          </cell>
          <cell r="G39" t="str">
            <v>Wages Staff</v>
          </cell>
          <cell r="H39">
            <v>0</v>
          </cell>
          <cell r="I39">
            <v>1</v>
          </cell>
          <cell r="J39">
            <v>61451.28</v>
          </cell>
          <cell r="K39">
            <v>5869.9100000000008</v>
          </cell>
          <cell r="L39">
            <v>295.74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4531.99</v>
          </cell>
          <cell r="S39">
            <v>0</v>
          </cell>
          <cell r="T39">
            <v>3611.64</v>
          </cell>
          <cell r="U39">
            <v>14715.090000000002</v>
          </cell>
          <cell r="V39">
            <v>1625.93</v>
          </cell>
          <cell r="W39">
            <v>1185.6599999999999</v>
          </cell>
          <cell r="X39">
            <v>7279.6100000000006</v>
          </cell>
          <cell r="Y39">
            <v>3701.2159757619811</v>
          </cell>
          <cell r="Z39">
            <v>107818.09597576199</v>
          </cell>
          <cell r="AA39">
            <v>13310.43</v>
          </cell>
          <cell r="AB39">
            <v>261</v>
          </cell>
          <cell r="AC39">
            <v>20</v>
          </cell>
          <cell r="AD39">
            <v>12</v>
          </cell>
          <cell r="AE39">
            <v>26</v>
          </cell>
          <cell r="AF39">
            <v>12</v>
          </cell>
          <cell r="AG39">
            <v>1528</v>
          </cell>
          <cell r="AH39">
            <v>0.85</v>
          </cell>
          <cell r="AI39">
            <v>1298.8</v>
          </cell>
          <cell r="AJ39">
            <v>83.013624865846921</v>
          </cell>
          <cell r="AK39">
            <v>36.525994940972645</v>
          </cell>
          <cell r="AL39">
            <v>0.44</v>
          </cell>
          <cell r="AM39">
            <v>119.53961980681956</v>
          </cell>
          <cell r="AN39">
            <v>12.452043729877039</v>
          </cell>
          <cell r="AO39">
            <v>0.15</v>
          </cell>
          <cell r="AP39">
            <v>131.99166353669659</v>
          </cell>
          <cell r="AQ39">
            <v>724</v>
          </cell>
          <cell r="AR39">
            <v>38</v>
          </cell>
          <cell r="AS39">
            <v>96</v>
          </cell>
          <cell r="AT39">
            <v>858</v>
          </cell>
          <cell r="AU39">
            <v>144657.20205531252</v>
          </cell>
          <cell r="AV39">
            <v>0.84382284382284378</v>
          </cell>
          <cell r="AW39">
            <v>1095.9571095571096</v>
          </cell>
          <cell r="AX39">
            <v>127.45090909090908</v>
          </cell>
        </row>
        <row r="40">
          <cell r="B40" t="str">
            <v>5245</v>
          </cell>
          <cell r="C40">
            <v>0</v>
          </cell>
          <cell r="D40" t="str">
            <v>Trades Assistant</v>
          </cell>
          <cell r="E40" t="str">
            <v>6225</v>
          </cell>
          <cell r="F40" t="str">
            <v>MCQUALTER, Scott</v>
          </cell>
          <cell r="G40" t="str">
            <v>Wages Staff</v>
          </cell>
          <cell r="H40">
            <v>0</v>
          </cell>
          <cell r="I40">
            <v>1</v>
          </cell>
          <cell r="J40">
            <v>64873.38</v>
          </cell>
          <cell r="K40">
            <v>5388.92</v>
          </cell>
          <cell r="L40">
            <v>133.79519999999999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1259.01</v>
          </cell>
          <cell r="S40">
            <v>0</v>
          </cell>
          <cell r="T40">
            <v>5962.34</v>
          </cell>
          <cell r="U40">
            <v>15267.869999999999</v>
          </cell>
          <cell r="V40">
            <v>1688.7499999999998</v>
          </cell>
          <cell r="W40">
            <v>1231.6400000000001</v>
          </cell>
          <cell r="X40">
            <v>7560.7199999999993</v>
          </cell>
          <cell r="Y40">
            <v>2915.800364406994</v>
          </cell>
          <cell r="Z40">
            <v>109832.25556440698</v>
          </cell>
          <cell r="AA40">
            <v>14056.07</v>
          </cell>
          <cell r="AB40">
            <v>261</v>
          </cell>
          <cell r="AC40">
            <v>20</v>
          </cell>
          <cell r="AD40">
            <v>12</v>
          </cell>
          <cell r="AE40">
            <v>26</v>
          </cell>
          <cell r="AF40">
            <v>12</v>
          </cell>
          <cell r="AG40">
            <v>1528</v>
          </cell>
          <cell r="AH40">
            <v>0.85</v>
          </cell>
          <cell r="AI40">
            <v>1298.8</v>
          </cell>
          <cell r="AJ40">
            <v>84.564409889441777</v>
          </cell>
          <cell r="AK40">
            <v>37.20834035135438</v>
          </cell>
          <cell r="AL40">
            <v>0.44</v>
          </cell>
          <cell r="AM40">
            <v>121.77275024079616</v>
          </cell>
          <cell r="AN40">
            <v>12.684661483416265</v>
          </cell>
          <cell r="AO40">
            <v>0.15</v>
          </cell>
          <cell r="AP40">
            <v>134.45741172421242</v>
          </cell>
          <cell r="AQ40">
            <v>296</v>
          </cell>
          <cell r="AR40">
            <v>4</v>
          </cell>
          <cell r="AS40">
            <v>265</v>
          </cell>
          <cell r="AT40">
            <v>565</v>
          </cell>
          <cell r="AU40">
            <v>91489.296918287597</v>
          </cell>
          <cell r="AV40">
            <v>0.52389380530973451</v>
          </cell>
          <cell r="AW40">
            <v>680.43327433628315</v>
          </cell>
          <cell r="AX40">
            <v>11.454545454545453</v>
          </cell>
        </row>
        <row r="41">
          <cell r="B41" t="str">
            <v>5278</v>
          </cell>
          <cell r="C41">
            <v>0</v>
          </cell>
          <cell r="D41" t="str">
            <v>Trades Assistant</v>
          </cell>
          <cell r="E41" t="str">
            <v>6312</v>
          </cell>
          <cell r="F41" t="str">
            <v>PETRESKI, Naumce</v>
          </cell>
          <cell r="G41" t="str">
            <v>Wages Staff</v>
          </cell>
          <cell r="H41">
            <v>0</v>
          </cell>
          <cell r="I41">
            <v>1</v>
          </cell>
          <cell r="J41">
            <v>54492.649999999994</v>
          </cell>
          <cell r="K41">
            <v>4523.92</v>
          </cell>
          <cell r="L41">
            <v>456.72400000000005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3611.64</v>
          </cell>
          <cell r="U41">
            <v>7939.34</v>
          </cell>
          <cell r="V41">
            <v>1314.27</v>
          </cell>
          <cell r="W41">
            <v>1009.5899999999999</v>
          </cell>
          <cell r="X41">
            <v>5884.170000000001</v>
          </cell>
          <cell r="Y41">
            <v>4383.8389098000189</v>
          </cell>
          <cell r="Z41">
            <v>87166.172909800021</v>
          </cell>
          <cell r="AA41">
            <v>11799.909999999996</v>
          </cell>
          <cell r="AB41">
            <v>261</v>
          </cell>
          <cell r="AC41">
            <v>20</v>
          </cell>
          <cell r="AD41">
            <v>12</v>
          </cell>
          <cell r="AE41">
            <v>26</v>
          </cell>
          <cell r="AF41">
            <v>12</v>
          </cell>
          <cell r="AG41">
            <v>1528</v>
          </cell>
          <cell r="AH41">
            <v>0.85</v>
          </cell>
          <cell r="AI41">
            <v>1298.8</v>
          </cell>
          <cell r="AJ41">
            <v>67.112852563751176</v>
          </cell>
          <cell r="AK41">
            <v>29.529655128050518</v>
          </cell>
          <cell r="AL41">
            <v>0.44</v>
          </cell>
          <cell r="AM41">
            <v>96.642507691801697</v>
          </cell>
          <cell r="AN41">
            <v>10.066927884562675</v>
          </cell>
          <cell r="AO41">
            <v>0.15</v>
          </cell>
          <cell r="AP41">
            <v>106.70943557636437</v>
          </cell>
          <cell r="AQ41">
            <v>813</v>
          </cell>
          <cell r="AR41">
            <v>12</v>
          </cell>
          <cell r="AS41">
            <v>73</v>
          </cell>
          <cell r="AT41">
            <v>898</v>
          </cell>
          <cell r="AU41">
            <v>125475.60883664945</v>
          </cell>
          <cell r="AV41">
            <v>0.90534521158129178</v>
          </cell>
          <cell r="AW41">
            <v>1175.8623608017817</v>
          </cell>
          <cell r="AX41">
            <v>261.27272727272725</v>
          </cell>
        </row>
        <row r="42">
          <cell r="B42" t="str">
            <v>5308</v>
          </cell>
          <cell r="C42">
            <v>0</v>
          </cell>
          <cell r="D42" t="str">
            <v>Plant Operator</v>
          </cell>
          <cell r="E42" t="str">
            <v>6427</v>
          </cell>
          <cell r="F42" t="str">
            <v>RIPSZAM, Frank S</v>
          </cell>
          <cell r="G42" t="str">
            <v>Wages Staff</v>
          </cell>
          <cell r="H42">
            <v>0</v>
          </cell>
          <cell r="I42">
            <v>1</v>
          </cell>
          <cell r="J42">
            <v>58636.039999999994</v>
          </cell>
          <cell r="K42">
            <v>5600.2899999999991</v>
          </cell>
          <cell r="L42">
            <v>538.83839999999998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4531.99</v>
          </cell>
          <cell r="S42">
            <v>0</v>
          </cell>
          <cell r="T42">
            <v>3611.64</v>
          </cell>
          <cell r="U42">
            <v>9022.73</v>
          </cell>
          <cell r="V42">
            <v>1482.75</v>
          </cell>
          <cell r="W42">
            <v>1138.1599999999999</v>
          </cell>
          <cell r="X42">
            <v>6638.41</v>
          </cell>
          <cell r="Y42">
            <v>3240.2985239280097</v>
          </cell>
          <cell r="Z42">
            <v>97991.176923928011</v>
          </cell>
          <cell r="AA42">
            <v>12699.119999999999</v>
          </cell>
          <cell r="AB42">
            <v>261</v>
          </cell>
          <cell r="AC42">
            <v>20</v>
          </cell>
          <cell r="AD42">
            <v>12</v>
          </cell>
          <cell r="AE42">
            <v>26</v>
          </cell>
          <cell r="AF42">
            <v>12</v>
          </cell>
          <cell r="AG42">
            <v>1528</v>
          </cell>
          <cell r="AH42">
            <v>0.85</v>
          </cell>
          <cell r="AI42">
            <v>1298.8</v>
          </cell>
          <cell r="AJ42">
            <v>75.447472223535584</v>
          </cell>
          <cell r="AK42">
            <v>33.196887778355659</v>
          </cell>
          <cell r="AL42">
            <v>0.44</v>
          </cell>
          <cell r="AM42">
            <v>108.64436000189124</v>
          </cell>
          <cell r="AN42">
            <v>11.317120833530337</v>
          </cell>
          <cell r="AO42">
            <v>0.15</v>
          </cell>
          <cell r="AP42">
            <v>119.96148083542158</v>
          </cell>
          <cell r="AQ42">
            <v>411</v>
          </cell>
          <cell r="AR42">
            <v>53</v>
          </cell>
          <cell r="AS42">
            <v>102</v>
          </cell>
          <cell r="AT42">
            <v>566</v>
          </cell>
          <cell r="AU42">
            <v>113138.25831805253</v>
          </cell>
          <cell r="AV42">
            <v>0.72614840989399299</v>
          </cell>
          <cell r="AW42">
            <v>943.12155477031808</v>
          </cell>
          <cell r="AX42">
            <v>17.454545454545453</v>
          </cell>
        </row>
        <row r="43">
          <cell r="B43" t="str">
            <v>5316</v>
          </cell>
          <cell r="C43">
            <v>0</v>
          </cell>
          <cell r="D43" t="str">
            <v>Full System Switcher</v>
          </cell>
          <cell r="E43" t="str">
            <v>6442</v>
          </cell>
          <cell r="F43" t="str">
            <v>READ, Steven P</v>
          </cell>
          <cell r="G43" t="str">
            <v>Wages Staff</v>
          </cell>
          <cell r="H43">
            <v>0</v>
          </cell>
          <cell r="I43">
            <v>1</v>
          </cell>
          <cell r="J43">
            <v>83141.210000000006</v>
          </cell>
          <cell r="K43">
            <v>7944.74</v>
          </cell>
          <cell r="L43">
            <v>447.67360000000002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2059.9999999999995</v>
          </cell>
          <cell r="S43">
            <v>1499.0099999999998</v>
          </cell>
          <cell r="T43">
            <v>5962.34</v>
          </cell>
          <cell r="U43">
            <v>12377.74</v>
          </cell>
          <cell r="V43">
            <v>2043.17</v>
          </cell>
          <cell r="W43">
            <v>1569.05</v>
          </cell>
          <cell r="X43">
            <v>9147.5499999999993</v>
          </cell>
          <cell r="Y43">
            <v>5185.1802594669862</v>
          </cell>
          <cell r="Z43">
            <v>134927.69385946699</v>
          </cell>
          <cell r="AA43">
            <v>18015.289999999997</v>
          </cell>
          <cell r="AB43">
            <v>261</v>
          </cell>
          <cell r="AC43">
            <v>20</v>
          </cell>
          <cell r="AD43">
            <v>12</v>
          </cell>
          <cell r="AE43">
            <v>26</v>
          </cell>
          <cell r="AF43">
            <v>12</v>
          </cell>
          <cell r="AG43">
            <v>1528</v>
          </cell>
          <cell r="AH43">
            <v>0.85</v>
          </cell>
          <cell r="AI43">
            <v>1298.8</v>
          </cell>
          <cell r="AJ43">
            <v>103.88642890319295</v>
          </cell>
          <cell r="AK43">
            <v>45.710028717404896</v>
          </cell>
          <cell r="AL43">
            <v>0.44</v>
          </cell>
          <cell r="AM43">
            <v>149.59645762059785</v>
          </cell>
          <cell r="AN43">
            <v>15.582964335478941</v>
          </cell>
          <cell r="AO43">
            <v>0.15</v>
          </cell>
          <cell r="AP43">
            <v>165.17942195607679</v>
          </cell>
          <cell r="AQ43">
            <v>302</v>
          </cell>
          <cell r="AR43">
            <v>0</v>
          </cell>
          <cell r="AS43">
            <v>821.65999999999985</v>
          </cell>
          <cell r="AT43">
            <v>1123.6599999999999</v>
          </cell>
          <cell r="AU43">
            <v>57659.41658280875</v>
          </cell>
          <cell r="AV43">
            <v>0.2687645729135148</v>
          </cell>
          <cell r="AW43">
            <v>349.07142730007303</v>
          </cell>
          <cell r="AX43">
            <v>88.36363636363636</v>
          </cell>
        </row>
        <row r="44">
          <cell r="B44" t="str">
            <v>5412</v>
          </cell>
          <cell r="C44">
            <v>0</v>
          </cell>
          <cell r="D44" t="str">
            <v>Plant Operator</v>
          </cell>
          <cell r="E44" t="str">
            <v>6961</v>
          </cell>
          <cell r="F44" t="str">
            <v>WROBLEWSKI, Richard V</v>
          </cell>
          <cell r="G44" t="str">
            <v>Wages Staff</v>
          </cell>
          <cell r="H44">
            <v>0</v>
          </cell>
          <cell r="I44">
            <v>1</v>
          </cell>
          <cell r="J44">
            <v>60461.109999999993</v>
          </cell>
          <cell r="K44">
            <v>5020.2200000000012</v>
          </cell>
          <cell r="L44">
            <v>510.36800000000005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3611.64</v>
          </cell>
          <cell r="U44">
            <v>13609.490000000002</v>
          </cell>
          <cell r="V44">
            <v>1519.8700000000001</v>
          </cell>
          <cell r="W44">
            <v>1110.1499999999996</v>
          </cell>
          <cell r="X44">
            <v>6804.6400000000012</v>
          </cell>
          <cell r="Y44">
            <v>4341.3112548009813</v>
          </cell>
          <cell r="Z44">
            <v>100538.82925480096</v>
          </cell>
          <cell r="AA44">
            <v>13094.380000000003</v>
          </cell>
          <cell r="AB44">
            <v>261</v>
          </cell>
          <cell r="AC44">
            <v>20</v>
          </cell>
          <cell r="AD44">
            <v>12</v>
          </cell>
          <cell r="AE44">
            <v>26</v>
          </cell>
          <cell r="AF44">
            <v>12</v>
          </cell>
          <cell r="AG44">
            <v>1528</v>
          </cell>
          <cell r="AH44">
            <v>0.85</v>
          </cell>
          <cell r="AI44">
            <v>1298.8</v>
          </cell>
          <cell r="AJ44">
            <v>77.409015441023229</v>
          </cell>
          <cell r="AK44">
            <v>34.059966794050219</v>
          </cell>
          <cell r="AL44">
            <v>0.44</v>
          </cell>
          <cell r="AM44">
            <v>111.46898223507344</v>
          </cell>
          <cell r="AN44">
            <v>11.611352316153484</v>
          </cell>
          <cell r="AO44">
            <v>0.15</v>
          </cell>
          <cell r="AP44">
            <v>123.08033455122693</v>
          </cell>
          <cell r="AQ44">
            <v>402</v>
          </cell>
          <cell r="AR44">
            <v>10</v>
          </cell>
          <cell r="AS44">
            <v>136</v>
          </cell>
          <cell r="AT44">
            <v>548</v>
          </cell>
          <cell r="AU44">
            <v>117267.16949467825</v>
          </cell>
          <cell r="AV44">
            <v>0.73357664233576647</v>
          </cell>
          <cell r="AW44">
            <v>952.76934306569342</v>
          </cell>
          <cell r="AX44">
            <v>155.26909090909089</v>
          </cell>
        </row>
        <row r="45">
          <cell r="B45" t="str">
            <v>2841</v>
          </cell>
          <cell r="C45">
            <v>0</v>
          </cell>
          <cell r="D45" t="str">
            <v>Cable Jointer</v>
          </cell>
          <cell r="E45" t="str">
            <v>9049</v>
          </cell>
          <cell r="F45" t="str">
            <v>O'LEARY, Timothy J</v>
          </cell>
          <cell r="G45" t="str">
            <v>Wages Staff</v>
          </cell>
          <cell r="H45">
            <v>0</v>
          </cell>
          <cell r="I45">
            <v>1</v>
          </cell>
          <cell r="J45">
            <v>55553.020000000004</v>
          </cell>
          <cell r="K45">
            <v>4611.5700000000006</v>
          </cell>
          <cell r="L45">
            <v>160.58920000000001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0</v>
          </cell>
          <cell r="S45">
            <v>1499.0099999999998</v>
          </cell>
          <cell r="T45">
            <v>3611.64</v>
          </cell>
          <cell r="U45">
            <v>8256.39</v>
          </cell>
          <cell r="V45">
            <v>1363.0400000000002</v>
          </cell>
          <cell r="W45">
            <v>1046.76</v>
          </cell>
          <cell r="X45">
            <v>6102.52</v>
          </cell>
          <cell r="Y45">
            <v>2600.0902051212543</v>
          </cell>
          <cell r="Z45">
            <v>88354.65940512126</v>
          </cell>
          <cell r="AA45">
            <v>12028.49</v>
          </cell>
          <cell r="AB45">
            <v>261</v>
          </cell>
          <cell r="AC45">
            <v>20</v>
          </cell>
          <cell r="AD45">
            <v>12</v>
          </cell>
          <cell r="AE45">
            <v>26</v>
          </cell>
          <cell r="AF45">
            <v>12</v>
          </cell>
          <cell r="AG45">
            <v>1528</v>
          </cell>
          <cell r="AH45">
            <v>0.85</v>
          </cell>
          <cell r="AI45">
            <v>1298.8</v>
          </cell>
          <cell r="AJ45">
            <v>68.027917620204235</v>
          </cell>
          <cell r="AK45">
            <v>29.932283752889862</v>
          </cell>
          <cell r="AL45">
            <v>0.44</v>
          </cell>
          <cell r="AM45">
            <v>97.960201373094094</v>
          </cell>
          <cell r="AN45">
            <v>10.204187643030634</v>
          </cell>
          <cell r="AO45">
            <v>0.15</v>
          </cell>
          <cell r="AP45">
            <v>108.16438901612473</v>
          </cell>
          <cell r="AQ45">
            <v>504</v>
          </cell>
          <cell r="AR45">
            <v>0</v>
          </cell>
          <cell r="AS45">
            <v>944</v>
          </cell>
          <cell r="AT45">
            <v>1448</v>
          </cell>
          <cell r="AU45">
            <v>48897.713992325946</v>
          </cell>
          <cell r="AV45">
            <v>0.34806629834254144</v>
          </cell>
          <cell r="AW45">
            <v>452.06850828729279</v>
          </cell>
          <cell r="AX45">
            <v>205.63636363636363</v>
          </cell>
        </row>
        <row r="46">
          <cell r="B46" t="str">
            <v>5277</v>
          </cell>
          <cell r="C46">
            <v>0</v>
          </cell>
          <cell r="D46" t="str">
            <v>Trades Assistant</v>
          </cell>
          <cell r="E46" t="str">
            <v>9290</v>
          </cell>
          <cell r="F46" t="str">
            <v>RILEY, Scott A</v>
          </cell>
          <cell r="G46" t="str">
            <v>Wages Staff</v>
          </cell>
          <cell r="H46">
            <v>0</v>
          </cell>
          <cell r="I46">
            <v>1</v>
          </cell>
          <cell r="J46">
            <v>59579.759999999995</v>
          </cell>
          <cell r="K46">
            <v>4948.1399999999994</v>
          </cell>
          <cell r="L46">
            <v>109.24600000000001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3611.64</v>
          </cell>
          <cell r="U46">
            <v>8603.24</v>
          </cell>
          <cell r="V46">
            <v>1425.9699999999998</v>
          </cell>
          <cell r="W46">
            <v>1095.5400000000002</v>
          </cell>
          <cell r="X46">
            <v>6384.43</v>
          </cell>
          <cell r="Y46">
            <v>3068.081365984257</v>
          </cell>
          <cell r="Z46">
            <v>92376.077365984238</v>
          </cell>
          <cell r="AA46">
            <v>12906.42</v>
          </cell>
          <cell r="AB46">
            <v>261</v>
          </cell>
          <cell r="AC46">
            <v>20</v>
          </cell>
          <cell r="AD46">
            <v>12</v>
          </cell>
          <cell r="AE46">
            <v>26</v>
          </cell>
          <cell r="AF46">
            <v>12</v>
          </cell>
          <cell r="AG46">
            <v>1528</v>
          </cell>
          <cell r="AH46">
            <v>0.85</v>
          </cell>
          <cell r="AI46">
            <v>1298.8</v>
          </cell>
          <cell r="AJ46">
            <v>71.124174134573636</v>
          </cell>
          <cell r="AK46">
            <v>31.294636619212401</v>
          </cell>
          <cell r="AL46">
            <v>0.44</v>
          </cell>
          <cell r="AM46">
            <v>102.41881075378603</v>
          </cell>
          <cell r="AN46">
            <v>10.668626120186046</v>
          </cell>
          <cell r="AO46">
            <v>0.15</v>
          </cell>
          <cell r="AP46">
            <v>113.08743687397208</v>
          </cell>
          <cell r="AQ46">
            <v>422</v>
          </cell>
          <cell r="AR46">
            <v>875</v>
          </cell>
          <cell r="AS46">
            <v>8</v>
          </cell>
          <cell r="AT46">
            <v>1305</v>
          </cell>
          <cell r="AU46">
            <v>47496.168882013866</v>
          </cell>
          <cell r="AV46">
            <v>0.32337164750957853</v>
          </cell>
          <cell r="AW46">
            <v>419.99509578544058</v>
          </cell>
          <cell r="AX46">
            <v>67.090909090909079</v>
          </cell>
        </row>
        <row r="47">
          <cell r="B47" t="str">
            <v>3302</v>
          </cell>
          <cell r="C47">
            <v>0</v>
          </cell>
          <cell r="D47" t="str">
            <v>Trades Assistant</v>
          </cell>
          <cell r="E47" t="str">
            <v>9511</v>
          </cell>
          <cell r="F47" t="str">
            <v>GRAHAM, John D</v>
          </cell>
          <cell r="G47" t="str">
            <v>Wages Staff</v>
          </cell>
          <cell r="H47">
            <v>0</v>
          </cell>
          <cell r="I47">
            <v>1</v>
          </cell>
          <cell r="J47">
            <v>54492.649999999994</v>
          </cell>
          <cell r="K47">
            <v>5203.7499999999991</v>
          </cell>
          <cell r="L47">
            <v>262.44080000000002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2833.0000000000005</v>
          </cell>
          <cell r="S47">
            <v>0</v>
          </cell>
          <cell r="T47">
            <v>3611.64</v>
          </cell>
          <cell r="U47">
            <v>8279.31</v>
          </cell>
          <cell r="V47">
            <v>1362.8300000000002</v>
          </cell>
          <cell r="W47">
            <v>1046.2900000000002</v>
          </cell>
          <cell r="X47">
            <v>6101.5400000000009</v>
          </cell>
          <cell r="Y47">
            <v>2769.5107312325017</v>
          </cell>
          <cell r="Z47">
            <v>89512.991531232488</v>
          </cell>
          <cell r="AA47">
            <v>11799.909999999996</v>
          </cell>
          <cell r="AB47">
            <v>261</v>
          </cell>
          <cell r="AC47">
            <v>20</v>
          </cell>
          <cell r="AD47">
            <v>12</v>
          </cell>
          <cell r="AE47">
            <v>26</v>
          </cell>
          <cell r="AF47">
            <v>12</v>
          </cell>
          <cell r="AG47">
            <v>1528</v>
          </cell>
          <cell r="AH47">
            <v>0.85</v>
          </cell>
          <cell r="AI47">
            <v>1298.8</v>
          </cell>
          <cell r="AJ47">
            <v>68.919765576865174</v>
          </cell>
          <cell r="AK47">
            <v>30.324696853820676</v>
          </cell>
          <cell r="AL47">
            <v>0.44</v>
          </cell>
          <cell r="AM47">
            <v>99.244462430685843</v>
          </cell>
          <cell r="AN47">
            <v>10.337964836529776</v>
          </cell>
          <cell r="AO47">
            <v>0.15</v>
          </cell>
          <cell r="AP47">
            <v>109.58242726721562</v>
          </cell>
          <cell r="AQ47">
            <v>1044</v>
          </cell>
          <cell r="AR47">
            <v>23</v>
          </cell>
          <cell r="AS47">
            <v>45</v>
          </cell>
          <cell r="AT47">
            <v>1112</v>
          </cell>
          <cell r="AU47">
            <v>133622.28904872722</v>
          </cell>
          <cell r="AV47">
            <v>0.9388489208633094</v>
          </cell>
          <cell r="AW47">
            <v>1219.3769784172662</v>
          </cell>
          <cell r="AX47">
            <v>135.81818181818181</v>
          </cell>
        </row>
        <row r="48">
          <cell r="B48" t="str">
            <v>3531</v>
          </cell>
          <cell r="C48">
            <v>0</v>
          </cell>
          <cell r="D48" t="str">
            <v>Plant Operator</v>
          </cell>
          <cell r="E48" t="str">
            <v>9571</v>
          </cell>
          <cell r="F48" t="str">
            <v>MIDDLETON, Mark A</v>
          </cell>
          <cell r="G48" t="str">
            <v>Wages Staff</v>
          </cell>
          <cell r="H48">
            <v>0</v>
          </cell>
          <cell r="I48">
            <v>1</v>
          </cell>
          <cell r="J48">
            <v>57504.130000000005</v>
          </cell>
          <cell r="K48">
            <v>4775.7199999999993</v>
          </cell>
          <cell r="L48">
            <v>435.44480000000004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3611.64</v>
          </cell>
          <cell r="U48">
            <v>8333.4599999999991</v>
          </cell>
          <cell r="V48">
            <v>1380.6000000000001</v>
          </cell>
          <cell r="W48">
            <v>1060.6299999999999</v>
          </cell>
          <cell r="X48">
            <v>6181.13</v>
          </cell>
          <cell r="Y48">
            <v>2820.4939345412577</v>
          </cell>
          <cell r="Z48">
            <v>89653.27873454128</v>
          </cell>
          <cell r="AA48">
            <v>12456.8</v>
          </cell>
          <cell r="AB48">
            <v>261</v>
          </cell>
          <cell r="AC48">
            <v>20</v>
          </cell>
          <cell r="AD48">
            <v>12</v>
          </cell>
          <cell r="AE48">
            <v>26</v>
          </cell>
          <cell r="AF48">
            <v>12</v>
          </cell>
          <cell r="AG48">
            <v>1528</v>
          </cell>
          <cell r="AH48">
            <v>0.85</v>
          </cell>
          <cell r="AI48">
            <v>1298.8</v>
          </cell>
          <cell r="AJ48">
            <v>69.027778514429684</v>
          </cell>
          <cell r="AK48">
            <v>30.372222546349061</v>
          </cell>
          <cell r="AL48">
            <v>0.44</v>
          </cell>
          <cell r="AM48">
            <v>99.400001060778749</v>
          </cell>
          <cell r="AN48">
            <v>10.354166777164453</v>
          </cell>
          <cell r="AO48">
            <v>0.15</v>
          </cell>
          <cell r="AP48">
            <v>109.7541678379432</v>
          </cell>
          <cell r="AQ48">
            <v>777</v>
          </cell>
          <cell r="AR48">
            <v>8</v>
          </cell>
          <cell r="AS48">
            <v>289.5</v>
          </cell>
          <cell r="AT48">
            <v>1074.5</v>
          </cell>
          <cell r="AU48">
            <v>103080.82842905009</v>
          </cell>
          <cell r="AV48">
            <v>0.72312703583061888</v>
          </cell>
          <cell r="AW48">
            <v>939.19739413680782</v>
          </cell>
          <cell r="AX48">
            <v>186</v>
          </cell>
        </row>
        <row r="49">
          <cell r="B49" t="str">
            <v>6047</v>
          </cell>
          <cell r="C49">
            <v>0</v>
          </cell>
          <cell r="D49" t="str">
            <v>Trades Assistant</v>
          </cell>
          <cell r="E49" t="str">
            <v>9696</v>
          </cell>
          <cell r="F49" t="str">
            <v>LACHLAN, Aaron P</v>
          </cell>
          <cell r="G49" t="str">
            <v>Wages Staff</v>
          </cell>
          <cell r="H49">
            <v>0</v>
          </cell>
          <cell r="I49">
            <v>1</v>
          </cell>
          <cell r="J49">
            <v>55920.549999999996</v>
          </cell>
          <cell r="K49">
            <v>4643.67</v>
          </cell>
          <cell r="L49">
            <v>185.08320000000001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3611.64</v>
          </cell>
          <cell r="U49">
            <v>8126.75</v>
          </cell>
          <cell r="V49">
            <v>1345.81</v>
          </cell>
          <cell r="W49">
            <v>1033.8700000000001</v>
          </cell>
          <cell r="X49">
            <v>6025.3900000000012</v>
          </cell>
          <cell r="Y49">
            <v>2609.4461906711422</v>
          </cell>
          <cell r="Z49">
            <v>87052.239390671137</v>
          </cell>
          <cell r="AA49">
            <v>12112.259999999998</v>
          </cell>
          <cell r="AB49">
            <v>261</v>
          </cell>
          <cell r="AC49">
            <v>20</v>
          </cell>
          <cell r="AD49">
            <v>12</v>
          </cell>
          <cell r="AE49">
            <v>26</v>
          </cell>
          <cell r="AF49">
            <v>12</v>
          </cell>
          <cell r="AG49">
            <v>1528</v>
          </cell>
          <cell r="AH49">
            <v>0.85</v>
          </cell>
          <cell r="AI49">
            <v>1298.8</v>
          </cell>
          <cell r="AJ49">
            <v>67.025130420904787</v>
          </cell>
          <cell r="AK49">
            <v>29.491057385198108</v>
          </cell>
          <cell r="AL49">
            <v>0.44</v>
          </cell>
          <cell r="AM49">
            <v>96.516187806102891</v>
          </cell>
          <cell r="AN49">
            <v>10.053769563135718</v>
          </cell>
          <cell r="AO49">
            <v>0.15</v>
          </cell>
          <cell r="AP49">
            <v>106.56995736923861</v>
          </cell>
          <cell r="AQ49">
            <v>1038</v>
          </cell>
          <cell r="AR49">
            <v>0</v>
          </cell>
          <cell r="AS49">
            <v>254</v>
          </cell>
          <cell r="AT49">
            <v>1292</v>
          </cell>
          <cell r="AU49">
            <v>111201.82425321318</v>
          </cell>
          <cell r="AV49">
            <v>0.80340557275541791</v>
          </cell>
          <cell r="AW49">
            <v>1043.4631578947367</v>
          </cell>
          <cell r="AX49">
            <v>137.48727272727271</v>
          </cell>
        </row>
        <row r="50">
          <cell r="B50" t="str">
            <v>5225</v>
          </cell>
          <cell r="C50">
            <v>0</v>
          </cell>
          <cell r="D50" t="str">
            <v>Trades Assistant</v>
          </cell>
          <cell r="E50" t="str">
            <v>9773</v>
          </cell>
          <cell r="F50" t="str">
            <v>BEYER, Leon</v>
          </cell>
          <cell r="G50" t="str">
            <v>Wages Staff</v>
          </cell>
          <cell r="H50">
            <v>0</v>
          </cell>
          <cell r="I50">
            <v>1</v>
          </cell>
          <cell r="J50">
            <v>55671.43</v>
          </cell>
          <cell r="K50">
            <v>4622.51</v>
          </cell>
          <cell r="L50">
            <v>104.5864</v>
          </cell>
          <cell r="M50">
            <v>0</v>
          </cell>
          <cell r="N50">
            <v>2800.0499999999997</v>
          </cell>
          <cell r="O50">
            <v>749.98000000000025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3611.64</v>
          </cell>
          <cell r="U50">
            <v>8093.670000000001</v>
          </cell>
          <cell r="V50">
            <v>1340.2300000000002</v>
          </cell>
          <cell r="W50">
            <v>1029.56</v>
          </cell>
          <cell r="X50">
            <v>6000.43</v>
          </cell>
          <cell r="Y50">
            <v>2247.5642294385416</v>
          </cell>
          <cell r="Z50">
            <v>86271.650629438547</v>
          </cell>
          <cell r="AA50">
            <v>12057.099999999999</v>
          </cell>
          <cell r="AB50">
            <v>261</v>
          </cell>
          <cell r="AC50">
            <v>20</v>
          </cell>
          <cell r="AD50">
            <v>12</v>
          </cell>
          <cell r="AE50">
            <v>26</v>
          </cell>
          <cell r="AF50">
            <v>12</v>
          </cell>
          <cell r="AG50">
            <v>1528</v>
          </cell>
          <cell r="AH50">
            <v>0.85</v>
          </cell>
          <cell r="AI50">
            <v>1298.8</v>
          </cell>
          <cell r="AJ50">
            <v>66.424122751338587</v>
          </cell>
          <cell r="AK50">
            <v>29.226614010588978</v>
          </cell>
          <cell r="AL50">
            <v>0.44</v>
          </cell>
          <cell r="AM50">
            <v>95.650736761927561</v>
          </cell>
          <cell r="AN50">
            <v>9.9636184127007876</v>
          </cell>
          <cell r="AO50">
            <v>0.15</v>
          </cell>
          <cell r="AP50">
            <v>105.61435517462834</v>
          </cell>
          <cell r="AQ50">
            <v>581</v>
          </cell>
          <cell r="AR50">
            <v>755</v>
          </cell>
          <cell r="AS50">
            <v>32</v>
          </cell>
          <cell r="AT50">
            <v>1368</v>
          </cell>
          <cell r="AU50">
            <v>58257.959162989064</v>
          </cell>
          <cell r="AV50">
            <v>0.42470760233918131</v>
          </cell>
          <cell r="AW50">
            <v>551.61023391812864</v>
          </cell>
          <cell r="AX50">
            <v>89.454545454545453</v>
          </cell>
        </row>
        <row r="51">
          <cell r="B51" t="str">
            <v>9825</v>
          </cell>
          <cell r="C51">
            <v>0</v>
          </cell>
          <cell r="D51" t="str">
            <v>Trades Assistant</v>
          </cell>
          <cell r="E51" t="str">
            <v>9785</v>
          </cell>
          <cell r="F51" t="str">
            <v>MENAGER, Andre</v>
          </cell>
          <cell r="G51" t="str">
            <v>Wages Staff</v>
          </cell>
          <cell r="H51">
            <v>0</v>
          </cell>
          <cell r="I51">
            <v>1</v>
          </cell>
          <cell r="J51">
            <v>55358.319999999992</v>
          </cell>
          <cell r="K51">
            <v>4598.51</v>
          </cell>
          <cell r="L51">
            <v>303.19439999999997</v>
          </cell>
          <cell r="M51">
            <v>0</v>
          </cell>
          <cell r="N51">
            <v>2800.0499999999997</v>
          </cell>
          <cell r="O51">
            <v>749.98000000000025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3611.64</v>
          </cell>
          <cell r="U51">
            <v>8056.0700000000006</v>
          </cell>
          <cell r="V51">
            <v>1333.92</v>
          </cell>
          <cell r="W51">
            <v>1024.71</v>
          </cell>
          <cell r="X51">
            <v>5972.130000000001</v>
          </cell>
          <cell r="Y51">
            <v>2221.4460224099348</v>
          </cell>
          <cell r="Z51">
            <v>86029.970422409955</v>
          </cell>
          <cell r="AA51">
            <v>11994.46</v>
          </cell>
          <cell r="AB51">
            <v>261</v>
          </cell>
          <cell r="AC51">
            <v>20</v>
          </cell>
          <cell r="AD51">
            <v>12</v>
          </cell>
          <cell r="AE51">
            <v>26</v>
          </cell>
          <cell r="AF51">
            <v>12</v>
          </cell>
          <cell r="AG51">
            <v>1528</v>
          </cell>
          <cell r="AH51">
            <v>0.85</v>
          </cell>
          <cell r="AI51">
            <v>1298.8</v>
          </cell>
          <cell r="AJ51">
            <v>66.238043133977484</v>
          </cell>
          <cell r="AK51">
            <v>29.144738978950095</v>
          </cell>
          <cell r="AL51">
            <v>0.44</v>
          </cell>
          <cell r="AM51">
            <v>95.382782112927572</v>
          </cell>
          <cell r="AN51">
            <v>9.9357064700966227</v>
          </cell>
          <cell r="AO51">
            <v>0.15</v>
          </cell>
          <cell r="AP51">
            <v>105.31848858302419</v>
          </cell>
          <cell r="AQ51">
            <v>1046</v>
          </cell>
          <cell r="AR51">
            <v>17</v>
          </cell>
          <cell r="AS51">
            <v>49</v>
          </cell>
          <cell r="AT51">
            <v>1112</v>
          </cell>
          <cell r="AU51">
            <v>128668.96133842344</v>
          </cell>
          <cell r="AV51">
            <v>0.94064748201438853</v>
          </cell>
          <cell r="AW51">
            <v>1221.7129496402877</v>
          </cell>
          <cell r="AX51">
            <v>135.0872727272727</v>
          </cell>
        </row>
        <row r="52">
          <cell r="B52" t="str">
            <v>3124</v>
          </cell>
          <cell r="C52">
            <v>0</v>
          </cell>
          <cell r="D52" t="str">
            <v>Trades Assistant</v>
          </cell>
          <cell r="E52" t="str">
            <v>9788</v>
          </cell>
          <cell r="F52" t="str">
            <v>VALTER, Matthew R</v>
          </cell>
          <cell r="G52" t="str">
            <v>Wages Staff</v>
          </cell>
          <cell r="H52">
            <v>0</v>
          </cell>
          <cell r="I52">
            <v>1</v>
          </cell>
          <cell r="J52">
            <v>55724.219999999994</v>
          </cell>
          <cell r="K52">
            <v>4627.93</v>
          </cell>
          <cell r="L52">
            <v>168.85599999999999</v>
          </cell>
          <cell r="M52">
            <v>0</v>
          </cell>
          <cell r="N52">
            <v>2800.0499999999997</v>
          </cell>
          <cell r="O52">
            <v>749.98000000000025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3611.64</v>
          </cell>
          <cell r="U52">
            <v>8102.12</v>
          </cell>
          <cell r="V52">
            <v>1341.66</v>
          </cell>
          <cell r="W52">
            <v>1030.68</v>
          </cell>
          <cell r="X52">
            <v>6006.8300000000008</v>
          </cell>
          <cell r="Y52">
            <v>2213.0154240458401</v>
          </cell>
          <cell r="Z52">
            <v>86376.981424045836</v>
          </cell>
          <cell r="AA52">
            <v>12071.21</v>
          </cell>
          <cell r="AB52">
            <v>261</v>
          </cell>
          <cell r="AC52">
            <v>20</v>
          </cell>
          <cell r="AD52">
            <v>12</v>
          </cell>
          <cell r="AE52">
            <v>26</v>
          </cell>
          <cell r="AF52">
            <v>12</v>
          </cell>
          <cell r="AG52">
            <v>1528</v>
          </cell>
          <cell r="AH52">
            <v>0.85</v>
          </cell>
          <cell r="AI52">
            <v>1298.8</v>
          </cell>
          <cell r="AJ52">
            <v>66.505221299696515</v>
          </cell>
          <cell r="AK52">
            <v>29.262297371866467</v>
          </cell>
          <cell r="AL52">
            <v>0.44</v>
          </cell>
          <cell r="AM52">
            <v>95.767518671562982</v>
          </cell>
          <cell r="AN52">
            <v>9.9757831949544773</v>
          </cell>
          <cell r="AO52">
            <v>0.15</v>
          </cell>
          <cell r="AP52">
            <v>105.74330186651746</v>
          </cell>
          <cell r="AQ52">
            <v>997.5</v>
          </cell>
          <cell r="AR52">
            <v>0</v>
          </cell>
          <cell r="AS52">
            <v>296</v>
          </cell>
          <cell r="AT52">
            <v>1293.5</v>
          </cell>
          <cell r="AU52">
            <v>105911.13410365078</v>
          </cell>
          <cell r="AV52">
            <v>0.77116350985697724</v>
          </cell>
          <cell r="AW52">
            <v>1001.587166602242</v>
          </cell>
          <cell r="AX52">
            <v>104.72727272727272</v>
          </cell>
        </row>
        <row r="53">
          <cell r="B53" t="str">
            <v>3769</v>
          </cell>
          <cell r="C53">
            <v>0</v>
          </cell>
          <cell r="D53" t="str">
            <v>Trades Assistant</v>
          </cell>
          <cell r="E53" t="str">
            <v>9988</v>
          </cell>
          <cell r="F53" t="str">
            <v>RILEY, Clinton J</v>
          </cell>
          <cell r="G53" t="str">
            <v>Wages Staff</v>
          </cell>
          <cell r="H53">
            <v>0</v>
          </cell>
          <cell r="I53">
            <v>1</v>
          </cell>
          <cell r="J53">
            <v>55536.81</v>
          </cell>
          <cell r="K53">
            <v>4612.88</v>
          </cell>
          <cell r="L53">
            <v>166.6164</v>
          </cell>
          <cell r="M53">
            <v>0</v>
          </cell>
          <cell r="N53">
            <v>2800.0499999999997</v>
          </cell>
          <cell r="O53">
            <v>749.98000000000025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3611.64</v>
          </cell>
          <cell r="U53">
            <v>8078.56</v>
          </cell>
          <cell r="V53">
            <v>1337.7</v>
          </cell>
          <cell r="W53">
            <v>1027.6200000000001</v>
          </cell>
          <cell r="X53">
            <v>5989.0700000000015</v>
          </cell>
          <cell r="Y53">
            <v>1626.7832952359049</v>
          </cell>
          <cell r="Z53">
            <v>85537.709695235899</v>
          </cell>
          <cell r="AA53">
            <v>12031.939999999999</v>
          </cell>
          <cell r="AB53">
            <v>261</v>
          </cell>
          <cell r="AC53">
            <v>20</v>
          </cell>
          <cell r="AD53">
            <v>12</v>
          </cell>
          <cell r="AE53">
            <v>26</v>
          </cell>
          <cell r="AF53">
            <v>12</v>
          </cell>
          <cell r="AG53">
            <v>1528</v>
          </cell>
          <cell r="AH53">
            <v>0.85</v>
          </cell>
          <cell r="AI53">
            <v>1298.8</v>
          </cell>
          <cell r="AJ53">
            <v>65.859031178962042</v>
          </cell>
          <cell r="AK53">
            <v>28.9779737187433</v>
          </cell>
          <cell r="AL53">
            <v>0.44</v>
          </cell>
          <cell r="AM53">
            <v>94.837004897705341</v>
          </cell>
          <cell r="AN53">
            <v>9.8788546768443055</v>
          </cell>
          <cell r="AO53">
            <v>0.15</v>
          </cell>
          <cell r="AP53">
            <v>104.71585957454965</v>
          </cell>
          <cell r="AQ53">
            <v>1111</v>
          </cell>
          <cell r="AR53">
            <v>132</v>
          </cell>
          <cell r="AS53">
            <v>12</v>
          </cell>
          <cell r="AT53">
            <v>1255</v>
          </cell>
          <cell r="AU53">
            <v>120399.608605209</v>
          </cell>
          <cell r="AV53">
            <v>0.88525896414342631</v>
          </cell>
          <cell r="AW53">
            <v>1149.7743426294821</v>
          </cell>
          <cell r="AX53">
            <v>38.18181818181818</v>
          </cell>
        </row>
        <row r="54">
          <cell r="B54" t="str">
            <v>5131</v>
          </cell>
          <cell r="C54">
            <v>0</v>
          </cell>
          <cell r="D54" t="str">
            <v>Trades Assistant</v>
          </cell>
          <cell r="E54" t="str">
            <v>10107</v>
          </cell>
          <cell r="F54" t="str">
            <v>ROUSELL, Jason P</v>
          </cell>
          <cell r="G54" t="str">
            <v>Wages Staff</v>
          </cell>
          <cell r="H54">
            <v>0</v>
          </cell>
          <cell r="I54">
            <v>1</v>
          </cell>
          <cell r="J54">
            <v>54492.649999999994</v>
          </cell>
          <cell r="K54">
            <v>5203.7499999999991</v>
          </cell>
          <cell r="L54">
            <v>116.3548</v>
          </cell>
          <cell r="M54">
            <v>0</v>
          </cell>
          <cell r="N54">
            <v>2800.0499999999997</v>
          </cell>
          <cell r="O54">
            <v>749.98000000000025</v>
          </cell>
          <cell r="P54">
            <v>0</v>
          </cell>
          <cell r="Q54">
            <v>0</v>
          </cell>
          <cell r="R54">
            <v>2833.0000000000005</v>
          </cell>
          <cell r="S54">
            <v>0</v>
          </cell>
          <cell r="T54">
            <v>3611.64</v>
          </cell>
          <cell r="U54">
            <v>8279.31</v>
          </cell>
          <cell r="V54">
            <v>1362.8300000000002</v>
          </cell>
          <cell r="W54">
            <v>1046.2900000000002</v>
          </cell>
          <cell r="X54">
            <v>6101.5400000000009</v>
          </cell>
          <cell r="Y54">
            <v>1468.3674105736352</v>
          </cell>
          <cell r="Z54">
            <v>88065.762210573637</v>
          </cell>
          <cell r="AA54">
            <v>11799.909999999996</v>
          </cell>
          <cell r="AB54">
            <v>261</v>
          </cell>
          <cell r="AC54">
            <v>20</v>
          </cell>
          <cell r="AD54">
            <v>12</v>
          </cell>
          <cell r="AE54">
            <v>26</v>
          </cell>
          <cell r="AF54">
            <v>12</v>
          </cell>
          <cell r="AG54">
            <v>1528</v>
          </cell>
          <cell r="AH54">
            <v>0.85</v>
          </cell>
          <cell r="AI54">
            <v>1298.8</v>
          </cell>
          <cell r="AJ54">
            <v>67.805483685381617</v>
          </cell>
          <cell r="AK54">
            <v>29.834412821567913</v>
          </cell>
          <cell r="AL54">
            <v>0.44</v>
          </cell>
          <cell r="AM54">
            <v>97.639896506949526</v>
          </cell>
          <cell r="AN54">
            <v>10.170822552807243</v>
          </cell>
          <cell r="AO54">
            <v>0.15</v>
          </cell>
          <cell r="AP54">
            <v>107.81071905975676</v>
          </cell>
          <cell r="AQ54">
            <v>1057</v>
          </cell>
          <cell r="AR54">
            <v>112</v>
          </cell>
          <cell r="AS54">
            <v>12</v>
          </cell>
          <cell r="AT54">
            <v>1181</v>
          </cell>
          <cell r="AU54">
            <v>125322.57573578016</v>
          </cell>
          <cell r="AV54">
            <v>0.89500423370025406</v>
          </cell>
          <cell r="AW54">
            <v>1162.4314987298899</v>
          </cell>
          <cell r="AX54">
            <v>10.909090909090908</v>
          </cell>
        </row>
        <row r="55">
          <cell r="B55" t="str">
            <v>3301</v>
          </cell>
          <cell r="C55">
            <v>0</v>
          </cell>
          <cell r="D55" t="str">
            <v>Trades Assistant</v>
          </cell>
          <cell r="E55" t="str">
            <v>10108</v>
          </cell>
          <cell r="F55" t="str">
            <v>BURRIDGE, Christopher</v>
          </cell>
          <cell r="G55" t="str">
            <v>Wages Staff</v>
          </cell>
          <cell r="H55">
            <v>0</v>
          </cell>
          <cell r="I55">
            <v>1</v>
          </cell>
          <cell r="J55">
            <v>54492.649999999994</v>
          </cell>
          <cell r="K55">
            <v>4523.92</v>
          </cell>
          <cell r="L55">
            <v>239.05560000000003</v>
          </cell>
          <cell r="M55">
            <v>0</v>
          </cell>
          <cell r="N55">
            <v>2800.0499999999997</v>
          </cell>
          <cell r="O55">
            <v>749.98000000000025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3611.64</v>
          </cell>
          <cell r="U55">
            <v>7939.34</v>
          </cell>
          <cell r="V55">
            <v>1314.27</v>
          </cell>
          <cell r="W55">
            <v>1009.5899999999999</v>
          </cell>
          <cell r="X55">
            <v>5884.170000000001</v>
          </cell>
          <cell r="Y55">
            <v>1469.0160497640661</v>
          </cell>
          <cell r="Z55">
            <v>84033.681649764054</v>
          </cell>
          <cell r="AA55">
            <v>11799.909999999996</v>
          </cell>
          <cell r="AB55">
            <v>261</v>
          </cell>
          <cell r="AC55">
            <v>20</v>
          </cell>
          <cell r="AD55">
            <v>12</v>
          </cell>
          <cell r="AE55">
            <v>26</v>
          </cell>
          <cell r="AF55">
            <v>12</v>
          </cell>
          <cell r="AG55">
            <v>1528</v>
          </cell>
          <cell r="AH55">
            <v>0.85</v>
          </cell>
          <cell r="AI55">
            <v>1298.8</v>
          </cell>
          <cell r="AJ55">
            <v>64.701017592981259</v>
          </cell>
          <cell r="AK55">
            <v>28.468447740911753</v>
          </cell>
          <cell r="AL55">
            <v>0.44</v>
          </cell>
          <cell r="AM55">
            <v>93.169465333893015</v>
          </cell>
          <cell r="AN55">
            <v>9.7051526389471885</v>
          </cell>
          <cell r="AO55">
            <v>0.15</v>
          </cell>
          <cell r="AP55">
            <v>102.8746179728402</v>
          </cell>
          <cell r="AQ55">
            <v>1025</v>
          </cell>
          <cell r="AR55">
            <v>388</v>
          </cell>
          <cell r="AS55">
            <v>33</v>
          </cell>
          <cell r="AT55">
            <v>1446</v>
          </cell>
          <cell r="AU55">
            <v>94712.235593847145</v>
          </cell>
          <cell r="AV55">
            <v>0.70885200553250349</v>
          </cell>
          <cell r="AW55">
            <v>920.65698478561546</v>
          </cell>
          <cell r="AX55">
            <v>192.18545454545455</v>
          </cell>
        </row>
        <row r="56">
          <cell r="B56" t="str">
            <v>3988</v>
          </cell>
          <cell r="C56">
            <v>0</v>
          </cell>
          <cell r="D56" t="str">
            <v>Trades Assistant</v>
          </cell>
          <cell r="E56" t="str">
            <v>10542</v>
          </cell>
          <cell r="F56" t="str">
            <v>KESBY, Mark L</v>
          </cell>
          <cell r="G56" t="str">
            <v>Wages Staff</v>
          </cell>
          <cell r="H56">
            <v>0</v>
          </cell>
          <cell r="I56">
            <v>1</v>
          </cell>
          <cell r="J56">
            <v>55536.81</v>
          </cell>
          <cell r="K56">
            <v>4612.88</v>
          </cell>
          <cell r="L56">
            <v>110.3824</v>
          </cell>
          <cell r="M56">
            <v>0</v>
          </cell>
          <cell r="N56">
            <v>2800.0499999999997</v>
          </cell>
          <cell r="O56">
            <v>749.98000000000025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3611.64</v>
          </cell>
          <cell r="U56">
            <v>8078.56</v>
          </cell>
          <cell r="V56">
            <v>1337.7</v>
          </cell>
          <cell r="W56">
            <v>1027.6200000000001</v>
          </cell>
          <cell r="X56">
            <v>5989.0700000000015</v>
          </cell>
          <cell r="Y56">
            <v>1111.3135964184989</v>
          </cell>
          <cell r="Z56">
            <v>84966.005996418506</v>
          </cell>
          <cell r="AA56">
            <v>12031.939999999999</v>
          </cell>
          <cell r="AB56">
            <v>261</v>
          </cell>
          <cell r="AC56">
            <v>20</v>
          </cell>
          <cell r="AD56">
            <v>12</v>
          </cell>
          <cell r="AE56">
            <v>26</v>
          </cell>
          <cell r="AF56">
            <v>12</v>
          </cell>
          <cell r="AG56">
            <v>1528</v>
          </cell>
          <cell r="AH56">
            <v>0.85</v>
          </cell>
          <cell r="AI56">
            <v>1298.8</v>
          </cell>
          <cell r="AJ56">
            <v>65.418852784430641</v>
          </cell>
          <cell r="AK56">
            <v>28.784295225149481</v>
          </cell>
          <cell r="AL56">
            <v>0.44</v>
          </cell>
          <cell r="AM56">
            <v>94.203148009580119</v>
          </cell>
          <cell r="AN56">
            <v>9.8128279176645954</v>
          </cell>
          <cell r="AO56">
            <v>0.15</v>
          </cell>
          <cell r="AP56">
            <v>104.01597592724471</v>
          </cell>
          <cell r="AQ56">
            <v>695</v>
          </cell>
          <cell r="AR56">
            <v>0</v>
          </cell>
          <cell r="AS56">
            <v>367</v>
          </cell>
          <cell r="AT56">
            <v>1062</v>
          </cell>
          <cell r="AU56">
            <v>88410.249459832645</v>
          </cell>
          <cell r="AV56">
            <v>0.65442561205273064</v>
          </cell>
          <cell r="AW56">
            <v>849.96798493408653</v>
          </cell>
          <cell r="AX56">
            <v>118.90909090909091</v>
          </cell>
        </row>
        <row r="57">
          <cell r="B57" t="str">
            <v>5279</v>
          </cell>
          <cell r="C57">
            <v>0</v>
          </cell>
          <cell r="D57" t="str">
            <v>Workshop and Yard Officer</v>
          </cell>
          <cell r="E57" t="str">
            <v>10565</v>
          </cell>
          <cell r="F57" t="str">
            <v>BARTLE, Richard J</v>
          </cell>
          <cell r="G57" t="str">
            <v>Wages Staff</v>
          </cell>
          <cell r="H57">
            <v>0</v>
          </cell>
          <cell r="I57">
            <v>1</v>
          </cell>
          <cell r="J57">
            <v>59993.259999999995</v>
          </cell>
          <cell r="K57">
            <v>4981.8900000000003</v>
          </cell>
          <cell r="L57">
            <v>103.4956</v>
          </cell>
          <cell r="M57">
            <v>0</v>
          </cell>
          <cell r="N57">
            <v>2800.0499999999997</v>
          </cell>
          <cell r="O57">
            <v>749.98000000000025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8222.6500000000015</v>
          </cell>
          <cell r="V57">
            <v>1372.98</v>
          </cell>
          <cell r="W57">
            <v>1055.6600000000001</v>
          </cell>
          <cell r="X57">
            <v>6147.1399999999994</v>
          </cell>
          <cell r="Y57">
            <v>1158.3096441753803</v>
          </cell>
          <cell r="Z57">
            <v>86585.415244175354</v>
          </cell>
          <cell r="AA57">
            <v>12994.4</v>
          </cell>
          <cell r="AB57">
            <v>261</v>
          </cell>
          <cell r="AC57">
            <v>20</v>
          </cell>
          <cell r="AD57">
            <v>12</v>
          </cell>
          <cell r="AE57">
            <v>26</v>
          </cell>
          <cell r="AF57">
            <v>12</v>
          </cell>
          <cell r="AG57">
            <v>1528</v>
          </cell>
          <cell r="AH57">
            <v>0.85</v>
          </cell>
          <cell r="AI57">
            <v>1298.8</v>
          </cell>
          <cell r="AJ57">
            <v>66.665703144576042</v>
          </cell>
          <cell r="AK57">
            <v>29.332909383613458</v>
          </cell>
          <cell r="AL57">
            <v>0.44</v>
          </cell>
          <cell r="AM57">
            <v>95.998612528189497</v>
          </cell>
          <cell r="AN57">
            <v>9.9998554716864057</v>
          </cell>
          <cell r="AO57">
            <v>0.15</v>
          </cell>
          <cell r="AP57">
            <v>105.9984679998759</v>
          </cell>
          <cell r="AQ57">
            <v>163.6</v>
          </cell>
          <cell r="AR57">
            <v>38.5</v>
          </cell>
          <cell r="AS57">
            <v>31.799999999999869</v>
          </cell>
          <cell r="AT57">
            <v>233.89999999999986</v>
          </cell>
          <cell r="AU57">
            <v>96293.050683949914</v>
          </cell>
          <cell r="AV57">
            <v>0.69944420692603715</v>
          </cell>
          <cell r="AW57">
            <v>908.43813595553706</v>
          </cell>
          <cell r="AX57">
            <v>0</v>
          </cell>
        </row>
        <row r="58">
          <cell r="B58" t="str">
            <v>5301</v>
          </cell>
          <cell r="C58">
            <v>0</v>
          </cell>
          <cell r="D58" t="str">
            <v>Trades Assistant</v>
          </cell>
          <cell r="E58" t="str">
            <v>10671</v>
          </cell>
          <cell r="F58" t="str">
            <v>KING, Damien L</v>
          </cell>
          <cell r="G58" t="str">
            <v>Wages Staff</v>
          </cell>
          <cell r="H58">
            <v>0</v>
          </cell>
          <cell r="I58">
            <v>1</v>
          </cell>
          <cell r="J58">
            <v>50344.549999999996</v>
          </cell>
          <cell r="K58">
            <v>4179.96</v>
          </cell>
          <cell r="L58">
            <v>92.727199999999996</v>
          </cell>
          <cell r="M58">
            <v>0</v>
          </cell>
          <cell r="N58">
            <v>2800.0499999999997</v>
          </cell>
          <cell r="O58">
            <v>749.98000000000025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3611.64</v>
          </cell>
          <cell r="U58">
            <v>7401</v>
          </cell>
          <cell r="V58">
            <v>1223.69</v>
          </cell>
          <cell r="W58">
            <v>939.89</v>
          </cell>
          <cell r="X58">
            <v>5478.5599999999995</v>
          </cell>
          <cell r="Y58">
            <v>899.67014869753086</v>
          </cell>
          <cell r="Z58">
            <v>77721.717348697537</v>
          </cell>
          <cell r="AA58">
            <v>10902.74</v>
          </cell>
          <cell r="AB58">
            <v>261</v>
          </cell>
          <cell r="AC58">
            <v>20</v>
          </cell>
          <cell r="AD58">
            <v>12</v>
          </cell>
          <cell r="AE58">
            <v>26</v>
          </cell>
          <cell r="AF58">
            <v>12</v>
          </cell>
          <cell r="AG58">
            <v>1528</v>
          </cell>
          <cell r="AH58">
            <v>0.85</v>
          </cell>
          <cell r="AI58">
            <v>1298.8</v>
          </cell>
          <cell r="AJ58">
            <v>59.841174429240482</v>
          </cell>
          <cell r="AK58">
            <v>26.330116748865812</v>
          </cell>
          <cell r="AL58">
            <v>0.44</v>
          </cell>
          <cell r="AM58">
            <v>86.171291178106287</v>
          </cell>
          <cell r="AN58">
            <v>8.9761761643860716</v>
          </cell>
          <cell r="AO58">
            <v>0.15</v>
          </cell>
          <cell r="AP58">
            <v>95.147467342492362</v>
          </cell>
          <cell r="AQ58">
            <v>977.5</v>
          </cell>
          <cell r="AR58">
            <v>0</v>
          </cell>
          <cell r="AS58">
            <v>367.5</v>
          </cell>
          <cell r="AT58">
            <v>1345</v>
          </cell>
          <cell r="AU58">
            <v>89811.922785337854</v>
          </cell>
          <cell r="AV58">
            <v>0.72676579925650553</v>
          </cell>
          <cell r="AW58">
            <v>943.92342007434934</v>
          </cell>
          <cell r="AX58">
            <v>105.81818181818181</v>
          </cell>
        </row>
        <row r="59">
          <cell r="B59" t="str">
            <v>2555</v>
          </cell>
          <cell r="C59">
            <v>0</v>
          </cell>
          <cell r="D59" t="str">
            <v>Trades Assistant</v>
          </cell>
          <cell r="E59" t="str">
            <v>10678</v>
          </cell>
          <cell r="F59" t="str">
            <v>CUTHBERTSON, Amy</v>
          </cell>
          <cell r="G59" t="str">
            <v>Wages Staff</v>
          </cell>
          <cell r="H59">
            <v>0</v>
          </cell>
          <cell r="I59">
            <v>1</v>
          </cell>
          <cell r="J59">
            <v>50344.549999999996</v>
          </cell>
          <cell r="K59">
            <v>4179.96</v>
          </cell>
          <cell r="L59">
            <v>92.727199999999996</v>
          </cell>
          <cell r="M59">
            <v>0</v>
          </cell>
          <cell r="N59">
            <v>2800.0499999999997</v>
          </cell>
          <cell r="O59">
            <v>749.98000000000025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3611.64</v>
          </cell>
          <cell r="U59">
            <v>7401</v>
          </cell>
          <cell r="V59">
            <v>1223.69</v>
          </cell>
          <cell r="W59">
            <v>939.89</v>
          </cell>
          <cell r="X59">
            <v>5478.5599999999995</v>
          </cell>
          <cell r="Y59">
            <v>899.67014869753086</v>
          </cell>
          <cell r="Z59">
            <v>77721.717348697537</v>
          </cell>
          <cell r="AA59">
            <v>10902.74</v>
          </cell>
          <cell r="AB59">
            <v>261</v>
          </cell>
          <cell r="AC59">
            <v>20</v>
          </cell>
          <cell r="AD59">
            <v>12</v>
          </cell>
          <cell r="AE59">
            <v>26</v>
          </cell>
          <cell r="AF59">
            <v>12</v>
          </cell>
          <cell r="AG59">
            <v>1528</v>
          </cell>
          <cell r="AH59">
            <v>0.85</v>
          </cell>
          <cell r="AI59">
            <v>1298.8</v>
          </cell>
          <cell r="AJ59">
            <v>59.841174429240482</v>
          </cell>
          <cell r="AK59">
            <v>26.330116748865812</v>
          </cell>
          <cell r="AL59">
            <v>0.44</v>
          </cell>
          <cell r="AM59">
            <v>86.171291178106287</v>
          </cell>
          <cell r="AN59">
            <v>8.9761761643860716</v>
          </cell>
          <cell r="AO59">
            <v>0.15</v>
          </cell>
          <cell r="AP59">
            <v>95.147467342492362</v>
          </cell>
          <cell r="AQ59">
            <v>1159</v>
          </cell>
          <cell r="AR59">
            <v>104</v>
          </cell>
          <cell r="AS59">
            <v>69</v>
          </cell>
          <cell r="AT59">
            <v>1332</v>
          </cell>
          <cell r="AU59">
            <v>107527.29575627124</v>
          </cell>
          <cell r="AV59">
            <v>0.87012012012012008</v>
          </cell>
          <cell r="AW59">
            <v>1130.112012012012</v>
          </cell>
          <cell r="AX59">
            <v>128.18181818181816</v>
          </cell>
        </row>
        <row r="60">
          <cell r="B60" t="str">
            <v>3771</v>
          </cell>
          <cell r="C60">
            <v>0</v>
          </cell>
          <cell r="D60" t="str">
            <v>Trades Assistant</v>
          </cell>
          <cell r="E60" t="str">
            <v>10683</v>
          </cell>
          <cell r="F60" t="str">
            <v>O'GRADY, Christopher T</v>
          </cell>
          <cell r="G60" t="str">
            <v>Wages Staff</v>
          </cell>
          <cell r="H60">
            <v>0</v>
          </cell>
          <cell r="I60">
            <v>1</v>
          </cell>
          <cell r="J60">
            <v>50179.099999999991</v>
          </cell>
          <cell r="K60">
            <v>4166.01</v>
          </cell>
          <cell r="L60">
            <v>144.8468</v>
          </cell>
          <cell r="M60">
            <v>0</v>
          </cell>
          <cell r="N60">
            <v>2800.0499999999997</v>
          </cell>
          <cell r="O60">
            <v>749.98000000000025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3611.64</v>
          </cell>
          <cell r="U60">
            <v>7379.16</v>
          </cell>
          <cell r="V60">
            <v>1220.01</v>
          </cell>
          <cell r="W60">
            <v>937.06</v>
          </cell>
          <cell r="X60">
            <v>5462.11</v>
          </cell>
          <cell r="Y60">
            <v>890.72893708927813</v>
          </cell>
          <cell r="Z60">
            <v>77540.695737089278</v>
          </cell>
          <cell r="AA60">
            <v>10866.34</v>
          </cell>
          <cell r="AB60">
            <v>261</v>
          </cell>
          <cell r="AC60">
            <v>20</v>
          </cell>
          <cell r="AD60">
            <v>12</v>
          </cell>
          <cell r="AE60">
            <v>26</v>
          </cell>
          <cell r="AF60">
            <v>12</v>
          </cell>
          <cell r="AG60">
            <v>1528</v>
          </cell>
          <cell r="AH60">
            <v>0.85</v>
          </cell>
          <cell r="AI60">
            <v>1298.8</v>
          </cell>
          <cell r="AJ60">
            <v>59.701798380881797</v>
          </cell>
          <cell r="AK60">
            <v>26.268791287587991</v>
          </cell>
          <cell r="AL60">
            <v>0.44</v>
          </cell>
          <cell r="AM60">
            <v>85.970589668469785</v>
          </cell>
          <cell r="AN60">
            <v>8.9552697571322692</v>
          </cell>
          <cell r="AO60">
            <v>0.15</v>
          </cell>
          <cell r="AP60">
            <v>94.925859425602056</v>
          </cell>
          <cell r="AQ60">
            <v>778</v>
          </cell>
          <cell r="AR60">
            <v>697</v>
          </cell>
          <cell r="AS60">
            <v>14</v>
          </cell>
          <cell r="AT60">
            <v>1489</v>
          </cell>
          <cell r="AU60">
            <v>64418.664500130406</v>
          </cell>
          <cell r="AV60">
            <v>0.52249832102081939</v>
          </cell>
          <cell r="AW60">
            <v>678.62081934184016</v>
          </cell>
          <cell r="AX60">
            <v>78</v>
          </cell>
        </row>
        <row r="61">
          <cell r="B61" t="str">
            <v>5377</v>
          </cell>
          <cell r="C61">
            <v>0</v>
          </cell>
          <cell r="D61" t="str">
            <v>Trades Assistant</v>
          </cell>
          <cell r="E61" t="str">
            <v>6753</v>
          </cell>
          <cell r="F61" t="str">
            <v>THORP, Roderick J</v>
          </cell>
          <cell r="G61" t="str">
            <v>Wages Staff</v>
          </cell>
          <cell r="H61">
            <v>0</v>
          </cell>
          <cell r="I61">
            <v>1</v>
          </cell>
          <cell r="J61">
            <v>54492.649999999994</v>
          </cell>
          <cell r="K61">
            <v>4523.92</v>
          </cell>
          <cell r="L61">
            <v>551.01120000000003</v>
          </cell>
          <cell r="M61">
            <v>0</v>
          </cell>
          <cell r="N61">
            <v>2800.0499999999997</v>
          </cell>
          <cell r="O61">
            <v>749.98000000000025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2708.7000000000003</v>
          </cell>
          <cell r="U61">
            <v>11416.010000000002</v>
          </cell>
          <cell r="V61">
            <v>1353.65</v>
          </cell>
          <cell r="W61">
            <v>997.89999999999986</v>
          </cell>
          <cell r="X61">
            <v>6060.49</v>
          </cell>
          <cell r="Y61">
            <v>3619.4252435989983</v>
          </cell>
          <cell r="Z61">
            <v>89273.786443599005</v>
          </cell>
          <cell r="AA61">
            <v>11799.909999999996</v>
          </cell>
          <cell r="AB61">
            <v>261</v>
          </cell>
          <cell r="AC61">
            <v>20</v>
          </cell>
          <cell r="AD61">
            <v>12</v>
          </cell>
          <cell r="AE61">
            <v>26</v>
          </cell>
          <cell r="AF61">
            <v>12</v>
          </cell>
          <cell r="AG61">
            <v>1528</v>
          </cell>
          <cell r="AH61">
            <v>0.85</v>
          </cell>
          <cell r="AI61">
            <v>1298.8</v>
          </cell>
          <cell r="AJ61">
            <v>68.735591656605337</v>
          </cell>
          <cell r="AK61">
            <v>30.243660328906348</v>
          </cell>
          <cell r="AL61">
            <v>0.44</v>
          </cell>
          <cell r="AM61">
            <v>98.979251985511681</v>
          </cell>
          <cell r="AN61">
            <v>10.3103387484908</v>
          </cell>
          <cell r="AO61">
            <v>0.15</v>
          </cell>
          <cell r="AP61">
            <v>109.28959073400247</v>
          </cell>
          <cell r="AQ61">
            <v>671.9486486486486</v>
          </cell>
          <cell r="AR61">
            <v>91.905405405405403</v>
          </cell>
          <cell r="AS61">
            <v>301.79621621621629</v>
          </cell>
          <cell r="AT61">
            <v>1065.6502702702703</v>
          </cell>
          <cell r="AU61">
            <v>89504.004189895728</v>
          </cell>
          <cell r="AV61">
            <v>0.63055269387603963</v>
          </cell>
          <cell r="AW61">
            <v>818.96183880620026</v>
          </cell>
          <cell r="AX61">
            <v>108.00648648648648</v>
          </cell>
        </row>
        <row r="62">
          <cell r="B62" t="str">
            <v>N3251-1415-01</v>
          </cell>
          <cell r="C62">
            <v>0</v>
          </cell>
          <cell r="D62" t="str">
            <v>Trades Assistant</v>
          </cell>
          <cell r="E62" t="str">
            <v>N3251-1415-01</v>
          </cell>
          <cell r="F62" t="str">
            <v>Vacant</v>
          </cell>
          <cell r="G62" t="str">
            <v>Wages Staff</v>
          </cell>
          <cell r="H62">
            <v>0</v>
          </cell>
          <cell r="I62">
            <v>1</v>
          </cell>
          <cell r="J62">
            <v>59117.420000000006</v>
          </cell>
          <cell r="K62">
            <v>4909.17</v>
          </cell>
          <cell r="L62">
            <v>0</v>
          </cell>
          <cell r="M62">
            <v>0</v>
          </cell>
          <cell r="N62">
            <v>2800.0499999999997</v>
          </cell>
          <cell r="O62">
            <v>749.98000000000025</v>
          </cell>
          <cell r="P62">
            <v>0</v>
          </cell>
          <cell r="Q62">
            <v>0</v>
          </cell>
          <cell r="R62">
            <v>1527.21</v>
          </cell>
          <cell r="S62">
            <v>0</v>
          </cell>
          <cell r="T62">
            <v>3611.64</v>
          </cell>
          <cell r="U62">
            <v>8725.4699999999975</v>
          </cell>
          <cell r="V62">
            <v>1441.9099999999999</v>
          </cell>
          <cell r="W62">
            <v>1107.43</v>
          </cell>
          <cell r="X62">
            <v>6455.5999999999995</v>
          </cell>
          <cell r="Y62">
            <v>683.34699838614711</v>
          </cell>
          <cell r="Z62">
            <v>91129.226998386148</v>
          </cell>
          <cell r="AA62">
            <v>12804.66</v>
          </cell>
          <cell r="AB62">
            <v>261</v>
          </cell>
          <cell r="AC62">
            <v>20</v>
          </cell>
          <cell r="AD62">
            <v>12</v>
          </cell>
          <cell r="AE62">
            <v>26</v>
          </cell>
          <cell r="AF62">
            <v>12</v>
          </cell>
          <cell r="AG62">
            <v>1528</v>
          </cell>
          <cell r="AH62">
            <v>0.85</v>
          </cell>
          <cell r="AI62">
            <v>1298.8</v>
          </cell>
          <cell r="AJ62">
            <v>70.164172311661645</v>
          </cell>
          <cell r="AK62">
            <v>30.872235817131124</v>
          </cell>
          <cell r="AL62">
            <v>0.44</v>
          </cell>
          <cell r="AM62">
            <v>101.03640812879277</v>
          </cell>
          <cell r="AN62">
            <v>10.524625846749247</v>
          </cell>
          <cell r="AO62">
            <v>0.15</v>
          </cell>
          <cell r="AP62">
            <v>111.56103397554202</v>
          </cell>
          <cell r="AQ62">
            <v>671.9486486486486</v>
          </cell>
          <cell r="AR62">
            <v>91.905405405405403</v>
          </cell>
          <cell r="AS62">
            <v>301.79621621621629</v>
          </cell>
          <cell r="AT62">
            <v>1065.6502702702703</v>
          </cell>
          <cell r="AU62">
            <v>91364.229523730872</v>
          </cell>
          <cell r="AV62">
            <v>0.63055269387603963</v>
          </cell>
          <cell r="AW62">
            <v>818.96183880620026</v>
          </cell>
          <cell r="AX62">
            <v>108.00648648648648</v>
          </cell>
        </row>
        <row r="63">
          <cell r="B63" t="str">
            <v>N3251-1415-02</v>
          </cell>
          <cell r="C63">
            <v>0</v>
          </cell>
          <cell r="D63" t="str">
            <v>Construction Supervisor</v>
          </cell>
          <cell r="E63" t="str">
            <v>N3251-1415-02</v>
          </cell>
          <cell r="F63" t="str">
            <v>Vacant</v>
          </cell>
          <cell r="G63" t="str">
            <v>Wages Staff</v>
          </cell>
          <cell r="H63">
            <v>0</v>
          </cell>
          <cell r="I63">
            <v>1</v>
          </cell>
          <cell r="J63">
            <v>78533.090000000011</v>
          </cell>
          <cell r="K63">
            <v>6521.44</v>
          </cell>
          <cell r="L63">
            <v>0</v>
          </cell>
          <cell r="M63">
            <v>0</v>
          </cell>
          <cell r="N63">
            <v>2800.0499999999997</v>
          </cell>
          <cell r="O63">
            <v>749.98000000000025</v>
          </cell>
          <cell r="P63">
            <v>0</v>
          </cell>
          <cell r="Q63">
            <v>0</v>
          </cell>
          <cell r="R63">
            <v>1901.8999999999996</v>
          </cell>
          <cell r="S63">
            <v>0</v>
          </cell>
          <cell r="T63">
            <v>5962.34</v>
          </cell>
          <cell r="U63">
            <v>11575.739999999998</v>
          </cell>
          <cell r="V63">
            <v>1913.25</v>
          </cell>
          <cell r="W63">
            <v>1469.55</v>
          </cell>
          <cell r="X63">
            <v>8565.9000000000015</v>
          </cell>
          <cell r="Y63">
            <v>907.77418876749141</v>
          </cell>
          <cell r="Z63">
            <v>120901.01418876751</v>
          </cell>
          <cell r="AA63">
            <v>17010.079999999998</v>
          </cell>
          <cell r="AB63">
            <v>261</v>
          </cell>
          <cell r="AC63">
            <v>20</v>
          </cell>
          <cell r="AD63">
            <v>12</v>
          </cell>
          <cell r="AE63">
            <v>26</v>
          </cell>
          <cell r="AF63">
            <v>12</v>
          </cell>
          <cell r="AG63">
            <v>1528</v>
          </cell>
          <cell r="AH63">
            <v>0.85</v>
          </cell>
          <cell r="AI63">
            <v>1298.8</v>
          </cell>
          <cell r="AJ63">
            <v>93.086706335669476</v>
          </cell>
          <cell r="AK63">
            <v>40.958150787694571</v>
          </cell>
          <cell r="AL63">
            <v>0.44</v>
          </cell>
          <cell r="AM63">
            <v>134.04485712336404</v>
          </cell>
          <cell r="AN63">
            <v>13.963005950350421</v>
          </cell>
          <cell r="AO63">
            <v>0.15</v>
          </cell>
          <cell r="AP63">
            <v>148.00786307371447</v>
          </cell>
          <cell r="AQ63">
            <v>671.9486486486486</v>
          </cell>
          <cell r="AR63">
            <v>91.905405405405403</v>
          </cell>
          <cell r="AS63">
            <v>301.79621621621629</v>
          </cell>
          <cell r="AT63">
            <v>1065.6502702702703</v>
          </cell>
          <cell r="AU63">
            <v>121212.79170062552</v>
          </cell>
          <cell r="AV63">
            <v>0.63055269387603963</v>
          </cell>
          <cell r="AW63">
            <v>818.96183880620026</v>
          </cell>
          <cell r="AX63">
            <v>108.00648648648648</v>
          </cell>
        </row>
        <row r="64">
          <cell r="B64" t="str">
            <v>N3251-1415-03</v>
          </cell>
          <cell r="C64">
            <v>0</v>
          </cell>
          <cell r="D64" t="str">
            <v>Construction Supervisor</v>
          </cell>
          <cell r="E64" t="str">
            <v>N3251-1415-03</v>
          </cell>
          <cell r="F64" t="str">
            <v>Vacant</v>
          </cell>
          <cell r="G64" t="str">
            <v>Wages Staff</v>
          </cell>
          <cell r="H64">
            <v>0</v>
          </cell>
          <cell r="I64">
            <v>1</v>
          </cell>
          <cell r="J64">
            <v>92562.950000000012</v>
          </cell>
          <cell r="K64">
            <v>7686.4499999999989</v>
          </cell>
          <cell r="L64">
            <v>0</v>
          </cell>
          <cell r="M64">
            <v>0</v>
          </cell>
          <cell r="N64">
            <v>2800.0499999999997</v>
          </cell>
          <cell r="O64">
            <v>749.98000000000025</v>
          </cell>
          <cell r="P64">
            <v>0</v>
          </cell>
          <cell r="Q64">
            <v>0</v>
          </cell>
          <cell r="R64">
            <v>2324.2799999999997</v>
          </cell>
          <cell r="S64">
            <v>0</v>
          </cell>
          <cell r="T64">
            <v>5962.34</v>
          </cell>
          <cell r="U64">
            <v>13449.760000000002</v>
          </cell>
          <cell r="V64">
            <v>2227.36</v>
          </cell>
          <cell r="W64">
            <v>1711.0900000000001</v>
          </cell>
          <cell r="X64">
            <v>9972.2099999999991</v>
          </cell>
          <cell r="Y64">
            <v>1069.9475688095324</v>
          </cell>
          <cell r="Z64">
            <v>140516.41756880953</v>
          </cell>
          <cell r="AA64">
            <v>20048.920000000002</v>
          </cell>
          <cell r="AB64">
            <v>261</v>
          </cell>
          <cell r="AC64">
            <v>20</v>
          </cell>
          <cell r="AD64">
            <v>12</v>
          </cell>
          <cell r="AE64">
            <v>26</v>
          </cell>
          <cell r="AF64">
            <v>12</v>
          </cell>
          <cell r="AG64">
            <v>1528</v>
          </cell>
          <cell r="AH64">
            <v>0.85</v>
          </cell>
          <cell r="AI64">
            <v>1298.8</v>
          </cell>
          <cell r="AJ64">
            <v>108.1894191321293</v>
          </cell>
          <cell r="AK64">
            <v>47.603344418136892</v>
          </cell>
          <cell r="AL64">
            <v>0.44</v>
          </cell>
          <cell r="AM64">
            <v>155.79276355026619</v>
          </cell>
          <cell r="AN64">
            <v>16.228412869819394</v>
          </cell>
          <cell r="AO64">
            <v>0.15</v>
          </cell>
          <cell r="AP64">
            <v>172.02117642008557</v>
          </cell>
          <cell r="AQ64">
            <v>671.9486486486486</v>
          </cell>
          <cell r="AR64">
            <v>91.905405405405403</v>
          </cell>
          <cell r="AS64">
            <v>301.79621621621629</v>
          </cell>
          <cell r="AT64">
            <v>1065.6502702702703</v>
          </cell>
          <cell r="AU64">
            <v>140878.77895459905</v>
          </cell>
          <cell r="AV64">
            <v>0.63055269387603963</v>
          </cell>
          <cell r="AW64">
            <v>818.96183880620026</v>
          </cell>
          <cell r="AX64">
            <v>108.00648648648648</v>
          </cell>
        </row>
        <row r="65">
          <cell r="B65" t="str">
            <v>N3251-1415-04</v>
          </cell>
          <cell r="C65">
            <v>0</v>
          </cell>
          <cell r="D65" t="str">
            <v>Full System Switcher</v>
          </cell>
          <cell r="E65" t="str">
            <v>N3251-1415-04</v>
          </cell>
          <cell r="F65" t="str">
            <v>Vacant</v>
          </cell>
          <cell r="G65" t="str">
            <v>Wages Staff</v>
          </cell>
          <cell r="H65">
            <v>0</v>
          </cell>
          <cell r="I65">
            <v>1</v>
          </cell>
          <cell r="J65">
            <v>72966.740000000005</v>
          </cell>
          <cell r="K65">
            <v>6059.1999999999989</v>
          </cell>
          <cell r="L65">
            <v>0</v>
          </cell>
          <cell r="M65">
            <v>0</v>
          </cell>
          <cell r="N65">
            <v>2800.0499999999997</v>
          </cell>
          <cell r="O65">
            <v>749.98000000000025</v>
          </cell>
          <cell r="P65">
            <v>0</v>
          </cell>
          <cell r="Q65">
            <v>0</v>
          </cell>
          <cell r="R65">
            <v>1065.8600000000001</v>
          </cell>
          <cell r="S65">
            <v>1499.0099999999998</v>
          </cell>
          <cell r="T65">
            <v>5962.34</v>
          </cell>
          <cell r="U65">
            <v>10931.9</v>
          </cell>
          <cell r="V65">
            <v>1802.9099999999999</v>
          </cell>
          <cell r="W65">
            <v>1384.4000000000003</v>
          </cell>
          <cell r="X65">
            <v>8071.74</v>
          </cell>
          <cell r="Y65">
            <v>843.43055736250972</v>
          </cell>
          <cell r="Z65">
            <v>114137.56055736251</v>
          </cell>
          <cell r="AA65">
            <v>15804.419999999998</v>
          </cell>
          <cell r="AB65">
            <v>261</v>
          </cell>
          <cell r="AC65">
            <v>20</v>
          </cell>
          <cell r="AD65">
            <v>12</v>
          </cell>
          <cell r="AE65">
            <v>26</v>
          </cell>
          <cell r="AF65">
            <v>12</v>
          </cell>
          <cell r="AG65">
            <v>1528</v>
          </cell>
          <cell r="AH65">
            <v>0.85</v>
          </cell>
          <cell r="AI65">
            <v>1298.8</v>
          </cell>
          <cell r="AJ65">
            <v>87.879242806715823</v>
          </cell>
          <cell r="AK65">
            <v>38.666866834954959</v>
          </cell>
          <cell r="AL65">
            <v>0.44</v>
          </cell>
          <cell r="AM65">
            <v>126.54610964167078</v>
          </cell>
          <cell r="AN65">
            <v>13.181886421007373</v>
          </cell>
          <cell r="AO65">
            <v>0.15</v>
          </cell>
          <cell r="AP65">
            <v>139.72799606267816</v>
          </cell>
          <cell r="AQ65">
            <v>671.9486486486486</v>
          </cell>
          <cell r="AR65">
            <v>91.905405405405403</v>
          </cell>
          <cell r="AS65">
            <v>301.79621621621629</v>
          </cell>
          <cell r="AT65">
            <v>1065.6502702702703</v>
          </cell>
          <cell r="AU65">
            <v>114431.89658819641</v>
          </cell>
          <cell r="AV65">
            <v>0.63055269387603963</v>
          </cell>
          <cell r="AW65">
            <v>818.96183880620026</v>
          </cell>
          <cell r="AX65">
            <v>108.00648648648648</v>
          </cell>
        </row>
        <row r="66">
          <cell r="B66" t="str">
            <v>N3251-1415-05</v>
          </cell>
          <cell r="C66">
            <v>0</v>
          </cell>
          <cell r="D66" t="str">
            <v>Reactive Controller</v>
          </cell>
          <cell r="E66" t="str">
            <v>N3251-1415-05</v>
          </cell>
          <cell r="F66" t="str">
            <v>Vacant</v>
          </cell>
          <cell r="G66" t="str">
            <v>Wages Staff</v>
          </cell>
          <cell r="H66">
            <v>0</v>
          </cell>
          <cell r="I66">
            <v>1</v>
          </cell>
          <cell r="J66">
            <v>78533.090000000011</v>
          </cell>
          <cell r="K66">
            <v>6521.44</v>
          </cell>
          <cell r="L66">
            <v>0</v>
          </cell>
          <cell r="M66">
            <v>0</v>
          </cell>
          <cell r="N66">
            <v>2800.0499999999997</v>
          </cell>
          <cell r="O66">
            <v>749.98000000000025</v>
          </cell>
          <cell r="P66">
            <v>0</v>
          </cell>
          <cell r="Q66">
            <v>0</v>
          </cell>
          <cell r="R66">
            <v>1901.8999999999996</v>
          </cell>
          <cell r="S66">
            <v>0</v>
          </cell>
          <cell r="T66">
            <v>5962.34</v>
          </cell>
          <cell r="U66">
            <v>11575.739999999998</v>
          </cell>
          <cell r="V66">
            <v>1913.25</v>
          </cell>
          <cell r="W66">
            <v>1469.55</v>
          </cell>
          <cell r="X66">
            <v>8565.9000000000015</v>
          </cell>
          <cell r="Y66">
            <v>907.77418876749141</v>
          </cell>
          <cell r="Z66">
            <v>120901.01418876751</v>
          </cell>
          <cell r="AA66">
            <v>17010.079999999998</v>
          </cell>
          <cell r="AB66">
            <v>261</v>
          </cell>
          <cell r="AC66">
            <v>20</v>
          </cell>
          <cell r="AD66">
            <v>12</v>
          </cell>
          <cell r="AE66">
            <v>26</v>
          </cell>
          <cell r="AF66">
            <v>12</v>
          </cell>
          <cell r="AG66">
            <v>1528</v>
          </cell>
          <cell r="AH66">
            <v>0.85</v>
          </cell>
          <cell r="AI66">
            <v>1298.8</v>
          </cell>
          <cell r="AJ66">
            <v>93.086706335669476</v>
          </cell>
          <cell r="AK66">
            <v>40.958150787694571</v>
          </cell>
          <cell r="AL66">
            <v>0.44</v>
          </cell>
          <cell r="AM66">
            <v>134.04485712336404</v>
          </cell>
          <cell r="AN66">
            <v>13.963005950350421</v>
          </cell>
          <cell r="AO66">
            <v>0.15</v>
          </cell>
          <cell r="AP66">
            <v>148.00786307371447</v>
          </cell>
          <cell r="AQ66">
            <v>671.9486486486486</v>
          </cell>
          <cell r="AR66">
            <v>91.905405405405403</v>
          </cell>
          <cell r="AS66">
            <v>301.79621621621629</v>
          </cell>
          <cell r="AT66">
            <v>1065.6502702702703</v>
          </cell>
          <cell r="AU66">
            <v>121212.79170062552</v>
          </cell>
          <cell r="AV66">
            <v>0.63055269387603963</v>
          </cell>
          <cell r="AW66">
            <v>818.96183880620026</v>
          </cell>
          <cell r="AX66">
            <v>108.00648648648648</v>
          </cell>
        </row>
        <row r="67">
          <cell r="B67" t="str">
            <v>N3251-1415-06</v>
          </cell>
          <cell r="C67">
            <v>0</v>
          </cell>
          <cell r="D67" t="str">
            <v>Site Lead</v>
          </cell>
          <cell r="E67" t="str">
            <v>N3251-1415-06</v>
          </cell>
          <cell r="F67" t="str">
            <v>Vacant</v>
          </cell>
          <cell r="G67" t="str">
            <v>Wages Staff</v>
          </cell>
          <cell r="H67">
            <v>0</v>
          </cell>
          <cell r="I67">
            <v>1</v>
          </cell>
          <cell r="J67">
            <v>72966.740000000005</v>
          </cell>
          <cell r="K67">
            <v>6059.1999999999989</v>
          </cell>
          <cell r="L67">
            <v>0</v>
          </cell>
          <cell r="M67">
            <v>0</v>
          </cell>
          <cell r="N67">
            <v>2800.0499999999997</v>
          </cell>
          <cell r="O67">
            <v>749.98000000000025</v>
          </cell>
          <cell r="P67">
            <v>0</v>
          </cell>
          <cell r="Q67">
            <v>0</v>
          </cell>
          <cell r="R67">
            <v>1065.8600000000001</v>
          </cell>
          <cell r="S67">
            <v>6240.0299999999988</v>
          </cell>
          <cell r="T67">
            <v>5962.34</v>
          </cell>
          <cell r="U67">
            <v>11500.84</v>
          </cell>
          <cell r="V67">
            <v>1884.1499999999996</v>
          </cell>
          <cell r="W67">
            <v>1445.8199999999997</v>
          </cell>
          <cell r="X67">
            <v>8435.5199999999986</v>
          </cell>
          <cell r="Y67">
            <v>843.43055736250972</v>
          </cell>
          <cell r="Z67">
            <v>119953.9605573625</v>
          </cell>
          <cell r="AA67">
            <v>15804.419999999998</v>
          </cell>
          <cell r="AB67">
            <v>261</v>
          </cell>
          <cell r="AC67">
            <v>20</v>
          </cell>
          <cell r="AD67">
            <v>12</v>
          </cell>
          <cell r="AE67">
            <v>26</v>
          </cell>
          <cell r="AF67">
            <v>12</v>
          </cell>
          <cell r="AG67">
            <v>1528</v>
          </cell>
          <cell r="AH67">
            <v>0.85</v>
          </cell>
          <cell r="AI67">
            <v>1298.8</v>
          </cell>
          <cell r="AJ67">
            <v>92.357530456854406</v>
          </cell>
          <cell r="AK67">
            <v>40.637313401015938</v>
          </cell>
          <cell r="AL67">
            <v>0.44</v>
          </cell>
          <cell r="AM67">
            <v>132.99484385787034</v>
          </cell>
          <cell r="AN67">
            <v>13.853629568528161</v>
          </cell>
          <cell r="AO67">
            <v>0.15</v>
          </cell>
          <cell r="AP67">
            <v>146.8484734263985</v>
          </cell>
          <cell r="AQ67">
            <v>671.9486486486486</v>
          </cell>
          <cell r="AR67">
            <v>91.905405405405403</v>
          </cell>
          <cell r="AS67">
            <v>301.79621621621629</v>
          </cell>
          <cell r="AT67">
            <v>1065.6502702702703</v>
          </cell>
          <cell r="AU67">
            <v>120263.29582316674</v>
          </cell>
          <cell r="AV67">
            <v>0.63055269387603963</v>
          </cell>
          <cell r="AW67">
            <v>818.96183880620026</v>
          </cell>
          <cell r="AX67">
            <v>108.00648648648648</v>
          </cell>
        </row>
        <row r="68">
          <cell r="B68" t="str">
            <v>N3251-1415-07</v>
          </cell>
          <cell r="C68">
            <v>0</v>
          </cell>
          <cell r="D68" t="str">
            <v>Site Lead</v>
          </cell>
          <cell r="E68" t="str">
            <v>N3251-1415-07</v>
          </cell>
          <cell r="F68" t="str">
            <v>Vacant</v>
          </cell>
          <cell r="G68" t="str">
            <v>Wages Staff</v>
          </cell>
          <cell r="H68">
            <v>0</v>
          </cell>
          <cell r="I68">
            <v>1</v>
          </cell>
          <cell r="J68">
            <v>72966.740000000005</v>
          </cell>
          <cell r="K68">
            <v>6059.1999999999989</v>
          </cell>
          <cell r="L68">
            <v>0</v>
          </cell>
          <cell r="M68">
            <v>0</v>
          </cell>
          <cell r="N68">
            <v>2800.0499999999997</v>
          </cell>
          <cell r="O68">
            <v>749.98000000000025</v>
          </cell>
          <cell r="P68">
            <v>0</v>
          </cell>
          <cell r="Q68">
            <v>0</v>
          </cell>
          <cell r="R68">
            <v>1065.8600000000001</v>
          </cell>
          <cell r="S68">
            <v>6240.0299999999988</v>
          </cell>
          <cell r="T68">
            <v>5962.34</v>
          </cell>
          <cell r="U68">
            <v>11500.84</v>
          </cell>
          <cell r="V68">
            <v>1884.1499999999996</v>
          </cell>
          <cell r="W68">
            <v>1445.8199999999997</v>
          </cell>
          <cell r="X68">
            <v>8435.5199999999986</v>
          </cell>
          <cell r="Y68">
            <v>843.43055736250972</v>
          </cell>
          <cell r="Z68">
            <v>119953.9605573625</v>
          </cell>
          <cell r="AA68">
            <v>15804.419999999998</v>
          </cell>
          <cell r="AB68">
            <v>261</v>
          </cell>
          <cell r="AC68">
            <v>20</v>
          </cell>
          <cell r="AD68">
            <v>12</v>
          </cell>
          <cell r="AE68">
            <v>26</v>
          </cell>
          <cell r="AF68">
            <v>12</v>
          </cell>
          <cell r="AG68">
            <v>1528</v>
          </cell>
          <cell r="AH68">
            <v>0.85</v>
          </cell>
          <cell r="AI68">
            <v>1298.8</v>
          </cell>
          <cell r="AJ68">
            <v>92.357530456854406</v>
          </cell>
          <cell r="AK68">
            <v>40.637313401015938</v>
          </cell>
          <cell r="AL68">
            <v>0.44</v>
          </cell>
          <cell r="AM68">
            <v>132.99484385787034</v>
          </cell>
          <cell r="AN68">
            <v>13.853629568528161</v>
          </cell>
          <cell r="AO68">
            <v>0.15</v>
          </cell>
          <cell r="AP68">
            <v>146.8484734263985</v>
          </cell>
          <cell r="AQ68">
            <v>671.9486486486486</v>
          </cell>
          <cell r="AR68">
            <v>91.905405405405403</v>
          </cell>
          <cell r="AS68">
            <v>301.79621621621629</v>
          </cell>
          <cell r="AT68">
            <v>1065.6502702702703</v>
          </cell>
          <cell r="AU68">
            <v>120263.29582316674</v>
          </cell>
          <cell r="AV68">
            <v>0.63055269387603963</v>
          </cell>
          <cell r="AW68">
            <v>818.96183880620026</v>
          </cell>
          <cell r="AX68">
            <v>108.00648648648648</v>
          </cell>
        </row>
        <row r="69">
          <cell r="B69" t="str">
            <v>N3251-1415-08</v>
          </cell>
          <cell r="C69">
            <v>0</v>
          </cell>
          <cell r="D69" t="str">
            <v>Site Lead</v>
          </cell>
          <cell r="E69" t="str">
            <v>N3251-1415-08</v>
          </cell>
          <cell r="F69" t="str">
            <v>Vacant</v>
          </cell>
          <cell r="G69" t="str">
            <v>Wages Staff</v>
          </cell>
          <cell r="H69">
            <v>0</v>
          </cell>
          <cell r="I69">
            <v>1</v>
          </cell>
          <cell r="J69">
            <v>72966.740000000005</v>
          </cell>
          <cell r="K69">
            <v>6059.1999999999989</v>
          </cell>
          <cell r="L69">
            <v>0</v>
          </cell>
          <cell r="M69">
            <v>0</v>
          </cell>
          <cell r="N69">
            <v>2800.0499999999997</v>
          </cell>
          <cell r="O69">
            <v>749.98000000000025</v>
          </cell>
          <cell r="P69">
            <v>0</v>
          </cell>
          <cell r="Q69">
            <v>0</v>
          </cell>
          <cell r="R69">
            <v>1065.8600000000001</v>
          </cell>
          <cell r="S69">
            <v>6240.0299999999988</v>
          </cell>
          <cell r="T69">
            <v>5962.34</v>
          </cell>
          <cell r="U69">
            <v>11500.84</v>
          </cell>
          <cell r="V69">
            <v>1884.1499999999996</v>
          </cell>
          <cell r="W69">
            <v>1445.8199999999997</v>
          </cell>
          <cell r="X69">
            <v>8435.5199999999986</v>
          </cell>
          <cell r="Y69">
            <v>843.43055736250972</v>
          </cell>
          <cell r="Z69">
            <v>119953.9605573625</v>
          </cell>
          <cell r="AA69">
            <v>15804.419999999998</v>
          </cell>
          <cell r="AB69">
            <v>261</v>
          </cell>
          <cell r="AC69">
            <v>20</v>
          </cell>
          <cell r="AD69">
            <v>12</v>
          </cell>
          <cell r="AE69">
            <v>26</v>
          </cell>
          <cell r="AF69">
            <v>12</v>
          </cell>
          <cell r="AG69">
            <v>1528</v>
          </cell>
          <cell r="AH69">
            <v>0.85</v>
          </cell>
          <cell r="AI69">
            <v>1298.8</v>
          </cell>
          <cell r="AJ69">
            <v>92.357530456854406</v>
          </cell>
          <cell r="AK69">
            <v>40.637313401015938</v>
          </cell>
          <cell r="AL69">
            <v>0.44</v>
          </cell>
          <cell r="AM69">
            <v>132.99484385787034</v>
          </cell>
          <cell r="AN69">
            <v>13.853629568528161</v>
          </cell>
          <cell r="AO69">
            <v>0.15</v>
          </cell>
          <cell r="AP69">
            <v>146.8484734263985</v>
          </cell>
          <cell r="AQ69">
            <v>671.9486486486486</v>
          </cell>
          <cell r="AR69">
            <v>91.905405405405403</v>
          </cell>
          <cell r="AS69">
            <v>301.79621621621629</v>
          </cell>
          <cell r="AT69">
            <v>1065.6502702702703</v>
          </cell>
          <cell r="AU69">
            <v>120263.29582316674</v>
          </cell>
          <cell r="AV69">
            <v>0.63055269387603963</v>
          </cell>
          <cell r="AW69">
            <v>818.96183880620026</v>
          </cell>
          <cell r="AX69">
            <v>108.00648648648648</v>
          </cell>
        </row>
        <row r="70">
          <cell r="B70" t="str">
            <v>N3251-1415-09</v>
          </cell>
          <cell r="C70">
            <v>0</v>
          </cell>
          <cell r="D70" t="str">
            <v>Site Lead</v>
          </cell>
          <cell r="E70" t="str">
            <v>N3251-1415-09</v>
          </cell>
          <cell r="F70" t="str">
            <v>Vacant</v>
          </cell>
          <cell r="G70" t="str">
            <v>Wages Staff</v>
          </cell>
          <cell r="H70">
            <v>0</v>
          </cell>
          <cell r="I70">
            <v>1</v>
          </cell>
          <cell r="J70">
            <v>72966.740000000005</v>
          </cell>
          <cell r="K70">
            <v>6059.1999999999989</v>
          </cell>
          <cell r="L70">
            <v>0</v>
          </cell>
          <cell r="M70">
            <v>0</v>
          </cell>
          <cell r="N70">
            <v>2800.0499999999997</v>
          </cell>
          <cell r="O70">
            <v>749.98000000000025</v>
          </cell>
          <cell r="P70">
            <v>0</v>
          </cell>
          <cell r="Q70">
            <v>0</v>
          </cell>
          <cell r="R70">
            <v>1065.8600000000001</v>
          </cell>
          <cell r="S70">
            <v>6240.0299999999988</v>
          </cell>
          <cell r="T70">
            <v>5962.34</v>
          </cell>
          <cell r="U70">
            <v>11500.84</v>
          </cell>
          <cell r="V70">
            <v>1884.1499999999996</v>
          </cell>
          <cell r="W70">
            <v>1445.8199999999997</v>
          </cell>
          <cell r="X70">
            <v>8435.5199999999986</v>
          </cell>
          <cell r="Y70">
            <v>843.43055736250972</v>
          </cell>
          <cell r="Z70">
            <v>119953.9605573625</v>
          </cell>
          <cell r="AA70">
            <v>15804.419999999998</v>
          </cell>
          <cell r="AB70">
            <v>261</v>
          </cell>
          <cell r="AC70">
            <v>20</v>
          </cell>
          <cell r="AD70">
            <v>12</v>
          </cell>
          <cell r="AE70">
            <v>26</v>
          </cell>
          <cell r="AF70">
            <v>12</v>
          </cell>
          <cell r="AG70">
            <v>1528</v>
          </cell>
          <cell r="AH70">
            <v>0.85</v>
          </cell>
          <cell r="AI70">
            <v>1298.8</v>
          </cell>
          <cell r="AJ70">
            <v>92.357530456854406</v>
          </cell>
          <cell r="AK70">
            <v>40.637313401015938</v>
          </cell>
          <cell r="AL70">
            <v>0.44</v>
          </cell>
          <cell r="AM70">
            <v>132.99484385787034</v>
          </cell>
          <cell r="AN70">
            <v>13.853629568528161</v>
          </cell>
          <cell r="AO70">
            <v>0.15</v>
          </cell>
          <cell r="AP70">
            <v>146.8484734263985</v>
          </cell>
          <cell r="AQ70">
            <v>671.9486486486486</v>
          </cell>
          <cell r="AR70">
            <v>91.905405405405403</v>
          </cell>
          <cell r="AS70">
            <v>301.79621621621629</v>
          </cell>
          <cell r="AT70">
            <v>1065.6502702702703</v>
          </cell>
          <cell r="AU70">
            <v>120263.29582316674</v>
          </cell>
          <cell r="AV70">
            <v>0.63055269387603963</v>
          </cell>
          <cell r="AW70">
            <v>818.96183880620026</v>
          </cell>
          <cell r="AX70">
            <v>108.00648648648648</v>
          </cell>
        </row>
        <row r="71">
          <cell r="B71" t="str">
            <v>N3251-1415-10</v>
          </cell>
          <cell r="C71">
            <v>0</v>
          </cell>
          <cell r="D71" t="str">
            <v>Site Lead</v>
          </cell>
          <cell r="E71" t="str">
            <v>N3251-1415-10</v>
          </cell>
          <cell r="F71" t="str">
            <v>Vacant</v>
          </cell>
          <cell r="G71" t="str">
            <v>Wages Staff</v>
          </cell>
          <cell r="H71">
            <v>0</v>
          </cell>
          <cell r="I71">
            <v>1</v>
          </cell>
          <cell r="J71">
            <v>72966.740000000005</v>
          </cell>
          <cell r="K71">
            <v>6059.1999999999989</v>
          </cell>
          <cell r="L71">
            <v>0</v>
          </cell>
          <cell r="M71">
            <v>0</v>
          </cell>
          <cell r="N71">
            <v>2800.0499999999997</v>
          </cell>
          <cell r="O71">
            <v>749.98000000000025</v>
          </cell>
          <cell r="P71">
            <v>0</v>
          </cell>
          <cell r="Q71">
            <v>0</v>
          </cell>
          <cell r="R71">
            <v>1065.8600000000001</v>
          </cell>
          <cell r="S71">
            <v>6240.0299999999988</v>
          </cell>
          <cell r="T71">
            <v>5962.34</v>
          </cell>
          <cell r="U71">
            <v>11500.84</v>
          </cell>
          <cell r="V71">
            <v>1884.1499999999996</v>
          </cell>
          <cell r="W71">
            <v>1445.8199999999997</v>
          </cell>
          <cell r="X71">
            <v>8435.5199999999986</v>
          </cell>
          <cell r="Y71">
            <v>843.43055736250972</v>
          </cell>
          <cell r="Z71">
            <v>119953.9605573625</v>
          </cell>
          <cell r="AA71">
            <v>15804.419999999998</v>
          </cell>
          <cell r="AB71">
            <v>261</v>
          </cell>
          <cell r="AC71">
            <v>20</v>
          </cell>
          <cell r="AD71">
            <v>12</v>
          </cell>
          <cell r="AE71">
            <v>26</v>
          </cell>
          <cell r="AF71">
            <v>12</v>
          </cell>
          <cell r="AG71">
            <v>1528</v>
          </cell>
          <cell r="AH71">
            <v>0.85</v>
          </cell>
          <cell r="AI71">
            <v>1298.8</v>
          </cell>
          <cell r="AJ71">
            <v>92.357530456854406</v>
          </cell>
          <cell r="AK71">
            <v>40.637313401015938</v>
          </cell>
          <cell r="AL71">
            <v>0.44</v>
          </cell>
          <cell r="AM71">
            <v>132.99484385787034</v>
          </cell>
          <cell r="AN71">
            <v>13.853629568528161</v>
          </cell>
          <cell r="AO71">
            <v>0.15</v>
          </cell>
          <cell r="AP71">
            <v>146.8484734263985</v>
          </cell>
          <cell r="AQ71">
            <v>671.9486486486486</v>
          </cell>
          <cell r="AR71">
            <v>91.905405405405403</v>
          </cell>
          <cell r="AS71">
            <v>301.79621621621629</v>
          </cell>
          <cell r="AT71">
            <v>1065.6502702702703</v>
          </cell>
          <cell r="AU71">
            <v>120263.29582316674</v>
          </cell>
          <cell r="AV71">
            <v>0.63055269387603963</v>
          </cell>
          <cell r="AW71">
            <v>818.96183880620026</v>
          </cell>
          <cell r="AX71">
            <v>108.00648648648648</v>
          </cell>
        </row>
        <row r="72">
          <cell r="B72" t="str">
            <v>N3251-1415-11</v>
          </cell>
          <cell r="C72">
            <v>0</v>
          </cell>
          <cell r="D72" t="str">
            <v>Site Lead</v>
          </cell>
          <cell r="E72" t="str">
            <v>N3251-1415-11</v>
          </cell>
          <cell r="F72" t="str">
            <v>Vacant</v>
          </cell>
          <cell r="G72" t="str">
            <v>Wages Staff</v>
          </cell>
          <cell r="H72">
            <v>0</v>
          </cell>
          <cell r="I72">
            <v>1</v>
          </cell>
          <cell r="J72">
            <v>72966.740000000005</v>
          </cell>
          <cell r="K72">
            <v>6059.1999999999989</v>
          </cell>
          <cell r="L72">
            <v>0</v>
          </cell>
          <cell r="M72">
            <v>0</v>
          </cell>
          <cell r="N72">
            <v>2800.0499999999997</v>
          </cell>
          <cell r="O72">
            <v>749.98000000000025</v>
          </cell>
          <cell r="P72">
            <v>0</v>
          </cell>
          <cell r="Q72">
            <v>0</v>
          </cell>
          <cell r="R72">
            <v>1065.8600000000001</v>
          </cell>
          <cell r="S72">
            <v>6240.0299999999988</v>
          </cell>
          <cell r="T72">
            <v>5962.34</v>
          </cell>
          <cell r="U72">
            <v>11500.84</v>
          </cell>
          <cell r="V72">
            <v>1884.1499999999996</v>
          </cell>
          <cell r="W72">
            <v>1445.8199999999997</v>
          </cell>
          <cell r="X72">
            <v>8435.5199999999986</v>
          </cell>
          <cell r="Y72">
            <v>843.43055736250972</v>
          </cell>
          <cell r="Z72">
            <v>119953.9605573625</v>
          </cell>
          <cell r="AA72">
            <v>15804.419999999998</v>
          </cell>
          <cell r="AB72">
            <v>261</v>
          </cell>
          <cell r="AC72">
            <v>20</v>
          </cell>
          <cell r="AD72">
            <v>12</v>
          </cell>
          <cell r="AE72">
            <v>26</v>
          </cell>
          <cell r="AF72">
            <v>12</v>
          </cell>
          <cell r="AG72">
            <v>1528</v>
          </cell>
          <cell r="AH72">
            <v>0.85</v>
          </cell>
          <cell r="AI72">
            <v>1298.8</v>
          </cell>
          <cell r="AJ72">
            <v>92.357530456854406</v>
          </cell>
          <cell r="AK72">
            <v>40.637313401015938</v>
          </cell>
          <cell r="AL72">
            <v>0.44</v>
          </cell>
          <cell r="AM72">
            <v>132.99484385787034</v>
          </cell>
          <cell r="AN72">
            <v>13.853629568528161</v>
          </cell>
          <cell r="AO72">
            <v>0.15</v>
          </cell>
          <cell r="AP72">
            <v>146.8484734263985</v>
          </cell>
          <cell r="AQ72">
            <v>671.9486486486486</v>
          </cell>
          <cell r="AR72">
            <v>91.905405405405403</v>
          </cell>
          <cell r="AS72">
            <v>301.79621621621629</v>
          </cell>
          <cell r="AT72">
            <v>1065.6502702702703</v>
          </cell>
          <cell r="AU72">
            <v>120263.29582316674</v>
          </cell>
          <cell r="AV72">
            <v>0.63055269387603963</v>
          </cell>
          <cell r="AW72">
            <v>818.96183880620026</v>
          </cell>
          <cell r="AX72">
            <v>108.00648648648648</v>
          </cell>
        </row>
        <row r="73">
          <cell r="B73" t="str">
            <v>N3251-1415-12</v>
          </cell>
          <cell r="C73">
            <v>0</v>
          </cell>
          <cell r="D73" t="str">
            <v>Site Lead</v>
          </cell>
          <cell r="E73" t="str">
            <v>N3251-1415-12</v>
          </cell>
          <cell r="F73" t="str">
            <v>Vacant</v>
          </cell>
          <cell r="G73" t="str">
            <v>Wages Staff</v>
          </cell>
          <cell r="H73">
            <v>0</v>
          </cell>
          <cell r="I73">
            <v>1</v>
          </cell>
          <cell r="J73">
            <v>72966.740000000005</v>
          </cell>
          <cell r="K73">
            <v>6059.1999999999989</v>
          </cell>
          <cell r="L73">
            <v>0</v>
          </cell>
          <cell r="M73">
            <v>0</v>
          </cell>
          <cell r="N73">
            <v>2800.0499999999997</v>
          </cell>
          <cell r="O73">
            <v>749.98000000000025</v>
          </cell>
          <cell r="P73">
            <v>0</v>
          </cell>
          <cell r="Q73">
            <v>0</v>
          </cell>
          <cell r="R73">
            <v>1065.8600000000001</v>
          </cell>
          <cell r="S73">
            <v>6240.0299999999988</v>
          </cell>
          <cell r="T73">
            <v>5962.34</v>
          </cell>
          <cell r="U73">
            <v>11500.84</v>
          </cell>
          <cell r="V73">
            <v>1884.1499999999996</v>
          </cell>
          <cell r="W73">
            <v>1445.8199999999997</v>
          </cell>
          <cell r="X73">
            <v>8435.5199999999986</v>
          </cell>
          <cell r="Y73">
            <v>843.43055736250972</v>
          </cell>
          <cell r="Z73">
            <v>119953.9605573625</v>
          </cell>
          <cell r="AA73">
            <v>15804.419999999998</v>
          </cell>
          <cell r="AB73">
            <v>261</v>
          </cell>
          <cell r="AC73">
            <v>20</v>
          </cell>
          <cell r="AD73">
            <v>12</v>
          </cell>
          <cell r="AE73">
            <v>26</v>
          </cell>
          <cell r="AF73">
            <v>12</v>
          </cell>
          <cell r="AG73">
            <v>1528</v>
          </cell>
          <cell r="AH73">
            <v>0.85</v>
          </cell>
          <cell r="AI73">
            <v>1298.8</v>
          </cell>
          <cell r="AJ73">
            <v>92.357530456854406</v>
          </cell>
          <cell r="AK73">
            <v>40.637313401015938</v>
          </cell>
          <cell r="AL73">
            <v>0.44</v>
          </cell>
          <cell r="AM73">
            <v>132.99484385787034</v>
          </cell>
          <cell r="AN73">
            <v>13.853629568528161</v>
          </cell>
          <cell r="AO73">
            <v>0.15</v>
          </cell>
          <cell r="AP73">
            <v>146.8484734263985</v>
          </cell>
          <cell r="AQ73">
            <v>671.9486486486486</v>
          </cell>
          <cell r="AR73">
            <v>91.905405405405403</v>
          </cell>
          <cell r="AS73">
            <v>301.79621621621629</v>
          </cell>
          <cell r="AT73">
            <v>1065.6502702702703</v>
          </cell>
          <cell r="AU73">
            <v>120263.29582316674</v>
          </cell>
          <cell r="AV73">
            <v>0.63055269387603963</v>
          </cell>
          <cell r="AW73">
            <v>818.96183880620026</v>
          </cell>
          <cell r="AX73">
            <v>108.00648648648648</v>
          </cell>
        </row>
        <row r="74">
          <cell r="B74" t="str">
            <v>N3251-1415-13</v>
          </cell>
          <cell r="C74">
            <v>0</v>
          </cell>
          <cell r="D74" t="str">
            <v>Site Lead</v>
          </cell>
          <cell r="E74" t="str">
            <v>N3251-1415-13</v>
          </cell>
          <cell r="F74" t="str">
            <v>Vacant</v>
          </cell>
          <cell r="G74" t="str">
            <v>Wages Staff</v>
          </cell>
          <cell r="H74">
            <v>0</v>
          </cell>
          <cell r="I74">
            <v>1</v>
          </cell>
          <cell r="J74">
            <v>72966.740000000005</v>
          </cell>
          <cell r="K74">
            <v>6059.1999999999989</v>
          </cell>
          <cell r="L74">
            <v>0</v>
          </cell>
          <cell r="M74">
            <v>0</v>
          </cell>
          <cell r="N74">
            <v>2800.0499999999997</v>
          </cell>
          <cell r="O74">
            <v>749.98000000000025</v>
          </cell>
          <cell r="P74">
            <v>0</v>
          </cell>
          <cell r="Q74">
            <v>0</v>
          </cell>
          <cell r="R74">
            <v>1065.8600000000001</v>
          </cell>
          <cell r="S74">
            <v>6240.0299999999988</v>
          </cell>
          <cell r="T74">
            <v>5962.34</v>
          </cell>
          <cell r="U74">
            <v>11500.84</v>
          </cell>
          <cell r="V74">
            <v>1884.1499999999996</v>
          </cell>
          <cell r="W74">
            <v>1445.8199999999997</v>
          </cell>
          <cell r="X74">
            <v>8435.5199999999986</v>
          </cell>
          <cell r="Y74">
            <v>843.43055736250972</v>
          </cell>
          <cell r="Z74">
            <v>119953.9605573625</v>
          </cell>
          <cell r="AA74">
            <v>15804.419999999998</v>
          </cell>
          <cell r="AB74">
            <v>261</v>
          </cell>
          <cell r="AC74">
            <v>20</v>
          </cell>
          <cell r="AD74">
            <v>12</v>
          </cell>
          <cell r="AE74">
            <v>26</v>
          </cell>
          <cell r="AF74">
            <v>12</v>
          </cell>
          <cell r="AG74">
            <v>1528</v>
          </cell>
          <cell r="AH74">
            <v>0.85</v>
          </cell>
          <cell r="AI74">
            <v>1298.8</v>
          </cell>
          <cell r="AJ74">
            <v>92.357530456854406</v>
          </cell>
          <cell r="AK74">
            <v>40.637313401015938</v>
          </cell>
          <cell r="AL74">
            <v>0.44</v>
          </cell>
          <cell r="AM74">
            <v>132.99484385787034</v>
          </cell>
          <cell r="AN74">
            <v>13.853629568528161</v>
          </cell>
          <cell r="AO74">
            <v>0.15</v>
          </cell>
          <cell r="AP74">
            <v>146.8484734263985</v>
          </cell>
          <cell r="AQ74">
            <v>671.9486486486486</v>
          </cell>
          <cell r="AR74">
            <v>91.905405405405403</v>
          </cell>
          <cell r="AS74">
            <v>301.79621621621629</v>
          </cell>
          <cell r="AT74">
            <v>1065.6502702702703</v>
          </cell>
          <cell r="AU74">
            <v>120263.29582316674</v>
          </cell>
          <cell r="AV74">
            <v>0.63055269387603963</v>
          </cell>
          <cell r="AW74">
            <v>818.96183880620026</v>
          </cell>
          <cell r="AX74">
            <v>108.00648648648648</v>
          </cell>
        </row>
        <row r="75">
          <cell r="B75" t="str">
            <v>N3251-1415-14</v>
          </cell>
          <cell r="C75">
            <v>0</v>
          </cell>
          <cell r="D75" t="str">
            <v>Site Lead</v>
          </cell>
          <cell r="E75" t="str">
            <v>N3251-1415-14</v>
          </cell>
          <cell r="F75" t="str">
            <v>Vacant</v>
          </cell>
          <cell r="G75" t="str">
            <v>Wages Staff</v>
          </cell>
          <cell r="H75">
            <v>0</v>
          </cell>
          <cell r="I75">
            <v>1</v>
          </cell>
          <cell r="J75">
            <v>72966.740000000005</v>
          </cell>
          <cell r="K75">
            <v>6059.1999999999989</v>
          </cell>
          <cell r="L75">
            <v>0</v>
          </cell>
          <cell r="M75">
            <v>0</v>
          </cell>
          <cell r="N75">
            <v>2800.0499999999997</v>
          </cell>
          <cell r="O75">
            <v>749.98000000000025</v>
          </cell>
          <cell r="P75">
            <v>0</v>
          </cell>
          <cell r="Q75">
            <v>0</v>
          </cell>
          <cell r="R75">
            <v>1065.8600000000001</v>
          </cell>
          <cell r="S75">
            <v>6240.0299999999988</v>
          </cell>
          <cell r="T75">
            <v>5962.34</v>
          </cell>
          <cell r="U75">
            <v>11500.84</v>
          </cell>
          <cell r="V75">
            <v>1884.1499999999996</v>
          </cell>
          <cell r="W75">
            <v>1445.8199999999997</v>
          </cell>
          <cell r="X75">
            <v>8435.5199999999986</v>
          </cell>
          <cell r="Y75">
            <v>843.43055736250972</v>
          </cell>
          <cell r="Z75">
            <v>119953.9605573625</v>
          </cell>
          <cell r="AA75">
            <v>15804.419999999998</v>
          </cell>
          <cell r="AB75">
            <v>261</v>
          </cell>
          <cell r="AC75">
            <v>20</v>
          </cell>
          <cell r="AD75">
            <v>12</v>
          </cell>
          <cell r="AE75">
            <v>26</v>
          </cell>
          <cell r="AF75">
            <v>12</v>
          </cell>
          <cell r="AG75">
            <v>1528</v>
          </cell>
          <cell r="AH75">
            <v>0.85</v>
          </cell>
          <cell r="AI75">
            <v>1298.8</v>
          </cell>
          <cell r="AJ75">
            <v>92.357530456854406</v>
          </cell>
          <cell r="AK75">
            <v>40.637313401015938</v>
          </cell>
          <cell r="AL75">
            <v>0.44</v>
          </cell>
          <cell r="AM75">
            <v>132.99484385787034</v>
          </cell>
          <cell r="AN75">
            <v>13.853629568528161</v>
          </cell>
          <cell r="AO75">
            <v>0.15</v>
          </cell>
          <cell r="AP75">
            <v>146.8484734263985</v>
          </cell>
          <cell r="AQ75">
            <v>671.9486486486486</v>
          </cell>
          <cell r="AR75">
            <v>91.905405405405403</v>
          </cell>
          <cell r="AS75">
            <v>301.79621621621629</v>
          </cell>
          <cell r="AT75">
            <v>1065.6502702702703</v>
          </cell>
          <cell r="AU75">
            <v>120263.29582316674</v>
          </cell>
          <cell r="AV75">
            <v>0.63055269387603963</v>
          </cell>
          <cell r="AW75">
            <v>818.96183880620026</v>
          </cell>
          <cell r="AX75">
            <v>108.00648648648648</v>
          </cell>
        </row>
        <row r="76">
          <cell r="B76" t="str">
            <v>N3251-1415-16</v>
          </cell>
          <cell r="C76">
            <v>0</v>
          </cell>
          <cell r="D76" t="str">
            <v>Scheduler</v>
          </cell>
          <cell r="E76" t="str">
            <v>N3251-1415-16</v>
          </cell>
          <cell r="F76" t="str">
            <v>Vacant</v>
          </cell>
          <cell r="G76" t="str">
            <v>Wages Staff</v>
          </cell>
          <cell r="H76">
            <v>0</v>
          </cell>
          <cell r="I76">
            <v>1</v>
          </cell>
          <cell r="J76">
            <v>89150.120000000024</v>
          </cell>
          <cell r="K76">
            <v>7403.07</v>
          </cell>
          <cell r="L76">
            <v>0</v>
          </cell>
          <cell r="M76">
            <v>180.20999999999998</v>
          </cell>
          <cell r="N76">
            <v>2698.86</v>
          </cell>
          <cell r="O76">
            <v>722.8499999999998</v>
          </cell>
          <cell r="P76">
            <v>0</v>
          </cell>
          <cell r="Q76">
            <v>0</v>
          </cell>
          <cell r="R76">
            <v>1224.92</v>
          </cell>
          <cell r="S76">
            <v>0</v>
          </cell>
          <cell r="T76">
            <v>3346.85</v>
          </cell>
          <cell r="U76">
            <v>12566.670000000002</v>
          </cell>
          <cell r="V76">
            <v>2089.9800000000005</v>
          </cell>
          <cell r="W76">
            <v>1606.2199999999996</v>
          </cell>
          <cell r="X76">
            <v>9356.9700000000012</v>
          </cell>
          <cell r="Y76">
            <v>1030.498114513088</v>
          </cell>
          <cell r="Z76">
            <v>131377.21811451315</v>
          </cell>
          <cell r="AA76">
            <v>19309.689999999999</v>
          </cell>
          <cell r="AB76">
            <v>261</v>
          </cell>
          <cell r="AC76">
            <v>20</v>
          </cell>
          <cell r="AD76">
            <v>12</v>
          </cell>
          <cell r="AE76">
            <v>26</v>
          </cell>
          <cell r="AF76">
            <v>12</v>
          </cell>
          <cell r="AG76">
            <v>1528</v>
          </cell>
          <cell r="AH76">
            <v>0.85</v>
          </cell>
          <cell r="AI76">
            <v>1298.8</v>
          </cell>
          <cell r="AJ76">
            <v>101.15277033762946</v>
          </cell>
          <cell r="AK76">
            <v>44.507218948556961</v>
          </cell>
          <cell r="AL76">
            <v>0.44</v>
          </cell>
          <cell r="AM76">
            <v>145.65998928618643</v>
          </cell>
          <cell r="AN76">
            <v>15.172915550644419</v>
          </cell>
          <cell r="AO76">
            <v>0.15</v>
          </cell>
          <cell r="AP76">
            <v>160.83290483683083</v>
          </cell>
          <cell r="AQ76">
            <v>671.9486486486486</v>
          </cell>
          <cell r="AR76">
            <v>91.905405405405403</v>
          </cell>
          <cell r="AS76">
            <v>301.79621621621629</v>
          </cell>
          <cell r="AT76">
            <v>1065.6502702702703</v>
          </cell>
          <cell r="AU76">
            <v>131716.01148571359</v>
          </cell>
          <cell r="AV76">
            <v>0.63055269387603963</v>
          </cell>
          <cell r="AW76">
            <v>818.96183880620026</v>
          </cell>
          <cell r="AX76">
            <v>108.00648648648648</v>
          </cell>
        </row>
        <row r="77">
          <cell r="B77" t="str">
            <v>N3251-1415-17</v>
          </cell>
          <cell r="C77">
            <v>0</v>
          </cell>
          <cell r="D77" t="str">
            <v>Service Delivery Contract Manager</v>
          </cell>
          <cell r="E77" t="str">
            <v>N3251-1415-17</v>
          </cell>
          <cell r="F77" t="str">
            <v>Vacant</v>
          </cell>
          <cell r="G77" t="str">
            <v>Wages Staff</v>
          </cell>
          <cell r="H77">
            <v>0</v>
          </cell>
          <cell r="I77">
            <v>1</v>
          </cell>
          <cell r="J77">
            <v>106401.74000000003</v>
          </cell>
          <cell r="K77">
            <v>8835.68</v>
          </cell>
          <cell r="L77">
            <v>0</v>
          </cell>
          <cell r="M77">
            <v>0</v>
          </cell>
          <cell r="N77">
            <v>2799.62</v>
          </cell>
          <cell r="O77">
            <v>749.86</v>
          </cell>
          <cell r="P77">
            <v>0</v>
          </cell>
          <cell r="Q77">
            <v>0</v>
          </cell>
          <cell r="R77">
            <v>364.06</v>
          </cell>
          <cell r="S77">
            <v>0</v>
          </cell>
          <cell r="T77">
            <v>3039.19</v>
          </cell>
          <cell r="U77">
            <v>14662.149999999998</v>
          </cell>
          <cell r="V77">
            <v>2446.3599999999997</v>
          </cell>
          <cell r="W77">
            <v>1880.7399999999998</v>
          </cell>
          <cell r="X77">
            <v>10952.669999999998</v>
          </cell>
          <cell r="Y77">
            <v>1229.9086773328279</v>
          </cell>
          <cell r="Z77">
            <v>153361.97867733284</v>
          </cell>
          <cell r="AA77">
            <v>23046.299999999996</v>
          </cell>
          <cell r="AB77">
            <v>261</v>
          </cell>
          <cell r="AC77">
            <v>20</v>
          </cell>
          <cell r="AD77">
            <v>12</v>
          </cell>
          <cell r="AE77">
            <v>26</v>
          </cell>
          <cell r="AF77">
            <v>12</v>
          </cell>
          <cell r="AG77">
            <v>1528</v>
          </cell>
          <cell r="AH77">
            <v>0.85</v>
          </cell>
          <cell r="AI77">
            <v>1298.8</v>
          </cell>
          <cell r="AJ77">
            <v>118.07974952058272</v>
          </cell>
          <cell r="AK77">
            <v>51.955089789056402</v>
          </cell>
          <cell r="AL77">
            <v>0.44</v>
          </cell>
          <cell r="AM77">
            <v>170.03483930963912</v>
          </cell>
          <cell r="AN77">
            <v>17.711962428087407</v>
          </cell>
          <cell r="AO77">
            <v>0.15</v>
          </cell>
          <cell r="AP77">
            <v>187.74680173772654</v>
          </cell>
          <cell r="AQ77">
            <v>671.9486486486486</v>
          </cell>
          <cell r="AR77">
            <v>91.905405405405403</v>
          </cell>
          <cell r="AS77">
            <v>301.79621621621629</v>
          </cell>
          <cell r="AT77">
            <v>1065.6502702702703</v>
          </cell>
          <cell r="AU77">
            <v>153757.46598111166</v>
          </cell>
          <cell r="AV77">
            <v>0.63055269387603963</v>
          </cell>
          <cell r="AW77">
            <v>818.96183880620026</v>
          </cell>
          <cell r="AX77">
            <v>108.00648648648648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0</v>
          </cell>
        </row>
        <row r="80">
          <cell r="B80" t="str">
            <v>Total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56</v>
          </cell>
          <cell r="J80">
            <v>3734501.1200000015</v>
          </cell>
          <cell r="K80">
            <v>322311.20000000019</v>
          </cell>
          <cell r="L80">
            <v>11443.150399999997</v>
          </cell>
          <cell r="M80">
            <v>14180.249999999998</v>
          </cell>
          <cell r="N80">
            <v>153900.70000000001</v>
          </cell>
          <cell r="O80">
            <v>41221.530000000021</v>
          </cell>
          <cell r="P80">
            <v>0</v>
          </cell>
          <cell r="Q80">
            <v>0</v>
          </cell>
          <cell r="R80">
            <v>67363.89</v>
          </cell>
          <cell r="S80">
            <v>71150.76999999999</v>
          </cell>
          <cell r="T80">
            <v>246782.03000000006</v>
          </cell>
          <cell r="U80">
            <v>602553.55000000005</v>
          </cell>
          <cell r="V80">
            <v>92571.549999999959</v>
          </cell>
          <cell r="W80">
            <v>70550.010000000024</v>
          </cell>
          <cell r="X80">
            <v>414454.10000000027</v>
          </cell>
          <cell r="Y80">
            <v>124934.50372945666</v>
          </cell>
          <cell r="Z80">
            <v>5967918.3541294513</v>
          </cell>
          <cell r="AA80">
            <v>808878.28000000026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82512</v>
          </cell>
          <cell r="AH80">
            <v>0</v>
          </cell>
          <cell r="AI80">
            <v>70135.20000000007</v>
          </cell>
          <cell r="AJ80">
            <v>80.316574598078063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36285.227027027038</v>
          </cell>
          <cell r="AR80">
            <v>4962.891891891888</v>
          </cell>
          <cell r="AS80">
            <v>16296.995675675682</v>
          </cell>
          <cell r="AT80">
            <v>57545.114594594612</v>
          </cell>
          <cell r="AU80">
            <v>5624261.4941478698</v>
          </cell>
          <cell r="AV80">
            <v>0.63055269387603963</v>
          </cell>
          <cell r="AX80">
            <v>5832.3502702702654</v>
          </cell>
        </row>
        <row r="81">
          <cell r="B81" t="str">
            <v>Total (Chargeable)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54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5633019.0227511302</v>
          </cell>
          <cell r="AA81">
            <v>759831.99000000022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X81">
            <v>0</v>
          </cell>
        </row>
        <row r="82">
          <cell r="B82">
            <v>0</v>
          </cell>
          <cell r="C82">
            <v>0</v>
          </cell>
          <cell r="D82" t="str">
            <v>Overtime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 t="str">
            <v>Payroll (including APC's)</v>
          </cell>
          <cell r="X82">
            <v>0</v>
          </cell>
          <cell r="Y82">
            <v>6776796.6341294562</v>
          </cell>
          <cell r="Z82" t="str">
            <v>Proof</v>
          </cell>
          <cell r="AE82" t="str">
            <v>Productive Hrs for the year</v>
          </cell>
          <cell r="AF82">
            <v>0</v>
          </cell>
          <cell r="AG82">
            <v>0</v>
          </cell>
          <cell r="AH82">
            <v>0</v>
          </cell>
          <cell r="AI82">
            <v>70135.20000000007</v>
          </cell>
          <cell r="AJ82">
            <v>80.316574598078063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X82">
            <v>0</v>
          </cell>
        </row>
        <row r="83">
          <cell r="B83">
            <v>0</v>
          </cell>
          <cell r="C83">
            <v>0</v>
          </cell>
          <cell r="D83" t="str">
            <v xml:space="preserve">Overtime Hours </v>
          </cell>
          <cell r="E83">
            <v>0</v>
          </cell>
          <cell r="F83">
            <v>7460.2508987342917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 t="str">
            <v xml:space="preserve">Estimated  Monthly Productive Hrs </v>
          </cell>
          <cell r="AF83">
            <v>0</v>
          </cell>
          <cell r="AG83">
            <v>0</v>
          </cell>
          <cell r="AH83">
            <v>0</v>
          </cell>
          <cell r="AI83">
            <v>5844.6000000000058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0</v>
          </cell>
          <cell r="AX83">
            <v>0</v>
          </cell>
        </row>
        <row r="84">
          <cell r="B84">
            <v>0</v>
          </cell>
          <cell r="C84">
            <v>0</v>
          </cell>
          <cell r="D84" t="str">
            <v>Base Rate</v>
          </cell>
          <cell r="E84">
            <v>0</v>
          </cell>
          <cell r="F84">
            <v>80.316574598078063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 t="str">
            <v>Overtime Hrs for the year</v>
          </cell>
          <cell r="AF84">
            <v>0</v>
          </cell>
          <cell r="AG84">
            <v>0</v>
          </cell>
          <cell r="AH84">
            <v>0</v>
          </cell>
          <cell r="AI84">
            <v>7460.2508987342917</v>
          </cell>
          <cell r="AJ84">
            <v>0</v>
          </cell>
          <cell r="AK84" t="str">
            <v xml:space="preserve">Cost Centre Overhead </v>
          </cell>
          <cell r="AL84">
            <v>0</v>
          </cell>
          <cell r="AM84">
            <v>0</v>
          </cell>
          <cell r="AN84">
            <v>0</v>
          </cell>
          <cell r="AO84">
            <v>2626966.8173419754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0</v>
          </cell>
          <cell r="AX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599181.79782857164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6776796.6341294562</v>
          </cell>
          <cell r="Z85">
            <v>4.6566128730773926E-9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 t="str">
            <v>Total Hrs for the year</v>
          </cell>
          <cell r="AF85">
            <v>0</v>
          </cell>
          <cell r="AG85">
            <v>0</v>
          </cell>
          <cell r="AH85">
            <v>0</v>
          </cell>
          <cell r="AI85">
            <v>77595.450898734358</v>
          </cell>
          <cell r="AJ85">
            <v>0</v>
          </cell>
          <cell r="AK85" t="str">
            <v xml:space="preserve">Corporate Overheads 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</row>
        <row r="86">
          <cell r="B86">
            <v>0</v>
          </cell>
          <cell r="C86">
            <v>0</v>
          </cell>
          <cell r="D86" t="str">
            <v>Multiplier for O/T recovery penalty</v>
          </cell>
          <cell r="E86">
            <v>0</v>
          </cell>
          <cell r="F86">
            <v>1.4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 t="str">
            <v>Proofs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X86">
            <v>0</v>
          </cell>
        </row>
        <row r="87">
          <cell r="B87">
            <v>0</v>
          </cell>
          <cell r="C87">
            <v>0</v>
          </cell>
          <cell r="D87" t="str">
            <v>Total Allocated</v>
          </cell>
          <cell r="E87">
            <v>0</v>
          </cell>
          <cell r="F87">
            <v>838854.51696000027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 t="str">
            <v>Staff Numbers - FTE</v>
          </cell>
          <cell r="AJ87">
            <v>0</v>
          </cell>
          <cell r="AK87">
            <v>56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W87">
            <v>0</v>
          </cell>
          <cell r="AX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X88">
            <v>0</v>
          </cell>
        </row>
        <row r="89">
          <cell r="B89">
            <v>0</v>
          </cell>
          <cell r="C89">
            <v>0</v>
          </cell>
          <cell r="D89" t="str">
            <v>Budget Overtime</v>
          </cell>
          <cell r="E89">
            <v>0</v>
          </cell>
          <cell r="F89">
            <v>759831.99000000022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X89">
            <v>0</v>
          </cell>
        </row>
        <row r="90">
          <cell r="B90">
            <v>0</v>
          </cell>
          <cell r="C90">
            <v>0</v>
          </cell>
          <cell r="D90" t="str">
            <v>APCS</v>
          </cell>
          <cell r="E90">
            <v>0</v>
          </cell>
          <cell r="F90">
            <v>0.104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X90">
            <v>0</v>
          </cell>
        </row>
        <row r="91">
          <cell r="B91">
            <v>0</v>
          </cell>
          <cell r="C91">
            <v>0</v>
          </cell>
          <cell r="D91" t="str">
            <v>Total Budget Overtime</v>
          </cell>
          <cell r="E91">
            <v>0</v>
          </cell>
          <cell r="F91">
            <v>838854.51696000027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 t="str">
            <v>Cost Centre Overheads as a % of Chargeable Payroll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0.40590515269234217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X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Corporate Overheads as a % of Chargeable Payroll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0.15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W93">
            <v>0</v>
          </cell>
          <cell r="AX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0</v>
          </cell>
          <cell r="AX94">
            <v>0</v>
          </cell>
        </row>
        <row r="95">
          <cell r="B95">
            <v>0</v>
          </cell>
          <cell r="C95">
            <v>0</v>
          </cell>
          <cell r="D95" t="str">
            <v>Staff Training and Development</v>
          </cell>
          <cell r="E95">
            <v>0</v>
          </cell>
          <cell r="F95">
            <v>113700.42226487525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 t="str">
            <v>Average OPA Rate</v>
          </cell>
          <cell r="AM95">
            <v>0</v>
          </cell>
          <cell r="AN95">
            <v>0</v>
          </cell>
          <cell r="AO95">
            <v>80.316574598078063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W95">
            <v>0</v>
          </cell>
          <cell r="AX95">
            <v>0</v>
          </cell>
        </row>
        <row r="96">
          <cell r="B96">
            <v>0</v>
          </cell>
          <cell r="C96">
            <v>0</v>
          </cell>
          <cell r="D96" t="str">
            <v>Other Employment Costs</v>
          </cell>
          <cell r="E96">
            <v>0</v>
          </cell>
          <cell r="F96">
            <v>139319.91028990582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W96">
            <v>0</v>
          </cell>
          <cell r="AX96">
            <v>0</v>
          </cell>
        </row>
        <row r="97">
          <cell r="B97">
            <v>0</v>
          </cell>
          <cell r="C97">
            <v>0</v>
          </cell>
          <cell r="D97" t="str">
            <v>Project Related Expenses</v>
          </cell>
          <cell r="E97">
            <v>0</v>
          </cell>
          <cell r="F97">
            <v>289459.24409275531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Average Fully Burdened Charge-Out-Rate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W97">
            <v>0</v>
          </cell>
          <cell r="AX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W98">
            <v>0</v>
          </cell>
          <cell r="AX98">
            <v>0</v>
          </cell>
        </row>
        <row r="99">
          <cell r="B99">
            <v>0</v>
          </cell>
          <cell r="C99">
            <v>0</v>
          </cell>
          <cell r="D99" t="str">
            <v>Selling Expenses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Average Rate settings for OPA System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W99">
            <v>0</v>
          </cell>
          <cell r="AX99">
            <v>0</v>
          </cell>
        </row>
        <row r="100">
          <cell r="B100">
            <v>0</v>
          </cell>
          <cell r="C100">
            <v>0</v>
          </cell>
          <cell r="D100" t="str">
            <v>Leases</v>
          </cell>
          <cell r="E100">
            <v>0</v>
          </cell>
          <cell r="F100">
            <v>651774.06115091976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Hourly Rate OPA Rate per hour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80.316574598078063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W100">
            <v>0</v>
          </cell>
          <cell r="AX100">
            <v>0</v>
          </cell>
        </row>
        <row r="101">
          <cell r="B101">
            <v>0</v>
          </cell>
          <cell r="C101">
            <v>0</v>
          </cell>
          <cell r="D101" t="str">
            <v>General and Admin Expenses</v>
          </cell>
          <cell r="E101">
            <v>0</v>
          </cell>
          <cell r="F101">
            <v>133289.37251990201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Cost Centre Overhead Rate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0.44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W101">
            <v>0</v>
          </cell>
          <cell r="AX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Corporate Overhead Rate for non-contestable works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0.15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W102">
            <v>0</v>
          </cell>
          <cell r="AX102">
            <v>0</v>
          </cell>
        </row>
        <row r="103">
          <cell r="B103">
            <v>0</v>
          </cell>
          <cell r="C103">
            <v>0</v>
          </cell>
          <cell r="D103" t="str">
            <v>Inter Divisional Charges</v>
          </cell>
          <cell r="E103">
            <v>0</v>
          </cell>
          <cell r="F103">
            <v>1074626.6156452952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Corporate Overhead Rate for contestable works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0.05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W103">
            <v>0</v>
          </cell>
          <cell r="AX103">
            <v>0</v>
          </cell>
        </row>
        <row r="104">
          <cell r="B104">
            <v>0</v>
          </cell>
          <cell r="C104">
            <v>0</v>
          </cell>
          <cell r="D104" t="str">
            <v>Less</v>
          </cell>
          <cell r="E104">
            <v>0</v>
          </cell>
          <cell r="F104">
            <v>2402169.6259636534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Overtime Penalty Rate to be applied to base OT hours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0.4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W104">
            <v>0</v>
          </cell>
          <cell r="AX104">
            <v>0</v>
          </cell>
        </row>
        <row r="105">
          <cell r="B105">
            <v>0</v>
          </cell>
          <cell r="C105">
            <v>0</v>
          </cell>
          <cell r="D105" t="str">
            <v>68293 - Reimbursement of FBT Expenses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W105">
            <v>0</v>
          </cell>
          <cell r="AX105">
            <v>0</v>
          </cell>
        </row>
        <row r="106">
          <cell r="B106">
            <v>0</v>
          </cell>
          <cell r="C106">
            <v>0</v>
          </cell>
          <cell r="D106" t="str">
            <v>74312 - Budget Cap Adjustment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W106">
            <v>0</v>
          </cell>
          <cell r="AX106">
            <v>0</v>
          </cell>
        </row>
        <row r="107">
          <cell r="B107">
            <v>0</v>
          </cell>
          <cell r="C107">
            <v>0</v>
          </cell>
          <cell r="D107" t="str">
            <v>70840 - Professional Member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W107">
            <v>0</v>
          </cell>
          <cell r="AX107">
            <v>0</v>
          </cell>
        </row>
        <row r="108">
          <cell r="B108">
            <v>0</v>
          </cell>
          <cell r="C108">
            <v>0</v>
          </cell>
          <cell r="D108" t="str">
            <v>71100 - Contractors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W108">
            <v>0</v>
          </cell>
          <cell r="AX108">
            <v>0</v>
          </cell>
        </row>
        <row r="109">
          <cell r="B109">
            <v>0</v>
          </cell>
          <cell r="C109">
            <v>0</v>
          </cell>
          <cell r="D109" t="str">
            <v>71000 - Consultants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W109">
            <v>0</v>
          </cell>
          <cell r="AX109">
            <v>0</v>
          </cell>
        </row>
        <row r="110">
          <cell r="B110">
            <v>0</v>
          </cell>
          <cell r="C110">
            <v>0</v>
          </cell>
          <cell r="D110" t="str">
            <v>72505 - Plant Leasing</v>
          </cell>
          <cell r="E110">
            <v>0</v>
          </cell>
          <cell r="F110">
            <v>110102.13999999998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W110">
            <v>0</v>
          </cell>
          <cell r="AX110">
            <v>0</v>
          </cell>
        </row>
        <row r="111">
          <cell r="B111">
            <v>0</v>
          </cell>
          <cell r="C111">
            <v>0</v>
          </cell>
          <cell r="D111" t="str">
            <v>Total Overheads to be Recovered</v>
          </cell>
          <cell r="E111">
            <v>0</v>
          </cell>
          <cell r="F111">
            <v>2292067.4859636533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0</v>
          </cell>
          <cell r="AX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W112">
            <v>0</v>
          </cell>
          <cell r="AX112">
            <v>0</v>
          </cell>
        </row>
        <row r="113">
          <cell r="B113">
            <v>0</v>
          </cell>
          <cell r="C113">
            <v>0</v>
          </cell>
          <cell r="D113" t="str">
            <v>Fixed Price Service Contract Charges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W113">
            <v>0</v>
          </cell>
          <cell r="AX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W114">
            <v>0</v>
          </cell>
          <cell r="AX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W115">
            <v>0</v>
          </cell>
          <cell r="AX115">
            <v>0</v>
          </cell>
        </row>
      </sheetData>
      <sheetData sheetId="16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3252 - Network Metering &amp; Services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6521</v>
          </cell>
          <cell r="C21">
            <v>0</v>
          </cell>
          <cell r="D21" t="str">
            <v>Manager Metering, Services and Streetlighting</v>
          </cell>
          <cell r="E21" t="str">
            <v>6045</v>
          </cell>
          <cell r="F21" t="str">
            <v>MUDFORD, Stephen P</v>
          </cell>
          <cell r="G21" t="str">
            <v>Salaried Staff</v>
          </cell>
          <cell r="H21">
            <v>0</v>
          </cell>
          <cell r="I21">
            <v>1</v>
          </cell>
          <cell r="J21">
            <v>129262.05</v>
          </cell>
          <cell r="K21">
            <v>12347.04</v>
          </cell>
          <cell r="L21">
            <v>648.47720000000004</v>
          </cell>
          <cell r="M21">
            <v>16041.059999999998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1743</v>
          </cell>
          <cell r="S21">
            <v>0</v>
          </cell>
          <cell r="T21">
            <v>0</v>
          </cell>
          <cell r="U21">
            <v>27921.270000000008</v>
          </cell>
          <cell r="V21">
            <v>3269.5</v>
          </cell>
          <cell r="W21">
            <v>2405.7099999999996</v>
          </cell>
          <cell r="X21">
            <v>14637.910000000002</v>
          </cell>
          <cell r="Y21">
            <v>5814.3946079429952</v>
          </cell>
          <cell r="Z21">
            <v>214090.41180794299</v>
          </cell>
          <cell r="AA21">
            <v>27997.83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157.91784865684008</v>
          </cell>
          <cell r="AK21">
            <v>69.48385340900964</v>
          </cell>
          <cell r="AL21">
            <v>0.44</v>
          </cell>
          <cell r="AM21">
            <v>227.40170206584972</v>
          </cell>
          <cell r="AN21">
            <v>23.687677298526012</v>
          </cell>
          <cell r="AO21">
            <v>0.15</v>
          </cell>
          <cell r="AP21">
            <v>251.08937936437573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N3252-1415-10</v>
          </cell>
          <cell r="C22">
            <v>0</v>
          </cell>
          <cell r="D22" t="str">
            <v>Program Delivery Lead Metering</v>
          </cell>
          <cell r="E22" t="str">
            <v>N3252-1415-10</v>
          </cell>
          <cell r="F22" t="str">
            <v>Vacant</v>
          </cell>
          <cell r="G22" t="str">
            <v>Wages Staff</v>
          </cell>
          <cell r="H22">
            <v>0</v>
          </cell>
          <cell r="I22">
            <v>1</v>
          </cell>
          <cell r="J22">
            <v>106401.74000000003</v>
          </cell>
          <cell r="K22">
            <v>8835.68</v>
          </cell>
          <cell r="L22">
            <v>0</v>
          </cell>
          <cell r="M22">
            <v>0</v>
          </cell>
          <cell r="N22">
            <v>2799.62</v>
          </cell>
          <cell r="O22">
            <v>749.86</v>
          </cell>
          <cell r="P22">
            <v>0</v>
          </cell>
          <cell r="Q22">
            <v>0</v>
          </cell>
          <cell r="R22">
            <v>364.06</v>
          </cell>
          <cell r="S22">
            <v>0</v>
          </cell>
          <cell r="T22">
            <v>3039.19</v>
          </cell>
          <cell r="U22">
            <v>14662.149999999998</v>
          </cell>
          <cell r="V22">
            <v>2446.3599999999997</v>
          </cell>
          <cell r="W22">
            <v>1880.7399999999998</v>
          </cell>
          <cell r="X22">
            <v>10952.669999999998</v>
          </cell>
          <cell r="Y22">
            <v>1229.9086773328279</v>
          </cell>
          <cell r="Z22">
            <v>153361.97867733284</v>
          </cell>
          <cell r="AA22">
            <v>23046.299999999996</v>
          </cell>
          <cell r="AB22">
            <v>261</v>
          </cell>
          <cell r="AC22">
            <v>20</v>
          </cell>
          <cell r="AD22">
            <v>12</v>
          </cell>
          <cell r="AE22">
            <v>26</v>
          </cell>
          <cell r="AF22">
            <v>12</v>
          </cell>
          <cell r="AG22">
            <v>1528</v>
          </cell>
          <cell r="AH22">
            <v>0.85</v>
          </cell>
          <cell r="AI22">
            <v>1298.8</v>
          </cell>
          <cell r="AJ22">
            <v>118.07974952058272</v>
          </cell>
          <cell r="AK22">
            <v>51.955089789056402</v>
          </cell>
          <cell r="AL22">
            <v>0.44</v>
          </cell>
          <cell r="AM22">
            <v>170.03483930963912</v>
          </cell>
          <cell r="AN22">
            <v>17.711962428087407</v>
          </cell>
          <cell r="AO22">
            <v>0.15</v>
          </cell>
          <cell r="AP22">
            <v>187.74680173772654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N3252-1415-11</v>
          </cell>
          <cell r="C23">
            <v>0</v>
          </cell>
          <cell r="D23" t="str">
            <v>Program Delivery Lead Services</v>
          </cell>
          <cell r="E23" t="str">
            <v>N3252-1415-11</v>
          </cell>
          <cell r="F23" t="str">
            <v>Vacant</v>
          </cell>
          <cell r="G23" t="str">
            <v>Wages Staff</v>
          </cell>
          <cell r="H23">
            <v>0</v>
          </cell>
          <cell r="I23">
            <v>1</v>
          </cell>
          <cell r="J23">
            <v>106401.74000000003</v>
          </cell>
          <cell r="K23">
            <v>8835.68</v>
          </cell>
          <cell r="L23">
            <v>0</v>
          </cell>
          <cell r="M23">
            <v>0</v>
          </cell>
          <cell r="N23">
            <v>2799.62</v>
          </cell>
          <cell r="O23">
            <v>749.86</v>
          </cell>
          <cell r="P23">
            <v>0</v>
          </cell>
          <cell r="Q23">
            <v>0</v>
          </cell>
          <cell r="R23">
            <v>364.06</v>
          </cell>
          <cell r="S23">
            <v>0</v>
          </cell>
          <cell r="T23">
            <v>3039.19</v>
          </cell>
          <cell r="U23">
            <v>14662.149999999998</v>
          </cell>
          <cell r="V23">
            <v>2446.3599999999997</v>
          </cell>
          <cell r="W23">
            <v>1880.7399999999998</v>
          </cell>
          <cell r="X23">
            <v>10952.669999999998</v>
          </cell>
          <cell r="Y23">
            <v>1229.9086773328279</v>
          </cell>
          <cell r="Z23">
            <v>153361.97867733284</v>
          </cell>
          <cell r="AA23">
            <v>23046.299999999996</v>
          </cell>
          <cell r="AB23">
            <v>261</v>
          </cell>
          <cell r="AC23">
            <v>20</v>
          </cell>
          <cell r="AD23">
            <v>12</v>
          </cell>
          <cell r="AE23">
            <v>26</v>
          </cell>
          <cell r="AF23">
            <v>12</v>
          </cell>
          <cell r="AG23">
            <v>1528</v>
          </cell>
          <cell r="AH23">
            <v>0.85</v>
          </cell>
          <cell r="AI23">
            <v>1298.8</v>
          </cell>
          <cell r="AJ23">
            <v>118.07974952058272</v>
          </cell>
          <cell r="AK23">
            <v>51.955089789056402</v>
          </cell>
          <cell r="AL23">
            <v>0.44</v>
          </cell>
          <cell r="AM23">
            <v>170.03483930963912</v>
          </cell>
          <cell r="AN23">
            <v>17.711962428087407</v>
          </cell>
          <cell r="AO23">
            <v>0.15</v>
          </cell>
          <cell r="AP23">
            <v>187.74680173772654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N3252-1415-12</v>
          </cell>
          <cell r="C24">
            <v>0</v>
          </cell>
          <cell r="D24" t="str">
            <v>Scheduler and Dispatcher</v>
          </cell>
          <cell r="E24" t="str">
            <v>N3252-1415-12</v>
          </cell>
          <cell r="F24" t="str">
            <v>Vacant</v>
          </cell>
          <cell r="G24" t="str">
            <v>Wages Staff</v>
          </cell>
          <cell r="H24">
            <v>0</v>
          </cell>
          <cell r="I24">
            <v>1</v>
          </cell>
          <cell r="J24">
            <v>55224.91</v>
          </cell>
          <cell r="K24">
            <v>4585.8899999999994</v>
          </cell>
          <cell r="L24">
            <v>0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257.56</v>
          </cell>
          <cell r="S24">
            <v>0</v>
          </cell>
          <cell r="T24">
            <v>3570.6000000000004</v>
          </cell>
          <cell r="U24">
            <v>8062.2900000000009</v>
          </cell>
          <cell r="V24">
            <v>1334.31</v>
          </cell>
          <cell r="W24">
            <v>1024.98</v>
          </cell>
          <cell r="X24">
            <v>5973.9000000000005</v>
          </cell>
          <cell r="Y24">
            <v>638.35053856576405</v>
          </cell>
          <cell r="Z24">
            <v>84222.820538565749</v>
          </cell>
          <cell r="AA24">
            <v>11961.630000000001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64.846643469791928</v>
          </cell>
          <cell r="AK24">
            <v>28.532523126708448</v>
          </cell>
          <cell r="AL24">
            <v>0.44</v>
          </cell>
          <cell r="AM24">
            <v>93.379166596500369</v>
          </cell>
          <cell r="AN24">
            <v>9.7269965204687896</v>
          </cell>
          <cell r="AO24">
            <v>0.15</v>
          </cell>
          <cell r="AP24">
            <v>103.10616311696916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6266</v>
          </cell>
          <cell r="C26">
            <v>0</v>
          </cell>
          <cell r="D26" t="str">
            <v>Trades Assistant</v>
          </cell>
          <cell r="E26" t="str">
            <v>10674</v>
          </cell>
          <cell r="F26" t="str">
            <v>AIRD, David Alexander</v>
          </cell>
          <cell r="G26" t="str">
            <v>Wages Staff</v>
          </cell>
          <cell r="H26">
            <v>0</v>
          </cell>
          <cell r="I26">
            <v>1</v>
          </cell>
          <cell r="J26">
            <v>51833.49</v>
          </cell>
          <cell r="K26">
            <v>4304.28</v>
          </cell>
          <cell r="L26">
            <v>0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3611.64</v>
          </cell>
          <cell r="U26">
            <v>7595.6100000000006</v>
          </cell>
          <cell r="V26">
            <v>1256.44</v>
          </cell>
          <cell r="W26">
            <v>965.1</v>
          </cell>
          <cell r="X26">
            <v>5625.18</v>
          </cell>
          <cell r="Y26">
            <v>599.1500668572229</v>
          </cell>
          <cell r="Z26">
            <v>79340.920066857245</v>
          </cell>
          <cell r="AA26">
            <v>11227</v>
          </cell>
          <cell r="AB26">
            <v>261</v>
          </cell>
          <cell r="AC26">
            <v>20</v>
          </cell>
          <cell r="AD26">
            <v>12</v>
          </cell>
          <cell r="AE26">
            <v>26</v>
          </cell>
          <cell r="AF26">
            <v>12</v>
          </cell>
          <cell r="AG26">
            <v>1528</v>
          </cell>
          <cell r="AH26">
            <v>0.85</v>
          </cell>
          <cell r="AI26">
            <v>1298.8</v>
          </cell>
          <cell r="AJ26">
            <v>61.08786577368128</v>
          </cell>
          <cell r="AK26">
            <v>26.878660940419763</v>
          </cell>
          <cell r="AL26">
            <v>0.44</v>
          </cell>
          <cell r="AM26">
            <v>87.966526714101036</v>
          </cell>
          <cell r="AN26">
            <v>9.1631798660521913</v>
          </cell>
          <cell r="AO26">
            <v>0.15</v>
          </cell>
          <cell r="AP26">
            <v>97.129706580153226</v>
          </cell>
          <cell r="AQ26">
            <v>1466</v>
          </cell>
          <cell r="AR26">
            <v>0</v>
          </cell>
          <cell r="AS26">
            <v>8</v>
          </cell>
          <cell r="AT26">
            <v>1474</v>
          </cell>
          <cell r="AU26">
            <v>125467.38413883325</v>
          </cell>
          <cell r="AV26">
            <v>0.99457259158751699</v>
          </cell>
          <cell r="AW26">
            <v>1291.7508819538671</v>
          </cell>
          <cell r="AX26">
            <v>104.72727272727272</v>
          </cell>
        </row>
        <row r="27">
          <cell r="B27" t="str">
            <v>6406</v>
          </cell>
          <cell r="C27">
            <v>0</v>
          </cell>
          <cell r="D27" t="str">
            <v>Fitter</v>
          </cell>
          <cell r="E27" t="str">
            <v>3049</v>
          </cell>
          <cell r="F27" t="str">
            <v>ALLEN, David N</v>
          </cell>
          <cell r="G27" t="str">
            <v>Wages Staff</v>
          </cell>
          <cell r="H27">
            <v>0</v>
          </cell>
          <cell r="I27">
            <v>1</v>
          </cell>
          <cell r="J27">
            <v>65749.010000000009</v>
          </cell>
          <cell r="K27">
            <v>5461.4600000000009</v>
          </cell>
          <cell r="L27">
            <v>142.60239999999999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1499.4100000000003</v>
          </cell>
          <cell r="T27">
            <v>5962.34</v>
          </cell>
          <cell r="U27">
            <v>9868.57</v>
          </cell>
          <cell r="V27">
            <v>1627.19</v>
          </cell>
          <cell r="W27">
            <v>1249.44</v>
          </cell>
          <cell r="X27">
            <v>7285.11</v>
          </cell>
          <cell r="Y27">
            <v>2234.1554595190019</v>
          </cell>
          <cell r="Z27">
            <v>104629.31785951901</v>
          </cell>
          <cell r="AA27">
            <v>14245.259999999997</v>
          </cell>
          <cell r="AB27">
            <v>261</v>
          </cell>
          <cell r="AC27">
            <v>20</v>
          </cell>
          <cell r="AD27">
            <v>12</v>
          </cell>
          <cell r="AE27">
            <v>26</v>
          </cell>
          <cell r="AF27">
            <v>12</v>
          </cell>
          <cell r="AG27">
            <v>1528</v>
          </cell>
          <cell r="AH27">
            <v>0.85</v>
          </cell>
          <cell r="AI27">
            <v>1298.8</v>
          </cell>
          <cell r="AJ27">
            <v>80.558452309454125</v>
          </cell>
          <cell r="AK27">
            <v>35.445719016159813</v>
          </cell>
          <cell r="AL27">
            <v>0.44</v>
          </cell>
          <cell r="AM27">
            <v>116.00417132561394</v>
          </cell>
          <cell r="AN27">
            <v>12.083767846418118</v>
          </cell>
          <cell r="AO27">
            <v>0.15</v>
          </cell>
          <cell r="AP27">
            <v>128.08793917203207</v>
          </cell>
          <cell r="AQ27">
            <v>1064</v>
          </cell>
          <cell r="AR27">
            <v>28</v>
          </cell>
          <cell r="AS27">
            <v>80</v>
          </cell>
          <cell r="AT27">
            <v>1172</v>
          </cell>
          <cell r="AU27">
            <v>151030.45629865178</v>
          </cell>
          <cell r="AV27">
            <v>0.9078498293515358</v>
          </cell>
          <cell r="AW27">
            <v>1179.1153583617747</v>
          </cell>
          <cell r="AX27">
            <v>101.99999999999999</v>
          </cell>
        </row>
        <row r="28">
          <cell r="B28" t="str">
            <v>1931</v>
          </cell>
          <cell r="C28">
            <v>0</v>
          </cell>
          <cell r="D28" t="str">
            <v>Fitter</v>
          </cell>
          <cell r="E28" t="str">
            <v>2401</v>
          </cell>
          <cell r="F28" t="str">
            <v>BAIRD, Douglas N</v>
          </cell>
          <cell r="G28" t="str">
            <v>Wages Staff</v>
          </cell>
          <cell r="H28">
            <v>0</v>
          </cell>
          <cell r="I28">
            <v>1</v>
          </cell>
          <cell r="J28">
            <v>63133.179999999993</v>
          </cell>
          <cell r="K28">
            <v>5243.83</v>
          </cell>
          <cell r="L28">
            <v>141.19200000000001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1499.4100000000003</v>
          </cell>
          <cell r="T28">
            <v>5962.34</v>
          </cell>
          <cell r="U28">
            <v>9528.0199999999986</v>
          </cell>
          <cell r="V28">
            <v>1569.8399999999997</v>
          </cell>
          <cell r="W28">
            <v>1205.3399999999999</v>
          </cell>
          <cell r="X28">
            <v>7028.49</v>
          </cell>
          <cell r="Y28">
            <v>2526.893025874002</v>
          </cell>
          <cell r="Z28">
            <v>101388.56502587399</v>
          </cell>
          <cell r="AA28">
            <v>13677.66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1528</v>
          </cell>
          <cell r="AH28">
            <v>0.85</v>
          </cell>
          <cell r="AI28">
            <v>1298.8</v>
          </cell>
          <cell r="AJ28">
            <v>78.063262261991071</v>
          </cell>
          <cell r="AK28">
            <v>34.347835395276071</v>
          </cell>
          <cell r="AL28">
            <v>0.44</v>
          </cell>
          <cell r="AM28">
            <v>112.41109765726713</v>
          </cell>
          <cell r="AN28">
            <v>11.70948933929866</v>
          </cell>
          <cell r="AO28">
            <v>0.15</v>
          </cell>
          <cell r="AP28">
            <v>124.12058699656579</v>
          </cell>
          <cell r="AQ28">
            <v>0</v>
          </cell>
          <cell r="AR28">
            <v>0</v>
          </cell>
          <cell r="AS28">
            <v>1441.5</v>
          </cell>
          <cell r="AT28">
            <v>1441.5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5259</v>
          </cell>
          <cell r="C29">
            <v>0</v>
          </cell>
          <cell r="D29" t="str">
            <v>Fitter</v>
          </cell>
          <cell r="E29" t="str">
            <v>3975</v>
          </cell>
          <cell r="F29" t="str">
            <v>BLUNDELL, Morris C</v>
          </cell>
          <cell r="G29" t="str">
            <v>Wages Staff</v>
          </cell>
          <cell r="H29">
            <v>0</v>
          </cell>
          <cell r="I29">
            <v>1</v>
          </cell>
          <cell r="J29">
            <v>66070.24000000002</v>
          </cell>
          <cell r="K29">
            <v>5485.0700000000006</v>
          </cell>
          <cell r="L29">
            <v>231.55200000000002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1499.4100000000003</v>
          </cell>
          <cell r="T29">
            <v>5962.34</v>
          </cell>
          <cell r="U29">
            <v>9905.5499999999993</v>
          </cell>
          <cell r="V29">
            <v>1633.41</v>
          </cell>
          <cell r="W29">
            <v>1254.21</v>
          </cell>
          <cell r="X29">
            <v>7312.9700000000012</v>
          </cell>
          <cell r="Y29">
            <v>3155.2660534419138</v>
          </cell>
          <cell r="Z29">
            <v>106060.04805344195</v>
          </cell>
          <cell r="AA29">
            <v>14306.909999999998</v>
          </cell>
          <cell r="AB29">
            <v>261</v>
          </cell>
          <cell r="AC29">
            <v>20</v>
          </cell>
          <cell r="AD29">
            <v>12</v>
          </cell>
          <cell r="AE29">
            <v>26</v>
          </cell>
          <cell r="AF29">
            <v>12</v>
          </cell>
          <cell r="AG29">
            <v>1528</v>
          </cell>
          <cell r="AH29">
            <v>0.85</v>
          </cell>
          <cell r="AI29">
            <v>1298.8</v>
          </cell>
          <cell r="AJ29">
            <v>81.660030838806549</v>
          </cell>
          <cell r="AK29">
            <v>35.930413569074879</v>
          </cell>
          <cell r="AL29">
            <v>0.44</v>
          </cell>
          <cell r="AM29">
            <v>117.59044440788142</v>
          </cell>
          <cell r="AN29">
            <v>12.249004625820982</v>
          </cell>
          <cell r="AO29">
            <v>0.15</v>
          </cell>
          <cell r="AP29">
            <v>129.83944903370241</v>
          </cell>
          <cell r="AQ29">
            <v>1440</v>
          </cell>
          <cell r="AR29">
            <v>0</v>
          </cell>
          <cell r="AS29">
            <v>0</v>
          </cell>
          <cell r="AT29">
            <v>1440</v>
          </cell>
          <cell r="AU29">
            <v>168635.47640497269</v>
          </cell>
          <cell r="AV29">
            <v>1</v>
          </cell>
          <cell r="AW29">
            <v>1298.8</v>
          </cell>
          <cell r="AX29">
            <v>8.7272727272727266</v>
          </cell>
        </row>
        <row r="30">
          <cell r="B30" t="str">
            <v>6197</v>
          </cell>
          <cell r="C30">
            <v>0</v>
          </cell>
          <cell r="D30" t="str">
            <v>Fitter</v>
          </cell>
          <cell r="E30" t="str">
            <v>2644</v>
          </cell>
          <cell r="F30" t="str">
            <v>BOLTE, Aaron J</v>
          </cell>
          <cell r="G30" t="str">
            <v>Wages Staff</v>
          </cell>
          <cell r="H30">
            <v>0</v>
          </cell>
          <cell r="I30">
            <v>1</v>
          </cell>
          <cell r="J30">
            <v>71612.28</v>
          </cell>
          <cell r="K30">
            <v>5944.6900000000005</v>
          </cell>
          <cell r="L30">
            <v>368.01920000000001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1499.4100000000003</v>
          </cell>
          <cell r="T30">
            <v>5962.34</v>
          </cell>
          <cell r="U30">
            <v>10624.810000000001</v>
          </cell>
          <cell r="V30">
            <v>1754.4700000000003</v>
          </cell>
          <cell r="W30">
            <v>1347.41</v>
          </cell>
          <cell r="X30">
            <v>7854.93</v>
          </cell>
          <cell r="Y30">
            <v>2906.3185808809903</v>
          </cell>
          <cell r="Z30">
            <v>113424.707780881</v>
          </cell>
          <cell r="AA30">
            <v>15505.67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1528</v>
          </cell>
          <cell r="AH30">
            <v>0.85</v>
          </cell>
          <cell r="AI30">
            <v>1298.8</v>
          </cell>
          <cell r="AJ30">
            <v>87.330387881799354</v>
          </cell>
          <cell r="AK30">
            <v>38.425370667991714</v>
          </cell>
          <cell r="AL30">
            <v>0.44</v>
          </cell>
          <cell r="AM30">
            <v>125.75575854979107</v>
          </cell>
          <cell r="AN30">
            <v>13.099558182269902</v>
          </cell>
          <cell r="AO30">
            <v>0.15</v>
          </cell>
          <cell r="AP30">
            <v>138.85531673206097</v>
          </cell>
          <cell r="AQ30">
            <v>576</v>
          </cell>
          <cell r="AR30">
            <v>0</v>
          </cell>
          <cell r="AS30">
            <v>723</v>
          </cell>
          <cell r="AT30">
            <v>1299</v>
          </cell>
          <cell r="AU30">
            <v>79968.348247915361</v>
          </cell>
          <cell r="AV30">
            <v>0.44341801385681295</v>
          </cell>
          <cell r="AW30">
            <v>575.91131639722869</v>
          </cell>
          <cell r="AX30">
            <v>29.999999999999996</v>
          </cell>
        </row>
        <row r="31">
          <cell r="B31" t="str">
            <v>750</v>
          </cell>
          <cell r="C31">
            <v>0</v>
          </cell>
          <cell r="D31" t="str">
            <v>CSAP Officer</v>
          </cell>
          <cell r="E31" t="str">
            <v>326-76988</v>
          </cell>
          <cell r="F31" t="str">
            <v>CAPPELLO, James P</v>
          </cell>
          <cell r="G31" t="str">
            <v>Salaried Staff</v>
          </cell>
          <cell r="H31">
            <v>0</v>
          </cell>
          <cell r="I31">
            <v>1</v>
          </cell>
          <cell r="J31">
            <v>79922.489999999991</v>
          </cell>
          <cell r="K31">
            <v>6636.8</v>
          </cell>
          <cell r="L31">
            <v>827.2568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3777.0299999999997</v>
          </cell>
          <cell r="S31">
            <v>0</v>
          </cell>
          <cell r="T31">
            <v>0</v>
          </cell>
          <cell r="U31">
            <v>11265.86</v>
          </cell>
          <cell r="V31">
            <v>1873.6200000000001</v>
          </cell>
          <cell r="W31">
            <v>1439.97</v>
          </cell>
          <cell r="X31">
            <v>8388.42</v>
          </cell>
          <cell r="Y31">
            <v>4000.9420349170105</v>
          </cell>
          <cell r="Z31">
            <v>121682.418834917</v>
          </cell>
          <cell r="AA31">
            <v>17311.02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89.75565808621478</v>
          </cell>
          <cell r="AK31">
            <v>39.492489557934505</v>
          </cell>
          <cell r="AL31">
            <v>0.44</v>
          </cell>
          <cell r="AM31">
            <v>129.2481476441493</v>
          </cell>
          <cell r="AN31">
            <v>13.463348712932216</v>
          </cell>
          <cell r="AO31">
            <v>0.15</v>
          </cell>
          <cell r="AP31">
            <v>142.7114963570815</v>
          </cell>
          <cell r="AQ31">
            <v>454.50000000000011</v>
          </cell>
          <cell r="AR31">
            <v>10.84</v>
          </cell>
          <cell r="AS31">
            <v>306.12000000000035</v>
          </cell>
          <cell r="AT31">
            <v>771.46000000000049</v>
          </cell>
          <cell r="AU31">
            <v>113984.40409502361</v>
          </cell>
          <cell r="AV31">
            <v>0.58914266455811037</v>
          </cell>
          <cell r="AW31">
            <v>798.70512891141425</v>
          </cell>
          <cell r="AX31">
            <v>15.458181818181817</v>
          </cell>
        </row>
        <row r="32">
          <cell r="B32" t="str">
            <v>6386</v>
          </cell>
          <cell r="C32">
            <v>0</v>
          </cell>
          <cell r="D32" t="str">
            <v>CSAP Officer</v>
          </cell>
          <cell r="E32" t="str">
            <v>5243</v>
          </cell>
          <cell r="F32" t="str">
            <v>CASALINO, Vince</v>
          </cell>
          <cell r="G32" t="str">
            <v>Salaried Staff</v>
          </cell>
          <cell r="H32">
            <v>0</v>
          </cell>
          <cell r="I32">
            <v>1</v>
          </cell>
          <cell r="J32">
            <v>79922.489999999991</v>
          </cell>
          <cell r="K32">
            <v>7634.1299999999983</v>
          </cell>
          <cell r="L32">
            <v>372.93680000000001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3777.0299999999997</v>
          </cell>
          <cell r="S32">
            <v>0</v>
          </cell>
          <cell r="T32">
            <v>0</v>
          </cell>
          <cell r="U32">
            <v>17795.45</v>
          </cell>
          <cell r="V32">
            <v>1973.5199999999998</v>
          </cell>
          <cell r="W32">
            <v>1439.97</v>
          </cell>
          <cell r="X32">
            <v>8835.7200000000012</v>
          </cell>
          <cell r="Y32">
            <v>4680.4835260100081</v>
          </cell>
          <cell r="Z32">
            <v>129981.76032601</v>
          </cell>
          <cell r="AA32">
            <v>17311.02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95.877436929433543</v>
          </cell>
          <cell r="AK32">
            <v>42.186072248950758</v>
          </cell>
          <cell r="AL32">
            <v>0.44</v>
          </cell>
          <cell r="AM32">
            <v>138.06350917838429</v>
          </cell>
          <cell r="AN32">
            <v>14.381615539415032</v>
          </cell>
          <cell r="AO32">
            <v>0.15</v>
          </cell>
          <cell r="AP32">
            <v>152.44512471779933</v>
          </cell>
          <cell r="AQ32">
            <v>0</v>
          </cell>
          <cell r="AR32">
            <v>0</v>
          </cell>
          <cell r="AS32">
            <v>770.90000000000009</v>
          </cell>
          <cell r="AT32">
            <v>770.90000000000009</v>
          </cell>
          <cell r="AU32">
            <v>0</v>
          </cell>
          <cell r="AV32">
            <v>0</v>
          </cell>
          <cell r="AW32">
            <v>0</v>
          </cell>
          <cell r="AX32">
            <v>1.0036363636363637</v>
          </cell>
        </row>
        <row r="33">
          <cell r="B33" t="str">
            <v>5406</v>
          </cell>
          <cell r="C33">
            <v>0</v>
          </cell>
          <cell r="D33" t="str">
            <v>Trades Assistant</v>
          </cell>
          <cell r="E33" t="str">
            <v>8175</v>
          </cell>
          <cell r="F33" t="str">
            <v>DALLAN, Luciano</v>
          </cell>
          <cell r="G33" t="str">
            <v>Wages Staff</v>
          </cell>
          <cell r="H33">
            <v>0</v>
          </cell>
          <cell r="I33">
            <v>1</v>
          </cell>
          <cell r="J33">
            <v>58158.03</v>
          </cell>
          <cell r="K33">
            <v>5557.0500000000011</v>
          </cell>
          <cell r="L33">
            <v>392.43680000000001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2833.0000000000005</v>
          </cell>
          <cell r="S33">
            <v>0</v>
          </cell>
          <cell r="T33">
            <v>3611.64</v>
          </cell>
          <cell r="U33">
            <v>12848.239999999998</v>
          </cell>
          <cell r="V33">
            <v>1506.2699999999998</v>
          </cell>
          <cell r="W33">
            <v>1108.53</v>
          </cell>
          <cell r="X33">
            <v>6743.7800000000007</v>
          </cell>
          <cell r="Y33">
            <v>2403.4468861039986</v>
          </cell>
          <cell r="Z33">
            <v>98712.453686103981</v>
          </cell>
          <cell r="AA33">
            <v>12601.070000000002</v>
          </cell>
          <cell r="AB33">
            <v>261</v>
          </cell>
          <cell r="AC33">
            <v>20</v>
          </cell>
          <cell r="AD33">
            <v>12</v>
          </cell>
          <cell r="AE33">
            <v>26</v>
          </cell>
          <cell r="AF33">
            <v>12</v>
          </cell>
          <cell r="AG33">
            <v>1528</v>
          </cell>
          <cell r="AH33">
            <v>0.85</v>
          </cell>
          <cell r="AI33">
            <v>1298.8</v>
          </cell>
          <cell r="AJ33">
            <v>76.002813124502609</v>
          </cell>
          <cell r="AK33">
            <v>33.44123777478115</v>
          </cell>
          <cell r="AL33">
            <v>0.44</v>
          </cell>
          <cell r="AM33">
            <v>109.44405089928375</v>
          </cell>
          <cell r="AN33">
            <v>11.40042196867539</v>
          </cell>
          <cell r="AO33">
            <v>0.15</v>
          </cell>
          <cell r="AP33">
            <v>120.84447286795914</v>
          </cell>
          <cell r="AQ33">
            <v>1285</v>
          </cell>
          <cell r="AR33">
            <v>0</v>
          </cell>
          <cell r="AS33">
            <v>0</v>
          </cell>
          <cell r="AT33">
            <v>1285</v>
          </cell>
          <cell r="AU33">
            <v>156952.80136090532</v>
          </cell>
          <cell r="AV33">
            <v>1</v>
          </cell>
          <cell r="AW33">
            <v>1298.8</v>
          </cell>
          <cell r="AX33">
            <v>82.909090909090907</v>
          </cell>
        </row>
        <row r="34">
          <cell r="B34" t="str">
            <v>2849</v>
          </cell>
          <cell r="C34">
            <v>0</v>
          </cell>
          <cell r="D34" t="str">
            <v>Fitter</v>
          </cell>
          <cell r="E34" t="str">
            <v>3116</v>
          </cell>
          <cell r="F34" t="str">
            <v>DELUCA, Anthony</v>
          </cell>
          <cell r="G34" t="str">
            <v>Wages Staff</v>
          </cell>
          <cell r="H34">
            <v>0</v>
          </cell>
          <cell r="I34">
            <v>1</v>
          </cell>
          <cell r="J34">
            <v>67887.750000000015</v>
          </cell>
          <cell r="K34">
            <v>5639.66</v>
          </cell>
          <cell r="L34">
            <v>245.86599999999999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1499.4100000000003</v>
          </cell>
          <cell r="T34">
            <v>5962.34</v>
          </cell>
          <cell r="U34">
            <v>10147.470000000001</v>
          </cell>
          <cell r="V34">
            <v>1674.1500000000005</v>
          </cell>
          <cell r="W34">
            <v>1285.5700000000002</v>
          </cell>
          <cell r="X34">
            <v>7495.2600000000011</v>
          </cell>
          <cell r="Y34">
            <v>2700.1713558119955</v>
          </cell>
          <cell r="Z34">
            <v>108087.677355812</v>
          </cell>
          <cell r="AA34">
            <v>14710.09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83.221186753781964</v>
          </cell>
          <cell r="AK34">
            <v>36.617322171664064</v>
          </cell>
          <cell r="AL34">
            <v>0.44</v>
          </cell>
          <cell r="AM34">
            <v>119.83850892544604</v>
          </cell>
          <cell r="AN34">
            <v>12.483178013067294</v>
          </cell>
          <cell r="AO34">
            <v>0.15</v>
          </cell>
          <cell r="AP34">
            <v>132.32168693851332</v>
          </cell>
          <cell r="AQ34">
            <v>1130</v>
          </cell>
          <cell r="AR34">
            <v>0</v>
          </cell>
          <cell r="AS34">
            <v>254</v>
          </cell>
          <cell r="AT34">
            <v>1384</v>
          </cell>
          <cell r="AU34">
            <v>140318.73548062678</v>
          </cell>
          <cell r="AV34">
            <v>0.81647398843930641</v>
          </cell>
          <cell r="AW34">
            <v>1060.4364161849712</v>
          </cell>
          <cell r="AX34">
            <v>88.36363636363636</v>
          </cell>
        </row>
        <row r="35">
          <cell r="B35" t="str">
            <v>5170</v>
          </cell>
          <cell r="C35">
            <v>0</v>
          </cell>
          <cell r="D35" t="str">
            <v>Fitter</v>
          </cell>
          <cell r="E35" t="str">
            <v>2663</v>
          </cell>
          <cell r="F35" t="str">
            <v>DELUCA, Antonio C</v>
          </cell>
          <cell r="G35" t="str">
            <v>Wages Staff</v>
          </cell>
          <cell r="H35">
            <v>0</v>
          </cell>
          <cell r="I35">
            <v>1</v>
          </cell>
          <cell r="J35">
            <v>70267.950000000012</v>
          </cell>
          <cell r="K35">
            <v>5836.42</v>
          </cell>
          <cell r="L35">
            <v>166.01520000000002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1499.4100000000003</v>
          </cell>
          <cell r="T35">
            <v>5962.34</v>
          </cell>
          <cell r="U35">
            <v>10455.459999999999</v>
          </cell>
          <cell r="V35">
            <v>1725.98</v>
          </cell>
          <cell r="W35">
            <v>1325.45</v>
          </cell>
          <cell r="X35">
            <v>7727.35</v>
          </cell>
          <cell r="Y35">
            <v>2779.1773118190104</v>
          </cell>
          <cell r="Z35">
            <v>111295.58251181903</v>
          </cell>
          <cell r="AA35">
            <v>15223.39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85.691086011563769</v>
          </cell>
          <cell r="AK35">
            <v>37.704077845088058</v>
          </cell>
          <cell r="AL35">
            <v>0.44</v>
          </cell>
          <cell r="AM35">
            <v>123.39516385665183</v>
          </cell>
          <cell r="AN35">
            <v>12.853662901734564</v>
          </cell>
          <cell r="AO35">
            <v>0.15</v>
          </cell>
          <cell r="AP35">
            <v>136.2488267583864</v>
          </cell>
          <cell r="AQ35">
            <v>962</v>
          </cell>
          <cell r="AR35">
            <v>0</v>
          </cell>
          <cell r="AS35">
            <v>240.5</v>
          </cell>
          <cell r="AT35">
            <v>1202.5</v>
          </cell>
          <cell r="AU35">
            <v>141567.9809550338</v>
          </cell>
          <cell r="AV35">
            <v>0.8</v>
          </cell>
          <cell r="AW35">
            <v>1039.04</v>
          </cell>
          <cell r="AX35">
            <v>18.545454545454543</v>
          </cell>
        </row>
        <row r="36">
          <cell r="B36" t="str">
            <v>5118</v>
          </cell>
          <cell r="C36">
            <v>0</v>
          </cell>
          <cell r="D36" t="str">
            <v>Trades Assistant</v>
          </cell>
          <cell r="E36" t="str">
            <v>5558</v>
          </cell>
          <cell r="F36" t="str">
            <v>GARREFFA, Guiseppe</v>
          </cell>
          <cell r="G36" t="str">
            <v>Wages Staff</v>
          </cell>
          <cell r="H36">
            <v>0</v>
          </cell>
          <cell r="I36">
            <v>1</v>
          </cell>
          <cell r="J36">
            <v>55724.219999999994</v>
          </cell>
          <cell r="K36">
            <v>4627.93</v>
          </cell>
          <cell r="L36">
            <v>299.63720000000001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3611.64</v>
          </cell>
          <cell r="U36">
            <v>8102.12</v>
          </cell>
          <cell r="V36">
            <v>1341.66</v>
          </cell>
          <cell r="W36">
            <v>1030.68</v>
          </cell>
          <cell r="X36">
            <v>6006.8300000000008</v>
          </cell>
          <cell r="Y36">
            <v>1881.9172184419995</v>
          </cell>
          <cell r="Z36">
            <v>86176.664418442</v>
          </cell>
          <cell r="AA36">
            <v>12071.21</v>
          </cell>
          <cell r="AB36">
            <v>261</v>
          </cell>
          <cell r="AC36">
            <v>20</v>
          </cell>
          <cell r="AD36">
            <v>12</v>
          </cell>
          <cell r="AE36">
            <v>26</v>
          </cell>
          <cell r="AF36">
            <v>12</v>
          </cell>
          <cell r="AG36">
            <v>1528</v>
          </cell>
          <cell r="AH36">
            <v>0.85</v>
          </cell>
          <cell r="AI36">
            <v>1298.8</v>
          </cell>
          <cell r="AJ36">
            <v>66.350988927041882</v>
          </cell>
          <cell r="AK36">
            <v>29.19443512789843</v>
          </cell>
          <cell r="AL36">
            <v>0.44</v>
          </cell>
          <cell r="AM36">
            <v>95.545424054940312</v>
          </cell>
          <cell r="AN36">
            <v>9.9526483390562817</v>
          </cell>
          <cell r="AO36">
            <v>0.15</v>
          </cell>
          <cell r="AP36">
            <v>105.49807239399659</v>
          </cell>
          <cell r="AQ36">
            <v>1269</v>
          </cell>
          <cell r="AR36">
            <v>0</v>
          </cell>
          <cell r="AS36">
            <v>80</v>
          </cell>
          <cell r="AT36">
            <v>1349</v>
          </cell>
          <cell r="AU36">
            <v>128895.12050684553</v>
          </cell>
          <cell r="AV36">
            <v>0.94069681245366943</v>
          </cell>
          <cell r="AW36">
            <v>1221.7770200148259</v>
          </cell>
          <cell r="AX36">
            <v>87.272727272727266</v>
          </cell>
        </row>
        <row r="37">
          <cell r="B37" t="str">
            <v>2843</v>
          </cell>
          <cell r="C37">
            <v>0</v>
          </cell>
          <cell r="D37" t="str">
            <v>Fitter</v>
          </cell>
          <cell r="E37" t="str">
            <v>3044</v>
          </cell>
          <cell r="F37" t="str">
            <v>GIRVAN, Michael J</v>
          </cell>
          <cell r="G37" t="str">
            <v>Wages Staff</v>
          </cell>
          <cell r="H37">
            <v>0</v>
          </cell>
          <cell r="I37">
            <v>1</v>
          </cell>
          <cell r="J37">
            <v>71492.47</v>
          </cell>
          <cell r="K37">
            <v>5938.17</v>
          </cell>
          <cell r="L37">
            <v>226.67959999999999</v>
          </cell>
          <cell r="M37">
            <v>0</v>
          </cell>
          <cell r="N37">
            <v>2800.0499999999997</v>
          </cell>
          <cell r="O37">
            <v>749.98000000000025</v>
          </cell>
          <cell r="P37">
            <v>0</v>
          </cell>
          <cell r="Q37">
            <v>0</v>
          </cell>
          <cell r="R37">
            <v>0</v>
          </cell>
          <cell r="S37">
            <v>1499.4100000000003</v>
          </cell>
          <cell r="T37">
            <v>5962.34</v>
          </cell>
          <cell r="U37">
            <v>10614.630000000001</v>
          </cell>
          <cell r="V37">
            <v>1752.7699999999995</v>
          </cell>
          <cell r="W37">
            <v>1346.0700000000002</v>
          </cell>
          <cell r="X37">
            <v>7847.2699999999986</v>
          </cell>
          <cell r="Y37">
            <v>2848.5095807969956</v>
          </cell>
          <cell r="Z37">
            <v>113078.34918079701</v>
          </cell>
          <cell r="AA37">
            <v>15488.740000000002</v>
          </cell>
          <cell r="AB37">
            <v>261</v>
          </cell>
          <cell r="AC37">
            <v>20</v>
          </cell>
          <cell r="AD37">
            <v>12</v>
          </cell>
          <cell r="AE37">
            <v>26</v>
          </cell>
          <cell r="AF37">
            <v>12</v>
          </cell>
          <cell r="AG37">
            <v>1528</v>
          </cell>
          <cell r="AH37">
            <v>0.85</v>
          </cell>
          <cell r="AI37">
            <v>1298.8</v>
          </cell>
          <cell r="AJ37">
            <v>87.063712027099641</v>
          </cell>
          <cell r="AK37">
            <v>38.308033291923842</v>
          </cell>
          <cell r="AL37">
            <v>0.44</v>
          </cell>
          <cell r="AM37">
            <v>125.37174531902349</v>
          </cell>
          <cell r="AN37">
            <v>13.059556804064945</v>
          </cell>
          <cell r="AO37">
            <v>0.15</v>
          </cell>
          <cell r="AP37">
            <v>138.43130212308844</v>
          </cell>
          <cell r="AQ37">
            <v>946</v>
          </cell>
          <cell r="AR37">
            <v>0</v>
          </cell>
          <cell r="AS37">
            <v>214</v>
          </cell>
          <cell r="AT37">
            <v>1160</v>
          </cell>
          <cell r="AU37">
            <v>146625.57598000349</v>
          </cell>
          <cell r="AV37">
            <v>0.81551724137931036</v>
          </cell>
          <cell r="AW37">
            <v>1059.1937931034483</v>
          </cell>
          <cell r="AX37">
            <v>60.54545454545454</v>
          </cell>
        </row>
        <row r="38">
          <cell r="B38" t="str">
            <v>6405</v>
          </cell>
          <cell r="C38">
            <v>0</v>
          </cell>
          <cell r="D38" t="str">
            <v>Fitter</v>
          </cell>
          <cell r="E38" t="str">
            <v>3280</v>
          </cell>
          <cell r="F38" t="str">
            <v>GOFF, Ellen</v>
          </cell>
          <cell r="G38" t="str">
            <v>Wages Staff</v>
          </cell>
          <cell r="H38">
            <v>0</v>
          </cell>
          <cell r="I38">
            <v>1</v>
          </cell>
          <cell r="J38">
            <v>62930.28</v>
          </cell>
          <cell r="K38">
            <v>5227.5</v>
          </cell>
          <cell r="L38">
            <v>351.07120000000003</v>
          </cell>
          <cell r="M38">
            <v>0</v>
          </cell>
          <cell r="N38">
            <v>1875.9900000000002</v>
          </cell>
          <cell r="O38">
            <v>502.51</v>
          </cell>
          <cell r="P38">
            <v>0</v>
          </cell>
          <cell r="Q38">
            <v>0</v>
          </cell>
          <cell r="R38">
            <v>0</v>
          </cell>
          <cell r="S38">
            <v>1499.0099999999998</v>
          </cell>
          <cell r="T38">
            <v>2663.19</v>
          </cell>
          <cell r="U38">
            <v>8965.9200000000019</v>
          </cell>
          <cell r="V38">
            <v>1488.9700000000003</v>
          </cell>
          <cell r="W38">
            <v>1144.1300000000001</v>
          </cell>
          <cell r="X38">
            <v>6666.2099999999991</v>
          </cell>
          <cell r="Y38">
            <v>2415.7096236519974</v>
          </cell>
          <cell r="Z38">
            <v>95730.490823651999</v>
          </cell>
          <cell r="AA38">
            <v>13635.050000000001</v>
          </cell>
          <cell r="AB38">
            <v>261</v>
          </cell>
          <cell r="AC38">
            <v>20</v>
          </cell>
          <cell r="AD38">
            <v>12</v>
          </cell>
          <cell r="AE38">
            <v>26</v>
          </cell>
          <cell r="AF38">
            <v>12</v>
          </cell>
          <cell r="AG38">
            <v>1528</v>
          </cell>
          <cell r="AH38">
            <v>0.85</v>
          </cell>
          <cell r="AI38">
            <v>1298.8</v>
          </cell>
          <cell r="AJ38">
            <v>73.706876211619957</v>
          </cell>
          <cell r="AK38">
            <v>32.431025533112781</v>
          </cell>
          <cell r="AL38">
            <v>0.44</v>
          </cell>
          <cell r="AM38">
            <v>106.13790174473274</v>
          </cell>
          <cell r="AN38">
            <v>11.056031431742992</v>
          </cell>
          <cell r="AO38">
            <v>0.15</v>
          </cell>
          <cell r="AP38">
            <v>117.19393317647574</v>
          </cell>
          <cell r="AQ38">
            <v>377</v>
          </cell>
          <cell r="AR38">
            <v>0</v>
          </cell>
          <cell r="AS38">
            <v>501</v>
          </cell>
          <cell r="AT38">
            <v>878</v>
          </cell>
          <cell r="AU38">
            <v>65357.321314831126</v>
          </cell>
          <cell r="AV38">
            <v>0.42938496583143509</v>
          </cell>
          <cell r="AW38">
            <v>557.68519362186794</v>
          </cell>
          <cell r="AX38">
            <v>0</v>
          </cell>
        </row>
        <row r="39">
          <cell r="B39" t="str">
            <v>5062</v>
          </cell>
          <cell r="C39">
            <v>0</v>
          </cell>
          <cell r="D39" t="str">
            <v>Fitter</v>
          </cell>
          <cell r="E39" t="str">
            <v>9878</v>
          </cell>
          <cell r="F39" t="str">
            <v>GUEST, Matthew</v>
          </cell>
          <cell r="G39" t="str">
            <v>Wages Staff</v>
          </cell>
          <cell r="H39">
            <v>0</v>
          </cell>
          <cell r="I39">
            <v>1</v>
          </cell>
          <cell r="J39">
            <v>63858.909999999996</v>
          </cell>
          <cell r="K39">
            <v>5301.5</v>
          </cell>
          <cell r="L39">
            <v>200.00200000000001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0</v>
          </cell>
          <cell r="S39">
            <v>1499.4100000000003</v>
          </cell>
          <cell r="T39">
            <v>5962.34</v>
          </cell>
          <cell r="U39">
            <v>9618.2799999999988</v>
          </cell>
          <cell r="V39">
            <v>1585.0700000000002</v>
          </cell>
          <cell r="W39">
            <v>1217.0500000000002</v>
          </cell>
          <cell r="X39">
            <v>7096.52</v>
          </cell>
          <cell r="Y39">
            <v>2492.6415767781223</v>
          </cell>
          <cell r="Z39">
            <v>102381.75357677814</v>
          </cell>
          <cell r="AA39">
            <v>13828.07</v>
          </cell>
          <cell r="AB39">
            <v>261</v>
          </cell>
          <cell r="AC39">
            <v>20</v>
          </cell>
          <cell r="AD39">
            <v>12</v>
          </cell>
          <cell r="AE39">
            <v>26</v>
          </cell>
          <cell r="AF39">
            <v>12</v>
          </cell>
          <cell r="AG39">
            <v>1528</v>
          </cell>
          <cell r="AH39">
            <v>0.85</v>
          </cell>
          <cell r="AI39">
            <v>1298.8</v>
          </cell>
          <cell r="AJ39">
            <v>78.827959329210145</v>
          </cell>
          <cell r="AK39">
            <v>34.684302104852463</v>
          </cell>
          <cell r="AL39">
            <v>0.44</v>
          </cell>
          <cell r="AM39">
            <v>113.51226143406261</v>
          </cell>
          <cell r="AN39">
            <v>11.824193899381521</v>
          </cell>
          <cell r="AO39">
            <v>0.15</v>
          </cell>
          <cell r="AP39">
            <v>125.33645533344414</v>
          </cell>
          <cell r="AQ39">
            <v>1154</v>
          </cell>
          <cell r="AR39">
            <v>0</v>
          </cell>
          <cell r="AS39">
            <v>58</v>
          </cell>
          <cell r="AT39">
            <v>1212</v>
          </cell>
          <cell r="AU39">
            <v>154996.85178868574</v>
          </cell>
          <cell r="AV39">
            <v>0.95214521452145218</v>
          </cell>
          <cell r="AW39">
            <v>1236.646204620462</v>
          </cell>
          <cell r="AX39">
            <v>61.265454545454539</v>
          </cell>
        </row>
        <row r="40">
          <cell r="B40" t="str">
            <v>1059</v>
          </cell>
          <cell r="C40">
            <v>0</v>
          </cell>
          <cell r="D40" t="str">
            <v>Fitter</v>
          </cell>
          <cell r="E40" t="str">
            <v>10708</v>
          </cell>
          <cell r="F40" t="str">
            <v>HALL, Nathan J</v>
          </cell>
          <cell r="G40" t="str">
            <v>Wages Staff</v>
          </cell>
          <cell r="H40">
            <v>0</v>
          </cell>
          <cell r="I40">
            <v>1</v>
          </cell>
          <cell r="J40">
            <v>63569.440000000002</v>
          </cell>
          <cell r="K40">
            <v>5278.84</v>
          </cell>
          <cell r="L40">
            <v>225.0232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0</v>
          </cell>
          <cell r="S40">
            <v>1499.4100000000003</v>
          </cell>
          <cell r="T40">
            <v>5962.34</v>
          </cell>
          <cell r="U40">
            <v>9582.81</v>
          </cell>
          <cell r="V40">
            <v>1579.0499999999997</v>
          </cell>
          <cell r="W40">
            <v>1212.43</v>
          </cell>
          <cell r="X40">
            <v>7069.7699999999995</v>
          </cell>
          <cell r="Y40">
            <v>1445.3969846402754</v>
          </cell>
          <cell r="Z40">
            <v>100974.54018464027</v>
          </cell>
          <cell r="AA40">
            <v>13768.970000000001</v>
          </cell>
          <cell r="AB40">
            <v>261</v>
          </cell>
          <cell r="AC40">
            <v>20</v>
          </cell>
          <cell r="AD40">
            <v>12</v>
          </cell>
          <cell r="AE40">
            <v>26</v>
          </cell>
          <cell r="AF40">
            <v>12</v>
          </cell>
          <cell r="AG40">
            <v>1528</v>
          </cell>
          <cell r="AH40">
            <v>0.85</v>
          </cell>
          <cell r="AI40">
            <v>1298.8</v>
          </cell>
          <cell r="AJ40">
            <v>77.744487361133565</v>
          </cell>
          <cell r="AK40">
            <v>34.207574438898767</v>
          </cell>
          <cell r="AL40">
            <v>0.44</v>
          </cell>
          <cell r="AM40">
            <v>111.95206180003234</v>
          </cell>
          <cell r="AN40">
            <v>11.661673104170035</v>
          </cell>
          <cell r="AO40">
            <v>0.15</v>
          </cell>
          <cell r="AP40">
            <v>123.61373490420237</v>
          </cell>
          <cell r="AQ40">
            <v>1064</v>
          </cell>
          <cell r="AR40">
            <v>0</v>
          </cell>
          <cell r="AS40">
            <v>434</v>
          </cell>
          <cell r="AT40">
            <v>1498</v>
          </cell>
          <cell r="AU40">
            <v>114035.17229824234</v>
          </cell>
          <cell r="AV40">
            <v>0.71028037383177567</v>
          </cell>
          <cell r="AW40">
            <v>922.51214953271017</v>
          </cell>
          <cell r="AX40">
            <v>139.09090909090909</v>
          </cell>
        </row>
        <row r="41">
          <cell r="B41" t="str">
            <v>1154</v>
          </cell>
          <cell r="C41">
            <v>0</v>
          </cell>
          <cell r="D41" t="str">
            <v>Fitter</v>
          </cell>
          <cell r="E41" t="str">
            <v>10707</v>
          </cell>
          <cell r="F41" t="str">
            <v>HEARN, Peter M</v>
          </cell>
          <cell r="G41" t="str">
            <v>Wages Staff</v>
          </cell>
          <cell r="H41">
            <v>0</v>
          </cell>
          <cell r="I41">
            <v>1</v>
          </cell>
          <cell r="J41">
            <v>63569.440000000002</v>
          </cell>
          <cell r="K41">
            <v>5278.84</v>
          </cell>
          <cell r="L41">
            <v>212.4684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0</v>
          </cell>
          <cell r="S41">
            <v>1499.4100000000003</v>
          </cell>
          <cell r="T41">
            <v>5962.34</v>
          </cell>
          <cell r="U41">
            <v>9582.81</v>
          </cell>
          <cell r="V41">
            <v>1579.0499999999997</v>
          </cell>
          <cell r="W41">
            <v>1212.43</v>
          </cell>
          <cell r="X41">
            <v>7069.7699999999995</v>
          </cell>
          <cell r="Y41">
            <v>1445.3969846402754</v>
          </cell>
          <cell r="Z41">
            <v>100961.98538464027</v>
          </cell>
          <cell r="AA41">
            <v>13768.970000000001</v>
          </cell>
          <cell r="AB41">
            <v>261</v>
          </cell>
          <cell r="AC41">
            <v>20</v>
          </cell>
          <cell r="AD41">
            <v>12</v>
          </cell>
          <cell r="AE41">
            <v>26</v>
          </cell>
          <cell r="AF41">
            <v>12</v>
          </cell>
          <cell r="AG41">
            <v>1528</v>
          </cell>
          <cell r="AH41">
            <v>0.85</v>
          </cell>
          <cell r="AI41">
            <v>1298.8</v>
          </cell>
          <cell r="AJ41">
            <v>77.734820899784623</v>
          </cell>
          <cell r="AK41">
            <v>34.203321195905232</v>
          </cell>
          <cell r="AL41">
            <v>0.44</v>
          </cell>
          <cell r="AM41">
            <v>111.93814209568986</v>
          </cell>
          <cell r="AN41">
            <v>11.660223134967692</v>
          </cell>
          <cell r="AO41">
            <v>0.15</v>
          </cell>
          <cell r="AP41">
            <v>123.59836523065755</v>
          </cell>
          <cell r="AQ41">
            <v>887</v>
          </cell>
          <cell r="AR41">
            <v>0</v>
          </cell>
          <cell r="AS41">
            <v>480</v>
          </cell>
          <cell r="AT41">
            <v>1367</v>
          </cell>
          <cell r="AU41">
            <v>104162.19228055573</v>
          </cell>
          <cell r="AV41">
            <v>0.64886613021214334</v>
          </cell>
          <cell r="AW41">
            <v>842.74732991953169</v>
          </cell>
          <cell r="AX41">
            <v>18</v>
          </cell>
        </row>
        <row r="42">
          <cell r="B42" t="str">
            <v>5148</v>
          </cell>
          <cell r="C42">
            <v>0</v>
          </cell>
          <cell r="D42" t="str">
            <v>Fitter (Shift)</v>
          </cell>
          <cell r="E42" t="str">
            <v>5655</v>
          </cell>
          <cell r="F42" t="str">
            <v>HOUGHTON, Mark E</v>
          </cell>
          <cell r="G42" t="str">
            <v>Wages Staff</v>
          </cell>
          <cell r="H42">
            <v>0</v>
          </cell>
          <cell r="I42">
            <v>1</v>
          </cell>
          <cell r="J42">
            <v>70922.47</v>
          </cell>
          <cell r="K42">
            <v>5888.2</v>
          </cell>
          <cell r="L42">
            <v>534.23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0</v>
          </cell>
          <cell r="S42">
            <v>1499.4100000000003</v>
          </cell>
          <cell r="T42">
            <v>5962.34</v>
          </cell>
          <cell r="U42">
            <v>10536.410000000002</v>
          </cell>
          <cell r="V42">
            <v>1739.5900000000001</v>
          </cell>
          <cell r="W42">
            <v>1335.95</v>
          </cell>
          <cell r="X42">
            <v>7788.3299999999981</v>
          </cell>
          <cell r="Y42">
            <v>4464.2770271749978</v>
          </cell>
          <cell r="Z42">
            <v>114221.237027175</v>
          </cell>
          <cell r="AA42">
            <v>15358.359999999999</v>
          </cell>
          <cell r="AB42">
            <v>261</v>
          </cell>
          <cell r="AC42">
            <v>20</v>
          </cell>
          <cell r="AD42">
            <v>12</v>
          </cell>
          <cell r="AE42">
            <v>26</v>
          </cell>
          <cell r="AF42">
            <v>12</v>
          </cell>
          <cell r="AG42">
            <v>1528</v>
          </cell>
          <cell r="AH42">
            <v>0.85</v>
          </cell>
          <cell r="AI42">
            <v>1298.8</v>
          </cell>
          <cell r="AJ42">
            <v>87.943668792096545</v>
          </cell>
          <cell r="AK42">
            <v>38.695214268522477</v>
          </cell>
          <cell r="AL42">
            <v>0.44</v>
          </cell>
          <cell r="AM42">
            <v>126.63888306061902</v>
          </cell>
          <cell r="AN42">
            <v>13.191550318814482</v>
          </cell>
          <cell r="AO42">
            <v>0.15</v>
          </cell>
          <cell r="AP42">
            <v>139.83043337943352</v>
          </cell>
          <cell r="AQ42">
            <v>170</v>
          </cell>
          <cell r="AR42">
            <v>0</v>
          </cell>
          <cell r="AS42">
            <v>1223</v>
          </cell>
          <cell r="AT42">
            <v>1393</v>
          </cell>
          <cell r="AU42">
            <v>22163.675784957213</v>
          </cell>
          <cell r="AV42">
            <v>0.12203876525484565</v>
          </cell>
          <cell r="AW42">
            <v>158.50394831299351</v>
          </cell>
          <cell r="AX42">
            <v>0</v>
          </cell>
        </row>
        <row r="43">
          <cell r="B43" t="str">
            <v>5159</v>
          </cell>
          <cell r="C43">
            <v>0</v>
          </cell>
          <cell r="D43" t="str">
            <v>Fitter</v>
          </cell>
          <cell r="E43" t="str">
            <v>5778</v>
          </cell>
          <cell r="F43" t="str">
            <v>JAMIESON, Andrew J</v>
          </cell>
          <cell r="G43" t="str">
            <v>Wages Staff</v>
          </cell>
          <cell r="H43">
            <v>0</v>
          </cell>
          <cell r="I43">
            <v>1</v>
          </cell>
          <cell r="J43">
            <v>67270.780000000013</v>
          </cell>
          <cell r="K43">
            <v>5584.74</v>
          </cell>
          <cell r="L43">
            <v>412.83879999999999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0</v>
          </cell>
          <cell r="S43">
            <v>1499.4100000000003</v>
          </cell>
          <cell r="T43">
            <v>5962.34</v>
          </cell>
          <cell r="U43">
            <v>15818.34</v>
          </cell>
          <cell r="V43">
            <v>1747.7200000000003</v>
          </cell>
          <cell r="W43">
            <v>1274.44</v>
          </cell>
          <cell r="X43">
            <v>7824.8600000000006</v>
          </cell>
          <cell r="Y43">
            <v>2414.2364289529996</v>
          </cell>
          <cell r="Z43">
            <v>113359.73522895301</v>
          </cell>
          <cell r="AA43">
            <v>14566.87</v>
          </cell>
          <cell r="AB43">
            <v>261</v>
          </cell>
          <cell r="AC43">
            <v>20</v>
          </cell>
          <cell r="AD43">
            <v>12</v>
          </cell>
          <cell r="AE43">
            <v>26</v>
          </cell>
          <cell r="AF43">
            <v>12</v>
          </cell>
          <cell r="AG43">
            <v>1528</v>
          </cell>
          <cell r="AH43">
            <v>0.85</v>
          </cell>
          <cell r="AI43">
            <v>1298.8</v>
          </cell>
          <cell r="AJ43">
            <v>87.280362818719595</v>
          </cell>
          <cell r="AK43">
            <v>38.403359640236623</v>
          </cell>
          <cell r="AL43">
            <v>0.44</v>
          </cell>
          <cell r="AM43">
            <v>125.68372245895623</v>
          </cell>
          <cell r="AN43">
            <v>13.092054422807939</v>
          </cell>
          <cell r="AO43">
            <v>0.15</v>
          </cell>
          <cell r="AP43">
            <v>138.77577688176416</v>
          </cell>
          <cell r="AQ43">
            <v>114</v>
          </cell>
          <cell r="AR43">
            <v>0</v>
          </cell>
          <cell r="AS43">
            <v>997</v>
          </cell>
          <cell r="AT43">
            <v>1111</v>
          </cell>
          <cell r="AU43">
            <v>18494.676514491468</v>
          </cell>
          <cell r="AV43">
            <v>0.10261026102610261</v>
          </cell>
          <cell r="AW43">
            <v>133.27020702070206</v>
          </cell>
          <cell r="AX43">
            <v>0</v>
          </cell>
        </row>
        <row r="44">
          <cell r="B44" t="str">
            <v>5172</v>
          </cell>
          <cell r="C44">
            <v>0</v>
          </cell>
          <cell r="D44" t="str">
            <v>Fitter</v>
          </cell>
          <cell r="E44" t="str">
            <v>5842</v>
          </cell>
          <cell r="F44" t="str">
            <v>KRIKOWA, Helmut</v>
          </cell>
          <cell r="G44" t="str">
            <v>Wages Staff</v>
          </cell>
          <cell r="H44">
            <v>0</v>
          </cell>
          <cell r="I44">
            <v>1</v>
          </cell>
          <cell r="J44">
            <v>67270.780000000013</v>
          </cell>
          <cell r="K44">
            <v>5584.74</v>
          </cell>
          <cell r="L44">
            <v>540.98440000000005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0</v>
          </cell>
          <cell r="S44">
            <v>1499.4100000000003</v>
          </cell>
          <cell r="T44">
            <v>5962.34</v>
          </cell>
          <cell r="U44">
            <v>15818.34</v>
          </cell>
          <cell r="V44">
            <v>1747.7200000000003</v>
          </cell>
          <cell r="W44">
            <v>1274.44</v>
          </cell>
          <cell r="X44">
            <v>7824.8600000000006</v>
          </cell>
          <cell r="Y44">
            <v>5341.2314166820288</v>
          </cell>
          <cell r="Z44">
            <v>116414.87581668205</v>
          </cell>
          <cell r="AA44">
            <v>14566.87</v>
          </cell>
          <cell r="AB44">
            <v>261</v>
          </cell>
          <cell r="AC44">
            <v>20</v>
          </cell>
          <cell r="AD44">
            <v>12</v>
          </cell>
          <cell r="AE44">
            <v>26</v>
          </cell>
          <cell r="AF44">
            <v>12</v>
          </cell>
          <cell r="AG44">
            <v>1528</v>
          </cell>
          <cell r="AH44">
            <v>0.85</v>
          </cell>
          <cell r="AI44">
            <v>1298.8</v>
          </cell>
          <cell r="AJ44">
            <v>89.632642298030532</v>
          </cell>
          <cell r="AK44">
            <v>39.438362611133435</v>
          </cell>
          <cell r="AL44">
            <v>0.44</v>
          </cell>
          <cell r="AM44">
            <v>129.07100490916397</v>
          </cell>
          <cell r="AN44">
            <v>13.44489634470458</v>
          </cell>
          <cell r="AO44">
            <v>0.15</v>
          </cell>
          <cell r="AP44">
            <v>142.51590125386855</v>
          </cell>
          <cell r="AQ44">
            <v>0</v>
          </cell>
          <cell r="AR44">
            <v>0</v>
          </cell>
          <cell r="AS44">
            <v>1245</v>
          </cell>
          <cell r="AT44">
            <v>1245</v>
          </cell>
          <cell r="AU44">
            <v>0</v>
          </cell>
          <cell r="AV44">
            <v>0</v>
          </cell>
          <cell r="AW44">
            <v>0</v>
          </cell>
          <cell r="AX44">
            <v>1.6363636363636362</v>
          </cell>
        </row>
        <row r="45">
          <cell r="B45" t="str">
            <v>6017</v>
          </cell>
          <cell r="C45">
            <v>0</v>
          </cell>
          <cell r="D45" t="str">
            <v>Metering Fitter / Lineworker</v>
          </cell>
          <cell r="E45" t="str">
            <v>4059</v>
          </cell>
          <cell r="F45" t="str">
            <v>LILLIE, Matthew J</v>
          </cell>
          <cell r="G45" t="str">
            <v>Wages Staff</v>
          </cell>
          <cell r="H45">
            <v>0</v>
          </cell>
          <cell r="I45">
            <v>1</v>
          </cell>
          <cell r="J45">
            <v>74716.510000000009</v>
          </cell>
          <cell r="K45">
            <v>7139.7100000000009</v>
          </cell>
          <cell r="L45">
            <v>254.09240000000003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1618.99</v>
          </cell>
          <cell r="S45">
            <v>1499.4100000000003</v>
          </cell>
          <cell r="T45">
            <v>5962.34</v>
          </cell>
          <cell r="U45">
            <v>11229.589999999998</v>
          </cell>
          <cell r="V45">
            <v>1851.29</v>
          </cell>
          <cell r="W45">
            <v>1421.52</v>
          </cell>
          <cell r="X45">
            <v>8288.4399999999987</v>
          </cell>
          <cell r="Y45">
            <v>2624.5944937929962</v>
          </cell>
          <cell r="Z45">
            <v>120156.51689379301</v>
          </cell>
          <cell r="AA45">
            <v>16189.779999999999</v>
          </cell>
          <cell r="AB45">
            <v>261</v>
          </cell>
          <cell r="AC45">
            <v>20</v>
          </cell>
          <cell r="AD45">
            <v>12</v>
          </cell>
          <cell r="AE45">
            <v>26</v>
          </cell>
          <cell r="AF45">
            <v>12</v>
          </cell>
          <cell r="AG45">
            <v>1528</v>
          </cell>
          <cell r="AH45">
            <v>0.85</v>
          </cell>
          <cell r="AI45">
            <v>1298.8</v>
          </cell>
          <cell r="AJ45">
            <v>92.513486983209901</v>
          </cell>
          <cell r="AK45">
            <v>40.70593427261236</v>
          </cell>
          <cell r="AL45">
            <v>0.44</v>
          </cell>
          <cell r="AM45">
            <v>133.21942125582225</v>
          </cell>
          <cell r="AN45">
            <v>13.877023047481485</v>
          </cell>
          <cell r="AO45">
            <v>0.15</v>
          </cell>
          <cell r="AP45">
            <v>147.09644430330374</v>
          </cell>
          <cell r="AQ45">
            <v>1296</v>
          </cell>
          <cell r="AR45">
            <v>0</v>
          </cell>
          <cell r="AS45">
            <v>36</v>
          </cell>
          <cell r="AT45">
            <v>1332</v>
          </cell>
          <cell r="AU45">
            <v>185885.37910812738</v>
          </cell>
          <cell r="AV45">
            <v>0.97297297297297303</v>
          </cell>
          <cell r="AW45">
            <v>1263.6972972972974</v>
          </cell>
          <cell r="AX45">
            <v>50.923636363636362</v>
          </cell>
        </row>
        <row r="46">
          <cell r="B46" t="str">
            <v>6365</v>
          </cell>
          <cell r="C46">
            <v>0</v>
          </cell>
          <cell r="D46" t="str">
            <v>Fitter</v>
          </cell>
          <cell r="E46" t="str">
            <v>3278</v>
          </cell>
          <cell r="F46" t="str">
            <v>LLOYD, Michael</v>
          </cell>
          <cell r="G46" t="str">
            <v>Wages Staff</v>
          </cell>
          <cell r="H46">
            <v>0</v>
          </cell>
          <cell r="I46">
            <v>1</v>
          </cell>
          <cell r="J46">
            <v>73592.800000000003</v>
          </cell>
          <cell r="K46">
            <v>6113.01</v>
          </cell>
          <cell r="L46">
            <v>88.849599999999995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0</v>
          </cell>
          <cell r="S46">
            <v>1499.4100000000003</v>
          </cell>
          <cell r="T46">
            <v>5962.34</v>
          </cell>
          <cell r="U46">
            <v>10888.220000000001</v>
          </cell>
          <cell r="V46">
            <v>1798.8000000000004</v>
          </cell>
          <cell r="W46">
            <v>1381.5199999999998</v>
          </cell>
          <cell r="X46">
            <v>8053.41</v>
          </cell>
          <cell r="Y46">
            <v>2884.2665507260026</v>
          </cell>
          <cell r="Z46">
            <v>115812.65615072602</v>
          </cell>
          <cell r="AA46">
            <v>15944.71</v>
          </cell>
          <cell r="AB46">
            <v>261</v>
          </cell>
          <cell r="AC46">
            <v>20</v>
          </cell>
          <cell r="AD46">
            <v>12</v>
          </cell>
          <cell r="AE46">
            <v>26</v>
          </cell>
          <cell r="AF46">
            <v>12</v>
          </cell>
          <cell r="AG46">
            <v>1528</v>
          </cell>
          <cell r="AH46">
            <v>0.85</v>
          </cell>
          <cell r="AI46">
            <v>1298.8</v>
          </cell>
          <cell r="AJ46">
            <v>89.168968394461061</v>
          </cell>
          <cell r="AK46">
            <v>39.23434609356287</v>
          </cell>
          <cell r="AL46">
            <v>0.44</v>
          </cell>
          <cell r="AM46">
            <v>128.40331448802394</v>
          </cell>
          <cell r="AN46">
            <v>13.375345259169158</v>
          </cell>
          <cell r="AO46">
            <v>0.15</v>
          </cell>
          <cell r="AP46">
            <v>141.7786597471931</v>
          </cell>
          <cell r="AQ46">
            <v>915.5</v>
          </cell>
          <cell r="AR46">
            <v>0</v>
          </cell>
          <cell r="AS46">
            <v>256</v>
          </cell>
          <cell r="AT46">
            <v>1171.5</v>
          </cell>
          <cell r="AU46">
            <v>143902.78605422418</v>
          </cell>
          <cell r="AV46">
            <v>0.78147673922321814</v>
          </cell>
          <cell r="AW46">
            <v>1014.9819889031157</v>
          </cell>
          <cell r="AX46">
            <v>169.82181818181814</v>
          </cell>
        </row>
        <row r="47">
          <cell r="B47" t="str">
            <v>751</v>
          </cell>
          <cell r="C47">
            <v>0</v>
          </cell>
          <cell r="D47" t="str">
            <v>Senior CSAP Officer</v>
          </cell>
          <cell r="E47" t="str">
            <v>711-26671</v>
          </cell>
          <cell r="F47" t="str">
            <v>MAGUIRE, Paul J</v>
          </cell>
          <cell r="G47" t="str">
            <v>Salaried Staff</v>
          </cell>
          <cell r="H47">
            <v>0</v>
          </cell>
          <cell r="I47">
            <v>1</v>
          </cell>
          <cell r="J47">
            <v>102590.48999999999</v>
          </cell>
          <cell r="K47">
            <v>9799.4000000000015</v>
          </cell>
          <cell r="L47">
            <v>585.32760000000007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3777.0299999999997</v>
          </cell>
          <cell r="S47">
            <v>0</v>
          </cell>
          <cell r="T47">
            <v>5733.0199999999995</v>
          </cell>
          <cell r="U47">
            <v>23761.010000000006</v>
          </cell>
          <cell r="V47">
            <v>2603.2400000000002</v>
          </cell>
          <cell r="W47">
            <v>1895.6899999999998</v>
          </cell>
          <cell r="X47">
            <v>11654.99</v>
          </cell>
          <cell r="Y47">
            <v>5251.341028318966</v>
          </cell>
          <cell r="Z47">
            <v>171201.56862831896</v>
          </cell>
          <cell r="AA47">
            <v>22220.83</v>
          </cell>
          <cell r="AB47">
            <v>261</v>
          </cell>
          <cell r="AC47">
            <v>20</v>
          </cell>
          <cell r="AD47">
            <v>12</v>
          </cell>
          <cell r="AE47">
            <v>0</v>
          </cell>
          <cell r="AF47">
            <v>12</v>
          </cell>
          <cell r="AG47">
            <v>1594.9499999999998</v>
          </cell>
          <cell r="AH47">
            <v>0.85</v>
          </cell>
          <cell r="AI47">
            <v>1355.7074999999998</v>
          </cell>
          <cell r="AJ47">
            <v>126.28208417252172</v>
          </cell>
          <cell r="AK47">
            <v>55.564117035909554</v>
          </cell>
          <cell r="AL47">
            <v>0.44</v>
          </cell>
          <cell r="AM47">
            <v>181.84620120843127</v>
          </cell>
          <cell r="AN47">
            <v>18.942312625878259</v>
          </cell>
          <cell r="AO47">
            <v>0.15</v>
          </cell>
          <cell r="AP47">
            <v>200.78851383430953</v>
          </cell>
          <cell r="AQ47">
            <v>0</v>
          </cell>
          <cell r="AR47">
            <v>0</v>
          </cell>
          <cell r="AS47">
            <v>1272.07</v>
          </cell>
          <cell r="AT47">
            <v>1272.07</v>
          </cell>
          <cell r="AU47">
            <v>0</v>
          </cell>
          <cell r="AV47">
            <v>0</v>
          </cell>
          <cell r="AW47">
            <v>0</v>
          </cell>
          <cell r="AX47">
            <v>2.4545454545454541</v>
          </cell>
        </row>
        <row r="48">
          <cell r="B48" t="str">
            <v>5215</v>
          </cell>
          <cell r="C48">
            <v>0</v>
          </cell>
          <cell r="D48" t="str">
            <v>Trades Assistant</v>
          </cell>
          <cell r="E48" t="str">
            <v>6028</v>
          </cell>
          <cell r="F48" t="str">
            <v>MARZANO, Domenico</v>
          </cell>
          <cell r="G48" t="str">
            <v>Wages Staff</v>
          </cell>
          <cell r="H48">
            <v>0</v>
          </cell>
          <cell r="I48">
            <v>1</v>
          </cell>
          <cell r="J48">
            <v>60168.62</v>
          </cell>
          <cell r="K48">
            <v>4998.1000000000004</v>
          </cell>
          <cell r="L48">
            <v>466.22199999999998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3611.64</v>
          </cell>
          <cell r="U48">
            <v>13552.65</v>
          </cell>
          <cell r="V48">
            <v>1513.68</v>
          </cell>
          <cell r="W48">
            <v>1105.6799999999998</v>
          </cell>
          <cell r="X48">
            <v>6777.05</v>
          </cell>
          <cell r="Y48">
            <v>3957.6733613250035</v>
          </cell>
          <cell r="Z48">
            <v>99701.345361324988</v>
          </cell>
          <cell r="AA48">
            <v>13036.679999999998</v>
          </cell>
          <cell r="AB48">
            <v>261</v>
          </cell>
          <cell r="AC48">
            <v>20</v>
          </cell>
          <cell r="AD48">
            <v>12</v>
          </cell>
          <cell r="AE48">
            <v>26</v>
          </cell>
          <cell r="AF48">
            <v>12</v>
          </cell>
          <cell r="AG48">
            <v>1528</v>
          </cell>
          <cell r="AH48">
            <v>0.85</v>
          </cell>
          <cell r="AI48">
            <v>1298.8</v>
          </cell>
          <cell r="AJ48">
            <v>76.764201848879722</v>
          </cell>
          <cell r="AK48">
            <v>33.776248813507081</v>
          </cell>
          <cell r="AL48">
            <v>0.44</v>
          </cell>
          <cell r="AM48">
            <v>110.5404506623868</v>
          </cell>
          <cell r="AN48">
            <v>11.514630277331959</v>
          </cell>
          <cell r="AO48">
            <v>0.15</v>
          </cell>
          <cell r="AP48">
            <v>122.05508093971876</v>
          </cell>
          <cell r="AQ48">
            <v>1238</v>
          </cell>
          <cell r="AR48">
            <v>0</v>
          </cell>
          <cell r="AS48">
            <v>0</v>
          </cell>
          <cell r="AT48">
            <v>1238</v>
          </cell>
          <cell r="AU48">
            <v>158525.13912450674</v>
          </cell>
          <cell r="AV48">
            <v>1</v>
          </cell>
          <cell r="AW48">
            <v>1298.8</v>
          </cell>
          <cell r="AX48">
            <v>107.64</v>
          </cell>
        </row>
        <row r="49">
          <cell r="B49" t="str">
            <v>6056</v>
          </cell>
          <cell r="C49">
            <v>0</v>
          </cell>
          <cell r="D49" t="str">
            <v>Fitter</v>
          </cell>
          <cell r="E49" t="str">
            <v>9369</v>
          </cell>
          <cell r="F49" t="str">
            <v>MCCREADY, Kevin G</v>
          </cell>
          <cell r="G49" t="str">
            <v>Wages Staff</v>
          </cell>
          <cell r="H49">
            <v>0</v>
          </cell>
          <cell r="I49">
            <v>1</v>
          </cell>
          <cell r="J49">
            <v>64940.71</v>
          </cell>
          <cell r="K49">
            <v>5391.33</v>
          </cell>
          <cell r="L49">
            <v>209.33240000000001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0</v>
          </cell>
          <cell r="S49">
            <v>1499.4100000000003</v>
          </cell>
          <cell r="T49">
            <v>5962.34</v>
          </cell>
          <cell r="U49">
            <v>9758.8100000000013</v>
          </cell>
          <cell r="V49">
            <v>1608.72</v>
          </cell>
          <cell r="W49">
            <v>1235.23</v>
          </cell>
          <cell r="X49">
            <v>7202.4199999999992</v>
          </cell>
          <cell r="Y49">
            <v>3386.2825586998697</v>
          </cell>
          <cell r="Z49">
            <v>104744.61495869985</v>
          </cell>
          <cell r="AA49">
            <v>14062.329999999996</v>
          </cell>
          <cell r="AB49">
            <v>261</v>
          </cell>
          <cell r="AC49">
            <v>20</v>
          </cell>
          <cell r="AD49">
            <v>12</v>
          </cell>
          <cell r="AE49">
            <v>26</v>
          </cell>
          <cell r="AF49">
            <v>12</v>
          </cell>
          <cell r="AG49">
            <v>1528</v>
          </cell>
          <cell r="AH49">
            <v>0.85</v>
          </cell>
          <cell r="AI49">
            <v>1298.8</v>
          </cell>
          <cell r="AJ49">
            <v>80.647224329149878</v>
          </cell>
          <cell r="AK49">
            <v>35.484778704825949</v>
          </cell>
          <cell r="AL49">
            <v>0.44</v>
          </cell>
          <cell r="AM49">
            <v>116.13200303397582</v>
          </cell>
          <cell r="AN49">
            <v>12.097083649372481</v>
          </cell>
          <cell r="AO49">
            <v>0.15</v>
          </cell>
          <cell r="AP49">
            <v>128.2290866833483</v>
          </cell>
          <cell r="AQ49">
            <v>1368</v>
          </cell>
          <cell r="AR49">
            <v>0</v>
          </cell>
          <cell r="AS49">
            <v>112</v>
          </cell>
          <cell r="AT49">
            <v>1480</v>
          </cell>
          <cell r="AU49">
            <v>153940.6127628157</v>
          </cell>
          <cell r="AV49">
            <v>0.92432432432432432</v>
          </cell>
          <cell r="AW49">
            <v>1200.5124324324324</v>
          </cell>
          <cell r="AX49">
            <v>0</v>
          </cell>
        </row>
        <row r="50">
          <cell r="B50" t="str">
            <v>5206</v>
          </cell>
          <cell r="C50">
            <v>0</v>
          </cell>
          <cell r="D50" t="str">
            <v>Lineworker</v>
          </cell>
          <cell r="E50" t="str">
            <v>6016</v>
          </cell>
          <cell r="F50" t="str">
            <v>MCGOWAN, Desmond C</v>
          </cell>
          <cell r="G50" t="str">
            <v>Wages Staff</v>
          </cell>
          <cell r="H50">
            <v>0</v>
          </cell>
          <cell r="I50">
            <v>1</v>
          </cell>
          <cell r="J50">
            <v>64653.75</v>
          </cell>
          <cell r="K50">
            <v>5370.47</v>
          </cell>
          <cell r="L50">
            <v>345.18559999999997</v>
          </cell>
          <cell r="M50">
            <v>0</v>
          </cell>
          <cell r="N50">
            <v>2800.0499999999997</v>
          </cell>
          <cell r="O50">
            <v>749.98000000000025</v>
          </cell>
          <cell r="P50">
            <v>0</v>
          </cell>
          <cell r="Q50">
            <v>0</v>
          </cell>
          <cell r="R50">
            <v>0</v>
          </cell>
          <cell r="S50">
            <v>1499.0099999999998</v>
          </cell>
          <cell r="T50">
            <v>5962.34</v>
          </cell>
          <cell r="U50">
            <v>15267.71</v>
          </cell>
          <cell r="V50">
            <v>1687.9900000000002</v>
          </cell>
          <cell r="W50">
            <v>1231.02</v>
          </cell>
          <cell r="X50">
            <v>7557.3999999999978</v>
          </cell>
          <cell r="Y50">
            <v>4299.7560917749943</v>
          </cell>
          <cell r="Z50">
            <v>111424.66169177499</v>
          </cell>
          <cell r="AA50">
            <v>14007.960000000001</v>
          </cell>
          <cell r="AB50">
            <v>261</v>
          </cell>
          <cell r="AC50">
            <v>20</v>
          </cell>
          <cell r="AD50">
            <v>12</v>
          </cell>
          <cell r="AE50">
            <v>26</v>
          </cell>
          <cell r="AF50">
            <v>12</v>
          </cell>
          <cell r="AG50">
            <v>1528</v>
          </cell>
          <cell r="AH50">
            <v>0.85</v>
          </cell>
          <cell r="AI50">
            <v>1298.8</v>
          </cell>
          <cell r="AJ50">
            <v>85.790469426990299</v>
          </cell>
          <cell r="AK50">
            <v>37.747806547875733</v>
          </cell>
          <cell r="AL50">
            <v>0.44</v>
          </cell>
          <cell r="AM50">
            <v>123.53827597486602</v>
          </cell>
          <cell r="AN50">
            <v>12.868570414048545</v>
          </cell>
          <cell r="AO50">
            <v>0.15</v>
          </cell>
          <cell r="AP50">
            <v>136.40684638891457</v>
          </cell>
          <cell r="AQ50">
            <v>839</v>
          </cell>
          <cell r="AR50">
            <v>0</v>
          </cell>
          <cell r="AS50">
            <v>378</v>
          </cell>
          <cell r="AT50">
            <v>1217</v>
          </cell>
          <cell r="AU50">
            <v>122137.72632986422</v>
          </cell>
          <cell r="AV50">
            <v>0.68940016433853735</v>
          </cell>
          <cell r="AW50">
            <v>895.39293344289229</v>
          </cell>
          <cell r="AX50">
            <v>12.905454545454544</v>
          </cell>
        </row>
        <row r="51">
          <cell r="B51" t="str">
            <v>6133</v>
          </cell>
          <cell r="C51">
            <v>0</v>
          </cell>
          <cell r="D51" t="str">
            <v>Fitter</v>
          </cell>
          <cell r="E51" t="str">
            <v>9628</v>
          </cell>
          <cell r="F51" t="str">
            <v>MEEUWISSEN, Edward</v>
          </cell>
          <cell r="G51" t="str">
            <v>Wages Staff</v>
          </cell>
          <cell r="H51">
            <v>0</v>
          </cell>
          <cell r="I51">
            <v>1</v>
          </cell>
          <cell r="J51">
            <v>67563.450000000012</v>
          </cell>
          <cell r="K51">
            <v>5611.17</v>
          </cell>
          <cell r="L51">
            <v>281.83760000000001</v>
          </cell>
          <cell r="M51">
            <v>0</v>
          </cell>
          <cell r="N51">
            <v>2800.0499999999997</v>
          </cell>
          <cell r="O51">
            <v>749.98000000000025</v>
          </cell>
          <cell r="P51">
            <v>0</v>
          </cell>
          <cell r="Q51">
            <v>0</v>
          </cell>
          <cell r="R51">
            <v>0</v>
          </cell>
          <cell r="S51">
            <v>1499.4100000000003</v>
          </cell>
          <cell r="T51">
            <v>5962.34</v>
          </cell>
          <cell r="U51">
            <v>10102.94</v>
          </cell>
          <cell r="V51">
            <v>1666.64</v>
          </cell>
          <cell r="W51">
            <v>1279.78</v>
          </cell>
          <cell r="X51">
            <v>7461.7000000000007</v>
          </cell>
          <cell r="Y51">
            <v>3329.9510550757095</v>
          </cell>
          <cell r="Z51">
            <v>108309.24865507572</v>
          </cell>
          <cell r="AA51">
            <v>14635.859999999999</v>
          </cell>
          <cell r="AB51">
            <v>261</v>
          </cell>
          <cell r="AC51">
            <v>20</v>
          </cell>
          <cell r="AD51">
            <v>12</v>
          </cell>
          <cell r="AE51">
            <v>26</v>
          </cell>
          <cell r="AF51">
            <v>12</v>
          </cell>
          <cell r="AG51">
            <v>1528</v>
          </cell>
          <cell r="AH51">
            <v>0.85</v>
          </cell>
          <cell r="AI51">
            <v>1298.8</v>
          </cell>
          <cell r="AJ51">
            <v>83.391783688847951</v>
          </cell>
          <cell r="AK51">
            <v>36.6923848230931</v>
          </cell>
          <cell r="AL51">
            <v>0.44</v>
          </cell>
          <cell r="AM51">
            <v>120.08416851194104</v>
          </cell>
          <cell r="AN51">
            <v>12.508767553327193</v>
          </cell>
          <cell r="AO51">
            <v>0.15</v>
          </cell>
          <cell r="AP51">
            <v>132.59293606526825</v>
          </cell>
          <cell r="AQ51">
            <v>964</v>
          </cell>
          <cell r="AR51">
            <v>0</v>
          </cell>
          <cell r="AS51">
            <v>318</v>
          </cell>
          <cell r="AT51">
            <v>1282</v>
          </cell>
          <cell r="AU51">
            <v>129494.60527968319</v>
          </cell>
          <cell r="AV51">
            <v>0.75195007800312008</v>
          </cell>
          <cell r="AW51">
            <v>976.63276131045234</v>
          </cell>
          <cell r="AX51">
            <v>169.09090909090907</v>
          </cell>
        </row>
        <row r="52">
          <cell r="B52" t="str">
            <v>1518</v>
          </cell>
          <cell r="C52">
            <v>0</v>
          </cell>
          <cell r="D52" t="str">
            <v>Fitter</v>
          </cell>
          <cell r="E52" t="str">
            <v>3449</v>
          </cell>
          <cell r="F52" t="str">
            <v>MORRIS, Christopher J</v>
          </cell>
          <cell r="G52" t="str">
            <v>Wages Staff</v>
          </cell>
          <cell r="H52">
            <v>0</v>
          </cell>
          <cell r="I52">
            <v>1</v>
          </cell>
          <cell r="J52">
            <v>62331.709999999992</v>
          </cell>
          <cell r="K52">
            <v>5176.16</v>
          </cell>
          <cell r="L52">
            <v>96.7</v>
          </cell>
          <cell r="M52">
            <v>0</v>
          </cell>
          <cell r="N52">
            <v>2800.0499999999997</v>
          </cell>
          <cell r="O52">
            <v>749.98000000000025</v>
          </cell>
          <cell r="P52">
            <v>0</v>
          </cell>
          <cell r="Q52">
            <v>0</v>
          </cell>
          <cell r="R52">
            <v>0</v>
          </cell>
          <cell r="S52">
            <v>1499.4100000000003</v>
          </cell>
          <cell r="T52">
            <v>5962.34</v>
          </cell>
          <cell r="U52">
            <v>9422.090000000002</v>
          </cell>
          <cell r="V52">
            <v>1552.0299999999997</v>
          </cell>
          <cell r="W52">
            <v>1191.6299999999999</v>
          </cell>
          <cell r="X52">
            <v>6948.6900000000005</v>
          </cell>
          <cell r="Y52">
            <v>2425.4277358339987</v>
          </cell>
          <cell r="Z52">
            <v>100156.217735834</v>
          </cell>
          <cell r="AA52">
            <v>13501.130000000001</v>
          </cell>
          <cell r="AB52">
            <v>261</v>
          </cell>
          <cell r="AC52">
            <v>20</v>
          </cell>
          <cell r="AD52">
            <v>12</v>
          </cell>
          <cell r="AE52">
            <v>26</v>
          </cell>
          <cell r="AF52">
            <v>12</v>
          </cell>
          <cell r="AG52">
            <v>1528</v>
          </cell>
          <cell r="AH52">
            <v>0.85</v>
          </cell>
          <cell r="AI52">
            <v>1298.8</v>
          </cell>
          <cell r="AJ52">
            <v>77.114426960143206</v>
          </cell>
          <cell r="AK52">
            <v>33.930347862463009</v>
          </cell>
          <cell r="AL52">
            <v>0.44</v>
          </cell>
          <cell r="AM52">
            <v>111.04477482260621</v>
          </cell>
          <cell r="AN52">
            <v>11.56716404402148</v>
          </cell>
          <cell r="AO52">
            <v>0.15</v>
          </cell>
          <cell r="AP52">
            <v>122.6119388666277</v>
          </cell>
          <cell r="AQ52">
            <v>1468</v>
          </cell>
          <cell r="AR52">
            <v>0</v>
          </cell>
          <cell r="AS52">
            <v>8</v>
          </cell>
          <cell r="AT52">
            <v>1476</v>
          </cell>
          <cell r="AU52">
            <v>158385.25131542332</v>
          </cell>
          <cell r="AV52">
            <v>0.99457994579945797</v>
          </cell>
          <cell r="AW52">
            <v>1291.760433604336</v>
          </cell>
          <cell r="AX52">
            <v>64.909090909090907</v>
          </cell>
        </row>
        <row r="53">
          <cell r="B53" t="str">
            <v>5281</v>
          </cell>
          <cell r="C53">
            <v>0</v>
          </cell>
          <cell r="D53" t="str">
            <v>Fitter</v>
          </cell>
          <cell r="E53" t="str">
            <v>10549</v>
          </cell>
          <cell r="F53" t="str">
            <v>MURPHY, Sean A</v>
          </cell>
          <cell r="G53" t="str">
            <v>Wages Staff</v>
          </cell>
          <cell r="H53">
            <v>0</v>
          </cell>
          <cell r="I53">
            <v>1</v>
          </cell>
          <cell r="J53">
            <v>64940.71</v>
          </cell>
          <cell r="K53">
            <v>5391.33</v>
          </cell>
          <cell r="L53">
            <v>272.596</v>
          </cell>
          <cell r="M53">
            <v>0</v>
          </cell>
          <cell r="N53">
            <v>2800.0499999999997</v>
          </cell>
          <cell r="O53">
            <v>749.98000000000025</v>
          </cell>
          <cell r="P53">
            <v>0</v>
          </cell>
          <cell r="Q53">
            <v>0</v>
          </cell>
          <cell r="R53">
            <v>0</v>
          </cell>
          <cell r="S53">
            <v>1499.4100000000003</v>
          </cell>
          <cell r="T53">
            <v>5962.34</v>
          </cell>
          <cell r="U53">
            <v>9758.8100000000013</v>
          </cell>
          <cell r="V53">
            <v>1608.72</v>
          </cell>
          <cell r="W53">
            <v>1235.23</v>
          </cell>
          <cell r="X53">
            <v>7202.4199999999992</v>
          </cell>
          <cell r="Y53">
            <v>1315.9461135855488</v>
          </cell>
          <cell r="Z53">
            <v>102737.54211358554</v>
          </cell>
          <cell r="AA53">
            <v>14062.329999999996</v>
          </cell>
          <cell r="AB53">
            <v>261</v>
          </cell>
          <cell r="AC53">
            <v>20</v>
          </cell>
          <cell r="AD53">
            <v>12</v>
          </cell>
          <cell r="AE53">
            <v>26</v>
          </cell>
          <cell r="AF53">
            <v>12</v>
          </cell>
          <cell r="AG53">
            <v>1528</v>
          </cell>
          <cell r="AH53">
            <v>0.85</v>
          </cell>
          <cell r="AI53">
            <v>1298.8</v>
          </cell>
          <cell r="AJ53">
            <v>79.101895683388932</v>
          </cell>
          <cell r="AK53">
            <v>34.804834100691131</v>
          </cell>
          <cell r="AL53">
            <v>0.44</v>
          </cell>
          <cell r="AM53">
            <v>113.90672978408006</v>
          </cell>
          <cell r="AN53">
            <v>11.86528435250834</v>
          </cell>
          <cell r="AO53">
            <v>0.15</v>
          </cell>
          <cell r="AP53">
            <v>125.7720141365884</v>
          </cell>
          <cell r="AQ53">
            <v>413</v>
          </cell>
          <cell r="AR53">
            <v>0</v>
          </cell>
          <cell r="AS53">
            <v>950</v>
          </cell>
          <cell r="AT53">
            <v>1363</v>
          </cell>
          <cell r="AU53">
            <v>49497.183990996484</v>
          </cell>
          <cell r="AV53">
            <v>0.30300807043286865</v>
          </cell>
          <cell r="AW53">
            <v>393.54688187820977</v>
          </cell>
          <cell r="AX53">
            <v>30.545454545454543</v>
          </cell>
        </row>
        <row r="54">
          <cell r="B54" t="str">
            <v>747</v>
          </cell>
          <cell r="C54">
            <v>0</v>
          </cell>
          <cell r="D54" t="str">
            <v>CSAP Officer</v>
          </cell>
          <cell r="E54" t="str">
            <v>1138</v>
          </cell>
          <cell r="F54" t="str">
            <v>NEWTON, David</v>
          </cell>
          <cell r="G54" t="str">
            <v>Salaried Staff</v>
          </cell>
          <cell r="H54">
            <v>0</v>
          </cell>
          <cell r="I54">
            <v>1</v>
          </cell>
          <cell r="J54">
            <v>79922.489999999991</v>
          </cell>
          <cell r="K54">
            <v>7634.1299999999983</v>
          </cell>
          <cell r="L54">
            <v>219.45000000000002</v>
          </cell>
          <cell r="M54">
            <v>0</v>
          </cell>
          <cell r="N54">
            <v>2800.0499999999997</v>
          </cell>
          <cell r="O54">
            <v>749.98000000000025</v>
          </cell>
          <cell r="P54">
            <v>0</v>
          </cell>
          <cell r="Q54">
            <v>0</v>
          </cell>
          <cell r="R54">
            <v>3777.0299999999997</v>
          </cell>
          <cell r="S54">
            <v>1499.4100000000003</v>
          </cell>
          <cell r="T54">
            <v>0</v>
          </cell>
          <cell r="U54">
            <v>11445.76</v>
          </cell>
          <cell r="V54">
            <v>1899.3299999999997</v>
          </cell>
          <cell r="W54">
            <v>1459.3500000000001</v>
          </cell>
          <cell r="X54">
            <v>8503.5000000000018</v>
          </cell>
          <cell r="Y54">
            <v>3482.1437786240058</v>
          </cell>
          <cell r="Z54">
            <v>123392.62377862399</v>
          </cell>
          <cell r="AA54">
            <v>17311.02</v>
          </cell>
          <cell r="AB54">
            <v>261</v>
          </cell>
          <cell r="AC54">
            <v>20</v>
          </cell>
          <cell r="AD54">
            <v>12</v>
          </cell>
          <cell r="AE54">
            <v>0</v>
          </cell>
          <cell r="AF54">
            <v>12</v>
          </cell>
          <cell r="AG54">
            <v>1594.9499999999998</v>
          </cell>
          <cell r="AH54">
            <v>0.85</v>
          </cell>
          <cell r="AI54">
            <v>1355.7074999999998</v>
          </cell>
          <cell r="AJ54">
            <v>91.017143283948798</v>
          </cell>
          <cell r="AK54">
            <v>40.04754304493747</v>
          </cell>
          <cell r="AL54">
            <v>0.44</v>
          </cell>
          <cell r="AM54">
            <v>131.06468632888627</v>
          </cell>
          <cell r="AN54">
            <v>13.652571492592319</v>
          </cell>
          <cell r="AO54">
            <v>0.15</v>
          </cell>
          <cell r="AP54">
            <v>144.7172578214786</v>
          </cell>
          <cell r="AQ54">
            <v>0</v>
          </cell>
          <cell r="AR54">
            <v>0</v>
          </cell>
          <cell r="AS54">
            <v>1313.38</v>
          </cell>
          <cell r="AT54">
            <v>1313.38</v>
          </cell>
          <cell r="AU54">
            <v>0</v>
          </cell>
          <cell r="AV54">
            <v>0</v>
          </cell>
          <cell r="AW54">
            <v>0</v>
          </cell>
          <cell r="AX54">
            <v>1.4509090909090909</v>
          </cell>
        </row>
        <row r="55">
          <cell r="B55" t="str">
            <v>2846</v>
          </cell>
          <cell r="C55">
            <v>0</v>
          </cell>
          <cell r="D55" t="str">
            <v>Fitter</v>
          </cell>
          <cell r="E55" t="str">
            <v>3763</v>
          </cell>
          <cell r="F55" t="str">
            <v>PATTERSON, Rory L</v>
          </cell>
          <cell r="G55" t="str">
            <v>Wages Staff</v>
          </cell>
          <cell r="H55">
            <v>0</v>
          </cell>
          <cell r="I55">
            <v>1</v>
          </cell>
          <cell r="J55">
            <v>71733.72</v>
          </cell>
          <cell r="K55">
            <v>5957.55</v>
          </cell>
          <cell r="L55">
            <v>290.92240000000004</v>
          </cell>
          <cell r="M55">
            <v>0</v>
          </cell>
          <cell r="N55">
            <v>2800.0499999999997</v>
          </cell>
          <cell r="O55">
            <v>749.98000000000025</v>
          </cell>
          <cell r="P55">
            <v>0</v>
          </cell>
          <cell r="Q55">
            <v>0</v>
          </cell>
          <cell r="R55">
            <v>0</v>
          </cell>
          <cell r="S55">
            <v>1499.4100000000003</v>
          </cell>
          <cell r="T55">
            <v>5962.34</v>
          </cell>
          <cell r="U55">
            <v>10644.96</v>
          </cell>
          <cell r="V55">
            <v>1757.8699999999994</v>
          </cell>
          <cell r="W55">
            <v>1350.0000000000002</v>
          </cell>
          <cell r="X55">
            <v>7870.1299999999983</v>
          </cell>
          <cell r="Y55">
            <v>3444.1718186481594</v>
          </cell>
          <cell r="Z55">
            <v>114061.10421864815</v>
          </cell>
          <cell r="AA55">
            <v>15539.29</v>
          </cell>
          <cell r="AB55">
            <v>261</v>
          </cell>
          <cell r="AC55">
            <v>20</v>
          </cell>
          <cell r="AD55">
            <v>12</v>
          </cell>
          <cell r="AE55">
            <v>26</v>
          </cell>
          <cell r="AF55">
            <v>12</v>
          </cell>
          <cell r="AG55">
            <v>1528</v>
          </cell>
          <cell r="AH55">
            <v>0.85</v>
          </cell>
          <cell r="AI55">
            <v>1298.8</v>
          </cell>
          <cell r="AJ55">
            <v>87.82037589979069</v>
          </cell>
          <cell r="AK55">
            <v>38.640965395907905</v>
          </cell>
          <cell r="AL55">
            <v>0.44</v>
          </cell>
          <cell r="AM55">
            <v>126.46134129569859</v>
          </cell>
          <cell r="AN55">
            <v>13.173056384968604</v>
          </cell>
          <cell r="AO55">
            <v>0.15</v>
          </cell>
          <cell r="AP55">
            <v>139.63439768066718</v>
          </cell>
          <cell r="AQ55">
            <v>1022</v>
          </cell>
          <cell r="AR55">
            <v>0</v>
          </cell>
          <cell r="AS55">
            <v>387</v>
          </cell>
          <cell r="AT55">
            <v>1409</v>
          </cell>
          <cell r="AU55">
            <v>131545.07674465494</v>
          </cell>
          <cell r="AV55">
            <v>0.72533711852377569</v>
          </cell>
          <cell r="AW55">
            <v>942.06784953867987</v>
          </cell>
          <cell r="AX55">
            <v>127.27636363636363</v>
          </cell>
        </row>
        <row r="56">
          <cell r="B56" t="str">
            <v>3283</v>
          </cell>
          <cell r="C56">
            <v>0</v>
          </cell>
          <cell r="D56" t="str">
            <v>CSAP Officer</v>
          </cell>
          <cell r="E56" t="str">
            <v>9649</v>
          </cell>
          <cell r="F56" t="str">
            <v>RICHARDSON, Michael J</v>
          </cell>
          <cell r="G56" t="str">
            <v>Salaried Staff</v>
          </cell>
          <cell r="H56">
            <v>0</v>
          </cell>
          <cell r="I56">
            <v>1</v>
          </cell>
          <cell r="J56">
            <v>79922.489999999991</v>
          </cell>
          <cell r="K56">
            <v>7634.1299999999983</v>
          </cell>
          <cell r="L56">
            <v>336.11480000000006</v>
          </cell>
          <cell r="M56">
            <v>0</v>
          </cell>
          <cell r="N56">
            <v>2800.0499999999997</v>
          </cell>
          <cell r="O56">
            <v>749.98000000000025</v>
          </cell>
          <cell r="P56">
            <v>0</v>
          </cell>
          <cell r="Q56">
            <v>0</v>
          </cell>
          <cell r="R56">
            <v>3777.0299999999997</v>
          </cell>
          <cell r="S56">
            <v>0</v>
          </cell>
          <cell r="T56">
            <v>5733.0199999999995</v>
          </cell>
          <cell r="U56">
            <v>11953.8</v>
          </cell>
          <cell r="V56">
            <v>1971.89</v>
          </cell>
          <cell r="W56">
            <v>1514.1599999999999</v>
          </cell>
          <cell r="X56">
            <v>8828.2899999999991</v>
          </cell>
          <cell r="Y56">
            <v>3848.6827606577763</v>
          </cell>
          <cell r="Z56">
            <v>129069.63756065776</v>
          </cell>
          <cell r="AA56">
            <v>17311.02</v>
          </cell>
          <cell r="AB56">
            <v>261</v>
          </cell>
          <cell r="AC56">
            <v>20</v>
          </cell>
          <cell r="AD56">
            <v>12</v>
          </cell>
          <cell r="AE56">
            <v>0</v>
          </cell>
          <cell r="AF56">
            <v>12</v>
          </cell>
          <cell r="AG56">
            <v>1594.9499999999998</v>
          </cell>
          <cell r="AH56">
            <v>0.85</v>
          </cell>
          <cell r="AI56">
            <v>1355.7074999999998</v>
          </cell>
          <cell r="AJ56">
            <v>95.204634894073976</v>
          </cell>
          <cell r="AK56">
            <v>41.890039353392552</v>
          </cell>
          <cell r="AL56">
            <v>0.44</v>
          </cell>
          <cell r="AM56">
            <v>137.09467424746651</v>
          </cell>
          <cell r="AN56">
            <v>14.280695234111096</v>
          </cell>
          <cell r="AO56">
            <v>0.15</v>
          </cell>
          <cell r="AP56">
            <v>151.37536948157762</v>
          </cell>
          <cell r="AQ56">
            <v>0</v>
          </cell>
          <cell r="AR56">
            <v>0</v>
          </cell>
          <cell r="AS56">
            <v>1357.73</v>
          </cell>
          <cell r="AT56">
            <v>1357.73</v>
          </cell>
          <cell r="AU56">
            <v>0</v>
          </cell>
          <cell r="AV56">
            <v>0</v>
          </cell>
          <cell r="AW56">
            <v>0</v>
          </cell>
          <cell r="AX56">
            <v>2.1818181818181817</v>
          </cell>
        </row>
        <row r="57">
          <cell r="B57" t="str">
            <v>744</v>
          </cell>
          <cell r="C57">
            <v>0</v>
          </cell>
          <cell r="D57" t="str">
            <v>CSAP Officer</v>
          </cell>
          <cell r="E57" t="str">
            <v>719-50695</v>
          </cell>
          <cell r="F57" t="str">
            <v>SCANES, Allan J</v>
          </cell>
          <cell r="G57" t="str">
            <v>Salaried Staff</v>
          </cell>
          <cell r="H57">
            <v>0</v>
          </cell>
          <cell r="I57">
            <v>1</v>
          </cell>
          <cell r="J57">
            <v>79922.489999999991</v>
          </cell>
          <cell r="K57">
            <v>7634.1299999999983</v>
          </cell>
          <cell r="L57">
            <v>327.3836</v>
          </cell>
          <cell r="M57">
            <v>0</v>
          </cell>
          <cell r="N57">
            <v>2800.0499999999997</v>
          </cell>
          <cell r="O57">
            <v>749.98000000000025</v>
          </cell>
          <cell r="P57">
            <v>0</v>
          </cell>
          <cell r="Q57">
            <v>0</v>
          </cell>
          <cell r="R57">
            <v>3777.0299999999997</v>
          </cell>
          <cell r="S57">
            <v>0</v>
          </cell>
          <cell r="T57">
            <v>0</v>
          </cell>
          <cell r="U57">
            <v>17795.45</v>
          </cell>
          <cell r="V57">
            <v>1973.5199999999998</v>
          </cell>
          <cell r="W57">
            <v>1439.97</v>
          </cell>
          <cell r="X57">
            <v>8835.7200000000012</v>
          </cell>
          <cell r="Y57">
            <v>3476.5085271760072</v>
          </cell>
          <cell r="Z57">
            <v>128732.232127176</v>
          </cell>
          <cell r="AA57">
            <v>17311.02</v>
          </cell>
          <cell r="AB57">
            <v>261</v>
          </cell>
          <cell r="AC57">
            <v>20</v>
          </cell>
          <cell r="AD57">
            <v>12</v>
          </cell>
          <cell r="AE57">
            <v>0</v>
          </cell>
          <cell r="AF57">
            <v>12</v>
          </cell>
          <cell r="AG57">
            <v>1594.9499999999998</v>
          </cell>
          <cell r="AH57">
            <v>0.85</v>
          </cell>
          <cell r="AI57">
            <v>1355.7074999999998</v>
          </cell>
          <cell r="AJ57">
            <v>94.955757143171382</v>
          </cell>
          <cell r="AK57">
            <v>41.780533142995409</v>
          </cell>
          <cell r="AL57">
            <v>0.44</v>
          </cell>
          <cell r="AM57">
            <v>136.73629028616679</v>
          </cell>
          <cell r="AN57">
            <v>14.243363571475706</v>
          </cell>
          <cell r="AO57">
            <v>0.15</v>
          </cell>
          <cell r="AP57">
            <v>150.97965385764249</v>
          </cell>
          <cell r="AQ57">
            <v>259.12999999999988</v>
          </cell>
          <cell r="AR57">
            <v>0</v>
          </cell>
          <cell r="AS57">
            <v>153.03999999999996</v>
          </cell>
          <cell r="AT57">
            <v>412.16999999999985</v>
          </cell>
          <cell r="AU57">
            <v>128684.35224463942</v>
          </cell>
          <cell r="AV57">
            <v>0.62869689691146857</v>
          </cell>
          <cell r="AW57">
            <v>852.32909836960459</v>
          </cell>
          <cell r="AX57">
            <v>0</v>
          </cell>
        </row>
        <row r="58">
          <cell r="B58" t="str">
            <v>3122</v>
          </cell>
          <cell r="C58">
            <v>0</v>
          </cell>
          <cell r="D58" t="str">
            <v>Trades Assistant</v>
          </cell>
          <cell r="E58" t="str">
            <v>10534</v>
          </cell>
          <cell r="F58" t="str">
            <v>SWAN, Daniel J</v>
          </cell>
          <cell r="G58" t="str">
            <v>Wages Staff</v>
          </cell>
          <cell r="H58">
            <v>0</v>
          </cell>
          <cell r="I58">
            <v>1</v>
          </cell>
          <cell r="J58">
            <v>51651.51</v>
          </cell>
          <cell r="K58">
            <v>4289.6899999999996</v>
          </cell>
          <cell r="L58">
            <v>151.8604</v>
          </cell>
          <cell r="M58">
            <v>0</v>
          </cell>
          <cell r="N58">
            <v>2800.0499999999997</v>
          </cell>
          <cell r="O58">
            <v>749.98000000000025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3611.64</v>
          </cell>
          <cell r="U58">
            <v>7572.77</v>
          </cell>
          <cell r="V58">
            <v>1252.6000000000001</v>
          </cell>
          <cell r="W58">
            <v>962.14</v>
          </cell>
          <cell r="X58">
            <v>5607.97</v>
          </cell>
          <cell r="Y58">
            <v>1033.8897962401008</v>
          </cell>
          <cell r="Z58">
            <v>79684.100196240106</v>
          </cell>
          <cell r="AA58">
            <v>11188.95</v>
          </cell>
          <cell r="AB58">
            <v>261</v>
          </cell>
          <cell r="AC58">
            <v>20</v>
          </cell>
          <cell r="AD58">
            <v>12</v>
          </cell>
          <cell r="AE58">
            <v>26</v>
          </cell>
          <cell r="AF58">
            <v>12</v>
          </cell>
          <cell r="AG58">
            <v>1528</v>
          </cell>
          <cell r="AH58">
            <v>0.85</v>
          </cell>
          <cell r="AI58">
            <v>1298.8</v>
          </cell>
          <cell r="AJ58">
            <v>61.352094391931097</v>
          </cell>
          <cell r="AK58">
            <v>26.994921532449684</v>
          </cell>
          <cell r="AL58">
            <v>0.44</v>
          </cell>
          <cell r="AM58">
            <v>88.347015924380784</v>
          </cell>
          <cell r="AN58">
            <v>9.2028141587896641</v>
          </cell>
          <cell r="AO58">
            <v>0.15</v>
          </cell>
          <cell r="AP58">
            <v>97.549830083170448</v>
          </cell>
          <cell r="AQ58">
            <v>1446.5</v>
          </cell>
          <cell r="AR58">
            <v>0</v>
          </cell>
          <cell r="AS58">
            <v>0</v>
          </cell>
          <cell r="AT58">
            <v>1446.5</v>
          </cell>
          <cell r="AU58">
            <v>126697.71931202177</v>
          </cell>
          <cell r="AV58">
            <v>1</v>
          </cell>
          <cell r="AW58">
            <v>1298.8</v>
          </cell>
          <cell r="AX58">
            <v>69.272727272727266</v>
          </cell>
        </row>
        <row r="59">
          <cell r="B59" t="str">
            <v>1153</v>
          </cell>
          <cell r="C59">
            <v>0</v>
          </cell>
          <cell r="D59" t="str">
            <v>Fitter</v>
          </cell>
          <cell r="E59" t="str">
            <v>3106</v>
          </cell>
          <cell r="F59" t="str">
            <v>TANKEY, John H</v>
          </cell>
          <cell r="G59" t="str">
            <v>Wages Staff</v>
          </cell>
          <cell r="H59">
            <v>0</v>
          </cell>
          <cell r="I59">
            <v>1</v>
          </cell>
          <cell r="J59">
            <v>71390.14</v>
          </cell>
          <cell r="K59">
            <v>5926.76</v>
          </cell>
          <cell r="L59">
            <v>113.78280000000001</v>
          </cell>
          <cell r="M59">
            <v>0</v>
          </cell>
          <cell r="N59">
            <v>2800.0499999999997</v>
          </cell>
          <cell r="O59">
            <v>749.98000000000025</v>
          </cell>
          <cell r="P59">
            <v>0</v>
          </cell>
          <cell r="Q59">
            <v>0</v>
          </cell>
          <cell r="R59">
            <v>0</v>
          </cell>
          <cell r="S59">
            <v>1499.0099999999998</v>
          </cell>
          <cell r="T59">
            <v>5962.34</v>
          </cell>
          <cell r="U59">
            <v>10596.7</v>
          </cell>
          <cell r="V59">
            <v>1749.7400000000002</v>
          </cell>
          <cell r="W59">
            <v>1343.7700000000002</v>
          </cell>
          <cell r="X59">
            <v>7833.76</v>
          </cell>
          <cell r="Y59">
            <v>2677.8180263519989</v>
          </cell>
          <cell r="Z59">
            <v>112643.85082635199</v>
          </cell>
          <cell r="AA59">
            <v>15458.9</v>
          </cell>
          <cell r="AB59">
            <v>261</v>
          </cell>
          <cell r="AC59">
            <v>20</v>
          </cell>
          <cell r="AD59">
            <v>12</v>
          </cell>
          <cell r="AE59">
            <v>26</v>
          </cell>
          <cell r="AF59">
            <v>12</v>
          </cell>
          <cell r="AG59">
            <v>1528</v>
          </cell>
          <cell r="AH59">
            <v>0.85</v>
          </cell>
          <cell r="AI59">
            <v>1298.8</v>
          </cell>
          <cell r="AJ59">
            <v>86.729173719088379</v>
          </cell>
          <cell r="AK59">
            <v>38.160836436398888</v>
          </cell>
          <cell r="AL59">
            <v>0.44</v>
          </cell>
          <cell r="AM59">
            <v>124.89001015548726</v>
          </cell>
          <cell r="AN59">
            <v>13.009376057863257</v>
          </cell>
          <cell r="AO59">
            <v>0.15</v>
          </cell>
          <cell r="AP59">
            <v>137.89938621335051</v>
          </cell>
          <cell r="AQ59">
            <v>340</v>
          </cell>
          <cell r="AR59">
            <v>0</v>
          </cell>
          <cell r="AS59">
            <v>44</v>
          </cell>
          <cell r="AT59">
            <v>384</v>
          </cell>
          <cell r="AU59">
            <v>158581.42124147361</v>
          </cell>
          <cell r="AV59">
            <v>0.88541666666666663</v>
          </cell>
          <cell r="AW59">
            <v>1149.9791666666665</v>
          </cell>
          <cell r="AX59">
            <v>0</v>
          </cell>
        </row>
        <row r="60">
          <cell r="B60" t="str">
            <v>2777</v>
          </cell>
          <cell r="C60">
            <v>0</v>
          </cell>
          <cell r="D60" t="str">
            <v>Customer Service Support Officer</v>
          </cell>
          <cell r="E60" t="str">
            <v>3621</v>
          </cell>
          <cell r="F60" t="str">
            <v>THURTELL, Denise</v>
          </cell>
          <cell r="G60" t="str">
            <v>Salaried Staff</v>
          </cell>
          <cell r="H60">
            <v>0</v>
          </cell>
          <cell r="I60">
            <v>1</v>
          </cell>
          <cell r="J60">
            <v>73637.259999999995</v>
          </cell>
          <cell r="K60">
            <v>6114.8700000000008</v>
          </cell>
          <cell r="L60">
            <v>140.01920000000001</v>
          </cell>
          <cell r="M60">
            <v>0</v>
          </cell>
          <cell r="N60">
            <v>2800.0499999999997</v>
          </cell>
          <cell r="O60">
            <v>749.98000000000025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9995.82</v>
          </cell>
          <cell r="V60">
            <v>1671.4299999999998</v>
          </cell>
          <cell r="W60">
            <v>1285.27</v>
          </cell>
          <cell r="X60">
            <v>7483.2300000000014</v>
          </cell>
          <cell r="Y60">
            <v>3416.64118104511</v>
          </cell>
          <cell r="Z60">
            <v>107294.57038104509</v>
          </cell>
          <cell r="AA60">
            <v>15949.64</v>
          </cell>
          <cell r="AB60">
            <v>261</v>
          </cell>
          <cell r="AC60">
            <v>20</v>
          </cell>
          <cell r="AD60">
            <v>12</v>
          </cell>
          <cell r="AE60">
            <v>0</v>
          </cell>
          <cell r="AF60">
            <v>12</v>
          </cell>
          <cell r="AG60">
            <v>1594.9499999999998</v>
          </cell>
          <cell r="AH60">
            <v>0.85</v>
          </cell>
          <cell r="AI60">
            <v>1355.7074999999998</v>
          </cell>
          <cell r="AJ60">
            <v>79.142861112035675</v>
          </cell>
          <cell r="AK60">
            <v>34.822858889295695</v>
          </cell>
          <cell r="AL60">
            <v>0.44</v>
          </cell>
          <cell r="AM60">
            <v>113.96572000133136</v>
          </cell>
          <cell r="AN60">
            <v>11.871429166805351</v>
          </cell>
          <cell r="AO60">
            <v>0.15</v>
          </cell>
          <cell r="AP60">
            <v>125.83714916813672</v>
          </cell>
          <cell r="AQ60">
            <v>0</v>
          </cell>
          <cell r="AR60">
            <v>0</v>
          </cell>
          <cell r="AS60">
            <v>1380.87</v>
          </cell>
          <cell r="AT60">
            <v>1380.87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B61" t="str">
            <v>6310</v>
          </cell>
          <cell r="C61">
            <v>0</v>
          </cell>
          <cell r="D61" t="str">
            <v>Lineworker / Switcher</v>
          </cell>
          <cell r="E61" t="str">
            <v>2650</v>
          </cell>
          <cell r="F61" t="str">
            <v>VALTER, Daniel R</v>
          </cell>
          <cell r="G61" t="str">
            <v>Wages Staff</v>
          </cell>
          <cell r="H61">
            <v>0</v>
          </cell>
          <cell r="I61">
            <v>1</v>
          </cell>
          <cell r="J61">
            <v>63858.909999999996</v>
          </cell>
          <cell r="K61">
            <v>6098.2199999999993</v>
          </cell>
          <cell r="L61">
            <v>242.66560000000001</v>
          </cell>
          <cell r="M61">
            <v>0</v>
          </cell>
          <cell r="N61">
            <v>2800.0499999999997</v>
          </cell>
          <cell r="O61">
            <v>749.98000000000025</v>
          </cell>
          <cell r="P61">
            <v>0</v>
          </cell>
          <cell r="Q61">
            <v>0</v>
          </cell>
          <cell r="R61">
            <v>1618.99</v>
          </cell>
          <cell r="S61">
            <v>1499.0099999999998</v>
          </cell>
          <cell r="T61">
            <v>5962.34</v>
          </cell>
          <cell r="U61">
            <v>9812.4900000000016</v>
          </cell>
          <cell r="V61">
            <v>1612.7699999999998</v>
          </cell>
          <cell r="W61">
            <v>1238</v>
          </cell>
          <cell r="X61">
            <v>7220.68</v>
          </cell>
          <cell r="Y61">
            <v>2587.3904074940001</v>
          </cell>
          <cell r="Z61">
            <v>105301.49600749399</v>
          </cell>
          <cell r="AA61">
            <v>13828.07</v>
          </cell>
          <cell r="AB61">
            <v>261</v>
          </cell>
          <cell r="AC61">
            <v>20</v>
          </cell>
          <cell r="AD61">
            <v>12</v>
          </cell>
          <cell r="AE61">
            <v>26</v>
          </cell>
          <cell r="AF61">
            <v>12</v>
          </cell>
          <cell r="AG61">
            <v>1528</v>
          </cell>
          <cell r="AH61">
            <v>0.85</v>
          </cell>
          <cell r="AI61">
            <v>1298.8</v>
          </cell>
          <cell r="AJ61">
            <v>81.075990150518933</v>
          </cell>
          <cell r="AK61">
            <v>35.673435666228329</v>
          </cell>
          <cell r="AL61">
            <v>0.44</v>
          </cell>
          <cell r="AM61">
            <v>116.74942581674726</v>
          </cell>
          <cell r="AN61">
            <v>12.161398522577839</v>
          </cell>
          <cell r="AO61">
            <v>0.15</v>
          </cell>
          <cell r="AP61">
            <v>128.9108243393251</v>
          </cell>
          <cell r="AQ61">
            <v>1331</v>
          </cell>
          <cell r="AR61">
            <v>0</v>
          </cell>
          <cell r="AS61">
            <v>50.75</v>
          </cell>
          <cell r="AT61">
            <v>1381.75</v>
          </cell>
          <cell r="AU61">
            <v>161279.90084002129</v>
          </cell>
          <cell r="AV61">
            <v>0.96327121404016647</v>
          </cell>
          <cell r="AW61">
            <v>1251.0966527953681</v>
          </cell>
          <cell r="AX61">
            <v>108.25090909090908</v>
          </cell>
        </row>
        <row r="62">
          <cell r="B62" t="str">
            <v>5113</v>
          </cell>
          <cell r="C62">
            <v>0</v>
          </cell>
          <cell r="D62" t="str">
            <v>Fitter</v>
          </cell>
          <cell r="E62" t="str">
            <v>10709</v>
          </cell>
          <cell r="F62" t="str">
            <v>VILARDI, Dominic</v>
          </cell>
          <cell r="G62" t="str">
            <v>Wages Staff</v>
          </cell>
          <cell r="H62">
            <v>0</v>
          </cell>
          <cell r="I62">
            <v>1</v>
          </cell>
          <cell r="J62">
            <v>63569.440000000002</v>
          </cell>
          <cell r="K62">
            <v>5278.84</v>
          </cell>
          <cell r="L62">
            <v>94.764400000000009</v>
          </cell>
          <cell r="M62">
            <v>0</v>
          </cell>
          <cell r="N62">
            <v>2800.0499999999997</v>
          </cell>
          <cell r="O62">
            <v>749.98000000000025</v>
          </cell>
          <cell r="P62">
            <v>0</v>
          </cell>
          <cell r="Q62">
            <v>0</v>
          </cell>
          <cell r="R62">
            <v>0</v>
          </cell>
          <cell r="S62">
            <v>1499.4100000000003</v>
          </cell>
          <cell r="T62">
            <v>5962.34</v>
          </cell>
          <cell r="U62">
            <v>9582.81</v>
          </cell>
          <cell r="V62">
            <v>1579.0499999999997</v>
          </cell>
          <cell r="W62">
            <v>1212.43</v>
          </cell>
          <cell r="X62">
            <v>7069.7699999999995</v>
          </cell>
          <cell r="Y62">
            <v>1445.3969846402754</v>
          </cell>
          <cell r="Z62">
            <v>100844.28138464027</v>
          </cell>
          <cell r="AA62">
            <v>13768.970000000001</v>
          </cell>
          <cell r="AB62">
            <v>261</v>
          </cell>
          <cell r="AC62">
            <v>20</v>
          </cell>
          <cell r="AD62">
            <v>12</v>
          </cell>
          <cell r="AE62">
            <v>26</v>
          </cell>
          <cell r="AF62">
            <v>12</v>
          </cell>
          <cell r="AG62">
            <v>1528</v>
          </cell>
          <cell r="AH62">
            <v>0.85</v>
          </cell>
          <cell r="AI62">
            <v>1298.8</v>
          </cell>
          <cell r="AJ62">
            <v>77.644195707299261</v>
          </cell>
          <cell r="AK62">
            <v>34.163446111211677</v>
          </cell>
          <cell r="AL62">
            <v>0.44</v>
          </cell>
          <cell r="AM62">
            <v>111.80764181851094</v>
          </cell>
          <cell r="AN62">
            <v>11.646629356094889</v>
          </cell>
          <cell r="AO62">
            <v>0.15</v>
          </cell>
          <cell r="AP62">
            <v>123.45427117460584</v>
          </cell>
          <cell r="AQ62">
            <v>1133</v>
          </cell>
          <cell r="AR62">
            <v>0</v>
          </cell>
          <cell r="AS62">
            <v>166</v>
          </cell>
          <cell r="AT62">
            <v>1299</v>
          </cell>
          <cell r="AU62">
            <v>139852.15364587217</v>
          </cell>
          <cell r="AV62">
            <v>0.87220939183987678</v>
          </cell>
          <cell r="AW62">
            <v>1132.825558121632</v>
          </cell>
          <cell r="AX62">
            <v>23.454545454545453</v>
          </cell>
        </row>
        <row r="63">
          <cell r="B63" t="str">
            <v>745</v>
          </cell>
          <cell r="C63">
            <v>0</v>
          </cell>
          <cell r="D63" t="str">
            <v>CSAP Officer</v>
          </cell>
          <cell r="E63" t="str">
            <v>544-83175</v>
          </cell>
          <cell r="F63" t="str">
            <v>WOLK, Garry</v>
          </cell>
          <cell r="G63" t="str">
            <v>Salaried Staff</v>
          </cell>
          <cell r="H63">
            <v>0</v>
          </cell>
          <cell r="I63">
            <v>1</v>
          </cell>
          <cell r="J63">
            <v>79922.489999999991</v>
          </cell>
          <cell r="K63">
            <v>6636.8</v>
          </cell>
          <cell r="L63">
            <v>278.35680000000002</v>
          </cell>
          <cell r="M63">
            <v>0</v>
          </cell>
          <cell r="N63">
            <v>2800.0499999999997</v>
          </cell>
          <cell r="O63">
            <v>749.98000000000025</v>
          </cell>
          <cell r="P63">
            <v>0</v>
          </cell>
          <cell r="Q63">
            <v>0</v>
          </cell>
          <cell r="R63">
            <v>3777.0299999999997</v>
          </cell>
          <cell r="S63">
            <v>0</v>
          </cell>
          <cell r="T63">
            <v>0</v>
          </cell>
          <cell r="U63">
            <v>16711.469999999998</v>
          </cell>
          <cell r="V63">
            <v>1956.9100000000003</v>
          </cell>
          <cell r="W63">
            <v>1439.97</v>
          </cell>
          <cell r="X63">
            <v>8761.4600000000009</v>
          </cell>
          <cell r="Y63">
            <v>4502.3958678160052</v>
          </cell>
          <cell r="Z63">
            <v>127536.91266781601</v>
          </cell>
          <cell r="AA63">
            <v>17311.02</v>
          </cell>
          <cell r="AB63">
            <v>261</v>
          </cell>
          <cell r="AC63">
            <v>20</v>
          </cell>
          <cell r="AD63">
            <v>12</v>
          </cell>
          <cell r="AE63">
            <v>0</v>
          </cell>
          <cell r="AF63">
            <v>12</v>
          </cell>
          <cell r="AG63">
            <v>1594.9499999999998</v>
          </cell>
          <cell r="AH63">
            <v>0.85</v>
          </cell>
          <cell r="AI63">
            <v>1355.7074999999998</v>
          </cell>
          <cell r="AJ63">
            <v>94.074062928630283</v>
          </cell>
          <cell r="AK63">
            <v>41.392587688597324</v>
          </cell>
          <cell r="AL63">
            <v>0.44</v>
          </cell>
          <cell r="AM63">
            <v>135.4666506172276</v>
          </cell>
          <cell r="AN63">
            <v>14.111109439294543</v>
          </cell>
          <cell r="AO63">
            <v>0.15</v>
          </cell>
          <cell r="AP63">
            <v>149.57776005652215</v>
          </cell>
          <cell r="AQ63">
            <v>0</v>
          </cell>
          <cell r="AR63">
            <v>0</v>
          </cell>
          <cell r="AS63">
            <v>641.25999999999988</v>
          </cell>
          <cell r="AT63">
            <v>641.25999999999988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B64" t="str">
            <v>995</v>
          </cell>
          <cell r="C64">
            <v>0</v>
          </cell>
          <cell r="D64" t="str">
            <v>Customer Support Officer</v>
          </cell>
          <cell r="E64" t="str">
            <v>715-54836</v>
          </cell>
          <cell r="F64" t="str">
            <v>ZIEBELL, Kevin J</v>
          </cell>
          <cell r="G64" t="str">
            <v>Salaried Staff</v>
          </cell>
          <cell r="H64">
            <v>0</v>
          </cell>
          <cell r="I64">
            <v>1</v>
          </cell>
          <cell r="J64">
            <v>65674.38</v>
          </cell>
          <cell r="K64">
            <v>5453.63</v>
          </cell>
          <cell r="L64">
            <v>375.89519999999999</v>
          </cell>
          <cell r="M64">
            <v>0</v>
          </cell>
          <cell r="N64">
            <v>2800.0499999999997</v>
          </cell>
          <cell r="O64">
            <v>749.98000000000025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14011.549999999996</v>
          </cell>
          <cell r="V64">
            <v>1574.5400000000004</v>
          </cell>
          <cell r="W64">
            <v>1151.25</v>
          </cell>
          <cell r="X64">
            <v>7049.3700000000008</v>
          </cell>
          <cell r="Y64">
            <v>5093.8164945790777</v>
          </cell>
          <cell r="Z64">
            <v>103934.46169457906</v>
          </cell>
          <cell r="AA64">
            <v>14224.890000000001</v>
          </cell>
          <cell r="AB64">
            <v>261</v>
          </cell>
          <cell r="AC64">
            <v>20</v>
          </cell>
          <cell r="AD64">
            <v>12</v>
          </cell>
          <cell r="AE64">
            <v>0</v>
          </cell>
          <cell r="AF64">
            <v>12</v>
          </cell>
          <cell r="AG64">
            <v>1594.9499999999998</v>
          </cell>
          <cell r="AH64">
            <v>0.85</v>
          </cell>
          <cell r="AI64">
            <v>1355.7074999999998</v>
          </cell>
          <cell r="AJ64">
            <v>76.664370223355021</v>
          </cell>
          <cell r="AK64">
            <v>33.732322898276209</v>
          </cell>
          <cell r="AL64">
            <v>0.44</v>
          </cell>
          <cell r="AM64">
            <v>110.39669312163123</v>
          </cell>
          <cell r="AN64">
            <v>11.499655533503253</v>
          </cell>
          <cell r="AO64">
            <v>0.15</v>
          </cell>
          <cell r="AP64">
            <v>121.89634865513449</v>
          </cell>
          <cell r="AQ64">
            <v>0</v>
          </cell>
          <cell r="AR64">
            <v>0</v>
          </cell>
          <cell r="AS64">
            <v>1225</v>
          </cell>
          <cell r="AT64">
            <v>1225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B65" t="str">
            <v>N3252-1415-01</v>
          </cell>
          <cell r="C65">
            <v>0</v>
          </cell>
          <cell r="D65" t="str">
            <v>Fitter</v>
          </cell>
          <cell r="E65" t="str">
            <v>N3252-1415-01</v>
          </cell>
          <cell r="F65" t="str">
            <v>Vacant</v>
          </cell>
          <cell r="G65" t="str">
            <v>Wages Staff</v>
          </cell>
          <cell r="H65">
            <v>0</v>
          </cell>
          <cell r="I65">
            <v>1</v>
          </cell>
          <cell r="J65">
            <v>66671.709999999992</v>
          </cell>
          <cell r="K65">
            <v>5536.4800000000005</v>
          </cell>
          <cell r="L65">
            <v>0</v>
          </cell>
          <cell r="M65">
            <v>0</v>
          </cell>
          <cell r="N65">
            <v>2800.0499999999997</v>
          </cell>
          <cell r="O65">
            <v>749.98000000000025</v>
          </cell>
          <cell r="P65">
            <v>0</v>
          </cell>
          <cell r="Q65">
            <v>0</v>
          </cell>
          <cell r="R65">
            <v>272.19</v>
          </cell>
          <cell r="S65">
            <v>1499.0099999999998</v>
          </cell>
          <cell r="T65">
            <v>5926.96</v>
          </cell>
          <cell r="U65">
            <v>10014.330000000002</v>
          </cell>
          <cell r="V65">
            <v>1650.98</v>
          </cell>
          <cell r="W65">
            <v>1267.7399999999998</v>
          </cell>
          <cell r="X65">
            <v>7391.7099999999991</v>
          </cell>
          <cell r="Y65">
            <v>770.6664164682818</v>
          </cell>
          <cell r="Z65">
            <v>104551.80641646827</v>
          </cell>
          <cell r="AA65">
            <v>14440.89</v>
          </cell>
          <cell r="AB65">
            <v>261</v>
          </cell>
          <cell r="AC65">
            <v>20</v>
          </cell>
          <cell r="AD65">
            <v>12</v>
          </cell>
          <cell r="AE65">
            <v>26</v>
          </cell>
          <cell r="AF65">
            <v>12</v>
          </cell>
          <cell r="AG65">
            <v>1528</v>
          </cell>
          <cell r="AH65">
            <v>0.85</v>
          </cell>
          <cell r="AI65">
            <v>1298.8</v>
          </cell>
          <cell r="AJ65">
            <v>80.498773033929993</v>
          </cell>
          <cell r="AK65">
            <v>35.419460134929196</v>
          </cell>
          <cell r="AL65">
            <v>0.44</v>
          </cell>
          <cell r="AM65">
            <v>115.91823316885919</v>
          </cell>
          <cell r="AN65">
            <v>12.074815955089498</v>
          </cell>
          <cell r="AO65">
            <v>0.15</v>
          </cell>
          <cell r="AP65">
            <v>127.99304912394868</v>
          </cell>
          <cell r="AQ65">
            <v>727.99051282051289</v>
          </cell>
          <cell r="AR65">
            <v>0.99589743589743596</v>
          </cell>
          <cell r="AS65">
            <v>489.87487179487186</v>
          </cell>
          <cell r="AT65">
            <v>1218.8612820512822</v>
          </cell>
          <cell r="AU65">
            <v>99288.763718651826</v>
          </cell>
          <cell r="AV65">
            <v>0.59727101315035747</v>
          </cell>
          <cell r="AW65">
            <v>775.73559187968419</v>
          </cell>
          <cell r="AX65">
            <v>45.121118881118889</v>
          </cell>
        </row>
        <row r="66">
          <cell r="B66" t="str">
            <v>N3252-1415-02</v>
          </cell>
          <cell r="C66">
            <v>0</v>
          </cell>
          <cell r="D66" t="str">
            <v>Site Lead</v>
          </cell>
          <cell r="E66" t="str">
            <v>N3252-1415-02</v>
          </cell>
          <cell r="F66" t="str">
            <v>Vacant</v>
          </cell>
          <cell r="G66" t="str">
            <v>Wages Staff</v>
          </cell>
          <cell r="H66">
            <v>0</v>
          </cell>
          <cell r="I66">
            <v>1</v>
          </cell>
          <cell r="J66">
            <v>72966.740000000005</v>
          </cell>
          <cell r="K66">
            <v>6059.1999999999989</v>
          </cell>
          <cell r="L66">
            <v>0</v>
          </cell>
          <cell r="M66">
            <v>0</v>
          </cell>
          <cell r="N66">
            <v>2800.0499999999997</v>
          </cell>
          <cell r="O66">
            <v>749.98000000000025</v>
          </cell>
          <cell r="P66">
            <v>0</v>
          </cell>
          <cell r="Q66">
            <v>0</v>
          </cell>
          <cell r="R66">
            <v>1065.8600000000001</v>
          </cell>
          <cell r="S66">
            <v>6240.0299999999988</v>
          </cell>
          <cell r="T66">
            <v>5962.34</v>
          </cell>
          <cell r="U66">
            <v>11500.84</v>
          </cell>
          <cell r="V66">
            <v>1884.1499999999996</v>
          </cell>
          <cell r="W66">
            <v>1445.8199999999997</v>
          </cell>
          <cell r="X66">
            <v>8435.5199999999986</v>
          </cell>
          <cell r="Y66">
            <v>843.43055736250972</v>
          </cell>
          <cell r="Z66">
            <v>119953.9605573625</v>
          </cell>
          <cell r="AA66">
            <v>15804.419999999998</v>
          </cell>
          <cell r="AB66">
            <v>261</v>
          </cell>
          <cell r="AC66">
            <v>20</v>
          </cell>
          <cell r="AD66">
            <v>12</v>
          </cell>
          <cell r="AE66">
            <v>26</v>
          </cell>
          <cell r="AF66">
            <v>12</v>
          </cell>
          <cell r="AG66">
            <v>1528</v>
          </cell>
          <cell r="AH66">
            <v>0.85</v>
          </cell>
          <cell r="AI66">
            <v>1298.8</v>
          </cell>
          <cell r="AJ66">
            <v>92.357530456854406</v>
          </cell>
          <cell r="AK66">
            <v>40.637313401015938</v>
          </cell>
          <cell r="AL66">
            <v>0.44</v>
          </cell>
          <cell r="AM66">
            <v>132.99484385787034</v>
          </cell>
          <cell r="AN66">
            <v>13.853629568528161</v>
          </cell>
          <cell r="AO66">
            <v>0.15</v>
          </cell>
          <cell r="AP66">
            <v>146.8484734263985</v>
          </cell>
          <cell r="AQ66">
            <v>727.99051282051289</v>
          </cell>
          <cell r="AR66">
            <v>0.99589743589743596</v>
          </cell>
          <cell r="AS66">
            <v>489.87487179487186</v>
          </cell>
          <cell r="AT66">
            <v>1218.8612820512822</v>
          </cell>
          <cell r="AU66">
            <v>113915.58745005532</v>
          </cell>
          <cell r="AV66">
            <v>0.59727101315035747</v>
          </cell>
          <cell r="AW66">
            <v>775.73559187968419</v>
          </cell>
          <cell r="AX66">
            <v>45.121118881118889</v>
          </cell>
        </row>
        <row r="67">
          <cell r="B67" t="str">
            <v>N3252-1415-03</v>
          </cell>
          <cell r="C67">
            <v>0</v>
          </cell>
          <cell r="D67" t="str">
            <v>Site Lead</v>
          </cell>
          <cell r="E67" t="str">
            <v>N3252-1415-03</v>
          </cell>
          <cell r="F67" t="str">
            <v>Vacant</v>
          </cell>
          <cell r="G67" t="str">
            <v>Wages Staff</v>
          </cell>
          <cell r="H67">
            <v>0</v>
          </cell>
          <cell r="I67">
            <v>1</v>
          </cell>
          <cell r="J67">
            <v>72966.740000000005</v>
          </cell>
          <cell r="K67">
            <v>6059.1999999999989</v>
          </cell>
          <cell r="L67">
            <v>0</v>
          </cell>
          <cell r="M67">
            <v>0</v>
          </cell>
          <cell r="N67">
            <v>2800.0499999999997</v>
          </cell>
          <cell r="O67">
            <v>749.98000000000025</v>
          </cell>
          <cell r="P67">
            <v>0</v>
          </cell>
          <cell r="Q67">
            <v>0</v>
          </cell>
          <cell r="R67">
            <v>1065.8600000000001</v>
          </cell>
          <cell r="S67">
            <v>6240.0299999999988</v>
          </cell>
          <cell r="T67">
            <v>5962.34</v>
          </cell>
          <cell r="U67">
            <v>11500.84</v>
          </cell>
          <cell r="V67">
            <v>1884.1499999999996</v>
          </cell>
          <cell r="W67">
            <v>1445.8199999999997</v>
          </cell>
          <cell r="X67">
            <v>8435.5199999999986</v>
          </cell>
          <cell r="Y67">
            <v>843.43055736250972</v>
          </cell>
          <cell r="Z67">
            <v>119953.9605573625</v>
          </cell>
          <cell r="AA67">
            <v>15804.419999999998</v>
          </cell>
          <cell r="AB67">
            <v>261</v>
          </cell>
          <cell r="AC67">
            <v>20</v>
          </cell>
          <cell r="AD67">
            <v>12</v>
          </cell>
          <cell r="AE67">
            <v>26</v>
          </cell>
          <cell r="AF67">
            <v>12</v>
          </cell>
          <cell r="AG67">
            <v>1528</v>
          </cell>
          <cell r="AH67">
            <v>0.85</v>
          </cell>
          <cell r="AI67">
            <v>1298.8</v>
          </cell>
          <cell r="AJ67">
            <v>92.357530456854406</v>
          </cell>
          <cell r="AK67">
            <v>40.637313401015938</v>
          </cell>
          <cell r="AL67">
            <v>0.44</v>
          </cell>
          <cell r="AM67">
            <v>132.99484385787034</v>
          </cell>
          <cell r="AN67">
            <v>13.853629568528161</v>
          </cell>
          <cell r="AO67">
            <v>0.15</v>
          </cell>
          <cell r="AP67">
            <v>146.8484734263985</v>
          </cell>
          <cell r="AQ67">
            <v>727.99051282051289</v>
          </cell>
          <cell r="AR67">
            <v>0.99589743589743596</v>
          </cell>
          <cell r="AS67">
            <v>489.87487179487186</v>
          </cell>
          <cell r="AT67">
            <v>1218.8612820512822</v>
          </cell>
          <cell r="AU67">
            <v>113915.58745005532</v>
          </cell>
          <cell r="AV67">
            <v>0.59727101315035747</v>
          </cell>
          <cell r="AW67">
            <v>775.73559187968419</v>
          </cell>
          <cell r="AX67">
            <v>45.121118881118889</v>
          </cell>
        </row>
        <row r="68">
          <cell r="B68" t="str">
            <v>N3252-1415-04</v>
          </cell>
          <cell r="C68">
            <v>0</v>
          </cell>
          <cell r="D68" t="str">
            <v>Site Lead</v>
          </cell>
          <cell r="E68" t="str">
            <v>N3252-1415-04</v>
          </cell>
          <cell r="F68" t="str">
            <v>Vacant</v>
          </cell>
          <cell r="G68" t="str">
            <v>Wages Staff</v>
          </cell>
          <cell r="H68">
            <v>0</v>
          </cell>
          <cell r="I68">
            <v>1</v>
          </cell>
          <cell r="J68">
            <v>72966.740000000005</v>
          </cell>
          <cell r="K68">
            <v>6059.1999999999989</v>
          </cell>
          <cell r="L68">
            <v>0</v>
          </cell>
          <cell r="M68">
            <v>0</v>
          </cell>
          <cell r="N68">
            <v>2800.0499999999997</v>
          </cell>
          <cell r="O68">
            <v>749.98000000000025</v>
          </cell>
          <cell r="P68">
            <v>0</v>
          </cell>
          <cell r="Q68">
            <v>0</v>
          </cell>
          <cell r="R68">
            <v>1065.8600000000001</v>
          </cell>
          <cell r="S68">
            <v>6240.0299999999988</v>
          </cell>
          <cell r="T68">
            <v>5962.34</v>
          </cell>
          <cell r="U68">
            <v>11500.84</v>
          </cell>
          <cell r="V68">
            <v>1884.1499999999996</v>
          </cell>
          <cell r="W68">
            <v>1445.8199999999997</v>
          </cell>
          <cell r="X68">
            <v>8435.5199999999986</v>
          </cell>
          <cell r="Y68">
            <v>843.43055736250972</v>
          </cell>
          <cell r="Z68">
            <v>119953.9605573625</v>
          </cell>
          <cell r="AA68">
            <v>15804.419999999998</v>
          </cell>
          <cell r="AB68">
            <v>261</v>
          </cell>
          <cell r="AC68">
            <v>20</v>
          </cell>
          <cell r="AD68">
            <v>12</v>
          </cell>
          <cell r="AE68">
            <v>26</v>
          </cell>
          <cell r="AF68">
            <v>12</v>
          </cell>
          <cell r="AG68">
            <v>1528</v>
          </cell>
          <cell r="AH68">
            <v>0.85</v>
          </cell>
          <cell r="AI68">
            <v>1298.8</v>
          </cell>
          <cell r="AJ68">
            <v>92.357530456854406</v>
          </cell>
          <cell r="AK68">
            <v>40.637313401015938</v>
          </cell>
          <cell r="AL68">
            <v>0.44</v>
          </cell>
          <cell r="AM68">
            <v>132.99484385787034</v>
          </cell>
          <cell r="AN68">
            <v>13.853629568528161</v>
          </cell>
          <cell r="AO68">
            <v>0.15</v>
          </cell>
          <cell r="AP68">
            <v>146.8484734263985</v>
          </cell>
          <cell r="AQ68">
            <v>727.99051282051289</v>
          </cell>
          <cell r="AR68">
            <v>0.99589743589743596</v>
          </cell>
          <cell r="AS68">
            <v>489.87487179487186</v>
          </cell>
          <cell r="AT68">
            <v>1218.8612820512822</v>
          </cell>
          <cell r="AU68">
            <v>113915.58745005532</v>
          </cell>
          <cell r="AV68">
            <v>0.59727101315035747</v>
          </cell>
          <cell r="AW68">
            <v>775.73559187968419</v>
          </cell>
          <cell r="AX68">
            <v>45.121118881118889</v>
          </cell>
        </row>
        <row r="69">
          <cell r="B69" t="str">
            <v>N3252-1415-05</v>
          </cell>
          <cell r="C69">
            <v>0</v>
          </cell>
          <cell r="D69" t="str">
            <v>Site Lead</v>
          </cell>
          <cell r="E69" t="str">
            <v>N3252-1415-05</v>
          </cell>
          <cell r="F69" t="str">
            <v>Vacant</v>
          </cell>
          <cell r="G69" t="str">
            <v>Wages Staff</v>
          </cell>
          <cell r="H69">
            <v>0</v>
          </cell>
          <cell r="I69">
            <v>1</v>
          </cell>
          <cell r="J69">
            <v>72966.740000000005</v>
          </cell>
          <cell r="K69">
            <v>6059.1999999999989</v>
          </cell>
          <cell r="L69">
            <v>0</v>
          </cell>
          <cell r="M69">
            <v>0</v>
          </cell>
          <cell r="N69">
            <v>2800.0499999999997</v>
          </cell>
          <cell r="O69">
            <v>749.98000000000025</v>
          </cell>
          <cell r="P69">
            <v>0</v>
          </cell>
          <cell r="Q69">
            <v>0</v>
          </cell>
          <cell r="R69">
            <v>1065.8600000000001</v>
          </cell>
          <cell r="S69">
            <v>6240.0299999999988</v>
          </cell>
          <cell r="T69">
            <v>5962.34</v>
          </cell>
          <cell r="U69">
            <v>11500.84</v>
          </cell>
          <cell r="V69">
            <v>1884.1499999999996</v>
          </cell>
          <cell r="W69">
            <v>1445.8199999999997</v>
          </cell>
          <cell r="X69">
            <v>8435.5199999999986</v>
          </cell>
          <cell r="Y69">
            <v>843.43055736250972</v>
          </cell>
          <cell r="Z69">
            <v>119953.9605573625</v>
          </cell>
          <cell r="AA69">
            <v>15804.419999999998</v>
          </cell>
          <cell r="AB69">
            <v>261</v>
          </cell>
          <cell r="AC69">
            <v>20</v>
          </cell>
          <cell r="AD69">
            <v>12</v>
          </cell>
          <cell r="AE69">
            <v>26</v>
          </cell>
          <cell r="AF69">
            <v>12</v>
          </cell>
          <cell r="AG69">
            <v>1528</v>
          </cell>
          <cell r="AH69">
            <v>0.85</v>
          </cell>
          <cell r="AI69">
            <v>1298.8</v>
          </cell>
          <cell r="AJ69">
            <v>92.357530456854406</v>
          </cell>
          <cell r="AK69">
            <v>40.637313401015938</v>
          </cell>
          <cell r="AL69">
            <v>0.44</v>
          </cell>
          <cell r="AM69">
            <v>132.99484385787034</v>
          </cell>
          <cell r="AN69">
            <v>13.853629568528161</v>
          </cell>
          <cell r="AO69">
            <v>0.15</v>
          </cell>
          <cell r="AP69">
            <v>146.8484734263985</v>
          </cell>
          <cell r="AQ69">
            <v>727.99051282051289</v>
          </cell>
          <cell r="AR69">
            <v>0.99589743589743596</v>
          </cell>
          <cell r="AS69">
            <v>489.87487179487186</v>
          </cell>
          <cell r="AT69">
            <v>1218.8612820512822</v>
          </cell>
          <cell r="AU69">
            <v>113915.58745005532</v>
          </cell>
          <cell r="AV69">
            <v>0.59727101315035747</v>
          </cell>
          <cell r="AW69">
            <v>775.73559187968419</v>
          </cell>
          <cell r="AX69">
            <v>45.121118881118889</v>
          </cell>
        </row>
        <row r="70">
          <cell r="B70" t="str">
            <v>N3252-1415-06</v>
          </cell>
          <cell r="C70">
            <v>0</v>
          </cell>
          <cell r="D70" t="str">
            <v>Site Lead</v>
          </cell>
          <cell r="E70" t="str">
            <v>N3252-1415-06</v>
          </cell>
          <cell r="F70" t="str">
            <v>Vacant</v>
          </cell>
          <cell r="G70" t="str">
            <v>Wages Staff</v>
          </cell>
          <cell r="H70">
            <v>0</v>
          </cell>
          <cell r="I70">
            <v>1</v>
          </cell>
          <cell r="J70">
            <v>72966.740000000005</v>
          </cell>
          <cell r="K70">
            <v>6059.1999999999989</v>
          </cell>
          <cell r="L70">
            <v>0</v>
          </cell>
          <cell r="M70">
            <v>0</v>
          </cell>
          <cell r="N70">
            <v>2800.0499999999997</v>
          </cell>
          <cell r="O70">
            <v>749.98000000000025</v>
          </cell>
          <cell r="P70">
            <v>0</v>
          </cell>
          <cell r="Q70">
            <v>0</v>
          </cell>
          <cell r="R70">
            <v>1065.8600000000001</v>
          </cell>
          <cell r="S70">
            <v>6240.0299999999988</v>
          </cell>
          <cell r="T70">
            <v>5962.34</v>
          </cell>
          <cell r="U70">
            <v>11500.84</v>
          </cell>
          <cell r="V70">
            <v>1884.1499999999996</v>
          </cell>
          <cell r="W70">
            <v>1445.8199999999997</v>
          </cell>
          <cell r="X70">
            <v>8435.5199999999986</v>
          </cell>
          <cell r="Y70">
            <v>843.43055736250972</v>
          </cell>
          <cell r="Z70">
            <v>119953.9605573625</v>
          </cell>
          <cell r="AA70">
            <v>15804.419999999998</v>
          </cell>
          <cell r="AB70">
            <v>261</v>
          </cell>
          <cell r="AC70">
            <v>20</v>
          </cell>
          <cell r="AD70">
            <v>12</v>
          </cell>
          <cell r="AE70">
            <v>26</v>
          </cell>
          <cell r="AF70">
            <v>12</v>
          </cell>
          <cell r="AG70">
            <v>1528</v>
          </cell>
          <cell r="AH70">
            <v>0.85</v>
          </cell>
          <cell r="AI70">
            <v>1298.8</v>
          </cell>
          <cell r="AJ70">
            <v>92.357530456854406</v>
          </cell>
          <cell r="AK70">
            <v>40.637313401015938</v>
          </cell>
          <cell r="AL70">
            <v>0.44</v>
          </cell>
          <cell r="AM70">
            <v>132.99484385787034</v>
          </cell>
          <cell r="AN70">
            <v>13.853629568528161</v>
          </cell>
          <cell r="AO70">
            <v>0.15</v>
          </cell>
          <cell r="AP70">
            <v>146.8484734263985</v>
          </cell>
          <cell r="AQ70">
            <v>727.99051282051289</v>
          </cell>
          <cell r="AR70">
            <v>0.99589743589743596</v>
          </cell>
          <cell r="AS70">
            <v>489.87487179487186</v>
          </cell>
          <cell r="AT70">
            <v>1218.8612820512822</v>
          </cell>
          <cell r="AU70">
            <v>113915.58745005532</v>
          </cell>
          <cell r="AV70">
            <v>0.59727101315035747</v>
          </cell>
          <cell r="AW70">
            <v>775.73559187968419</v>
          </cell>
          <cell r="AX70">
            <v>45.121118881118889</v>
          </cell>
        </row>
        <row r="71">
          <cell r="B71" t="str">
            <v>N3252-1415-07</v>
          </cell>
          <cell r="C71">
            <v>0</v>
          </cell>
          <cell r="D71" t="str">
            <v>Site Lead</v>
          </cell>
          <cell r="E71" t="str">
            <v>N3252-1415-07</v>
          </cell>
          <cell r="F71" t="str">
            <v>Vacant</v>
          </cell>
          <cell r="G71" t="str">
            <v>Wages Staff</v>
          </cell>
          <cell r="H71">
            <v>0</v>
          </cell>
          <cell r="I71">
            <v>1</v>
          </cell>
          <cell r="J71">
            <v>72966.740000000005</v>
          </cell>
          <cell r="K71">
            <v>6059.1999999999989</v>
          </cell>
          <cell r="L71">
            <v>0</v>
          </cell>
          <cell r="M71">
            <v>0</v>
          </cell>
          <cell r="N71">
            <v>2800.0499999999997</v>
          </cell>
          <cell r="O71">
            <v>749.98000000000025</v>
          </cell>
          <cell r="P71">
            <v>0</v>
          </cell>
          <cell r="Q71">
            <v>0</v>
          </cell>
          <cell r="R71">
            <v>1065.8600000000001</v>
          </cell>
          <cell r="S71">
            <v>6240.0299999999988</v>
          </cell>
          <cell r="T71">
            <v>5962.34</v>
          </cell>
          <cell r="U71">
            <v>11500.84</v>
          </cell>
          <cell r="V71">
            <v>1884.1499999999996</v>
          </cell>
          <cell r="W71">
            <v>1445.8199999999997</v>
          </cell>
          <cell r="X71">
            <v>8435.5199999999986</v>
          </cell>
          <cell r="Y71">
            <v>843.43055736250972</v>
          </cell>
          <cell r="Z71">
            <v>119953.9605573625</v>
          </cell>
          <cell r="AA71">
            <v>15804.419999999998</v>
          </cell>
          <cell r="AB71">
            <v>261</v>
          </cell>
          <cell r="AC71">
            <v>20</v>
          </cell>
          <cell r="AD71">
            <v>12</v>
          </cell>
          <cell r="AE71">
            <v>26</v>
          </cell>
          <cell r="AF71">
            <v>12</v>
          </cell>
          <cell r="AG71">
            <v>1528</v>
          </cell>
          <cell r="AH71">
            <v>0.85</v>
          </cell>
          <cell r="AI71">
            <v>1298.8</v>
          </cell>
          <cell r="AJ71">
            <v>92.357530456854406</v>
          </cell>
          <cell r="AK71">
            <v>40.637313401015938</v>
          </cell>
          <cell r="AL71">
            <v>0.44</v>
          </cell>
          <cell r="AM71">
            <v>132.99484385787034</v>
          </cell>
          <cell r="AN71">
            <v>13.853629568528161</v>
          </cell>
          <cell r="AO71">
            <v>0.15</v>
          </cell>
          <cell r="AP71">
            <v>146.8484734263985</v>
          </cell>
          <cell r="AQ71">
            <v>727.99051282051289</v>
          </cell>
          <cell r="AR71">
            <v>0.99589743589743596</v>
          </cell>
          <cell r="AS71">
            <v>489.87487179487186</v>
          </cell>
          <cell r="AT71">
            <v>1218.8612820512822</v>
          </cell>
          <cell r="AU71">
            <v>113915.58745005532</v>
          </cell>
          <cell r="AV71">
            <v>0.59727101315035747</v>
          </cell>
          <cell r="AW71">
            <v>775.73559187968419</v>
          </cell>
          <cell r="AX71">
            <v>45.121118881118889</v>
          </cell>
        </row>
        <row r="72">
          <cell r="B72" t="str">
            <v>N3252-1415-08</v>
          </cell>
          <cell r="C72">
            <v>0</v>
          </cell>
          <cell r="D72" t="str">
            <v>Site Lead</v>
          </cell>
          <cell r="E72" t="str">
            <v>N3252-1415-08</v>
          </cell>
          <cell r="F72" t="str">
            <v>Vacant</v>
          </cell>
          <cell r="G72" t="str">
            <v>Wages Staff</v>
          </cell>
          <cell r="H72">
            <v>0</v>
          </cell>
          <cell r="I72">
            <v>1</v>
          </cell>
          <cell r="J72">
            <v>72966.740000000005</v>
          </cell>
          <cell r="K72">
            <v>6059.1999999999989</v>
          </cell>
          <cell r="L72">
            <v>0</v>
          </cell>
          <cell r="M72">
            <v>0</v>
          </cell>
          <cell r="N72">
            <v>2800.0499999999997</v>
          </cell>
          <cell r="O72">
            <v>749.98000000000025</v>
          </cell>
          <cell r="P72">
            <v>0</v>
          </cell>
          <cell r="Q72">
            <v>0</v>
          </cell>
          <cell r="R72">
            <v>1065.8600000000001</v>
          </cell>
          <cell r="S72">
            <v>6240.0299999999988</v>
          </cell>
          <cell r="T72">
            <v>5962.34</v>
          </cell>
          <cell r="U72">
            <v>11500.84</v>
          </cell>
          <cell r="V72">
            <v>1884.1499999999996</v>
          </cell>
          <cell r="W72">
            <v>1445.8199999999997</v>
          </cell>
          <cell r="X72">
            <v>8435.5199999999986</v>
          </cell>
          <cell r="Y72">
            <v>843.43055736250972</v>
          </cell>
          <cell r="Z72">
            <v>119953.9605573625</v>
          </cell>
          <cell r="AA72">
            <v>15804.419999999998</v>
          </cell>
          <cell r="AB72">
            <v>261</v>
          </cell>
          <cell r="AC72">
            <v>20</v>
          </cell>
          <cell r="AD72">
            <v>12</v>
          </cell>
          <cell r="AE72">
            <v>26</v>
          </cell>
          <cell r="AF72">
            <v>12</v>
          </cell>
          <cell r="AG72">
            <v>1528</v>
          </cell>
          <cell r="AH72">
            <v>0.85</v>
          </cell>
          <cell r="AI72">
            <v>1298.8</v>
          </cell>
          <cell r="AJ72">
            <v>92.357530456854406</v>
          </cell>
          <cell r="AK72">
            <v>40.637313401015938</v>
          </cell>
          <cell r="AL72">
            <v>0.44</v>
          </cell>
          <cell r="AM72">
            <v>132.99484385787034</v>
          </cell>
          <cell r="AN72">
            <v>13.853629568528161</v>
          </cell>
          <cell r="AO72">
            <v>0.15</v>
          </cell>
          <cell r="AP72">
            <v>146.8484734263985</v>
          </cell>
          <cell r="AQ72">
            <v>727.99051282051289</v>
          </cell>
          <cell r="AR72">
            <v>0.99589743589743596</v>
          </cell>
          <cell r="AS72">
            <v>489.87487179487186</v>
          </cell>
          <cell r="AT72">
            <v>1218.8612820512822</v>
          </cell>
          <cell r="AU72">
            <v>113915.58745005532</v>
          </cell>
          <cell r="AV72">
            <v>0.59727101315035747</v>
          </cell>
          <cell r="AW72">
            <v>775.73559187968419</v>
          </cell>
          <cell r="AX72">
            <v>45.121118881118889</v>
          </cell>
        </row>
        <row r="73">
          <cell r="B73" t="str">
            <v>N3252-1415-09</v>
          </cell>
          <cell r="C73">
            <v>0</v>
          </cell>
          <cell r="D73" t="str">
            <v>Site Lead</v>
          </cell>
          <cell r="E73" t="str">
            <v>N3252-1415-09</v>
          </cell>
          <cell r="F73" t="str">
            <v>Vacant</v>
          </cell>
          <cell r="G73" t="str">
            <v>Wages Staff</v>
          </cell>
          <cell r="H73">
            <v>0</v>
          </cell>
          <cell r="I73">
            <v>1</v>
          </cell>
          <cell r="J73">
            <v>72966.740000000005</v>
          </cell>
          <cell r="K73">
            <v>6059.1999999999989</v>
          </cell>
          <cell r="L73">
            <v>0</v>
          </cell>
          <cell r="M73">
            <v>0</v>
          </cell>
          <cell r="N73">
            <v>2800.0499999999997</v>
          </cell>
          <cell r="O73">
            <v>749.98000000000025</v>
          </cell>
          <cell r="P73">
            <v>0</v>
          </cell>
          <cell r="Q73">
            <v>0</v>
          </cell>
          <cell r="R73">
            <v>1065.8600000000001</v>
          </cell>
          <cell r="S73">
            <v>6240.0299999999988</v>
          </cell>
          <cell r="T73">
            <v>5962.34</v>
          </cell>
          <cell r="U73">
            <v>11500.84</v>
          </cell>
          <cell r="V73">
            <v>1884.1499999999996</v>
          </cell>
          <cell r="W73">
            <v>1445.8199999999997</v>
          </cell>
          <cell r="X73">
            <v>8435.5199999999986</v>
          </cell>
          <cell r="Y73">
            <v>843.43055736250972</v>
          </cell>
          <cell r="Z73">
            <v>119953.9605573625</v>
          </cell>
          <cell r="AA73">
            <v>15804.419999999998</v>
          </cell>
          <cell r="AB73">
            <v>261</v>
          </cell>
          <cell r="AC73">
            <v>20</v>
          </cell>
          <cell r="AD73">
            <v>12</v>
          </cell>
          <cell r="AE73">
            <v>26</v>
          </cell>
          <cell r="AF73">
            <v>12</v>
          </cell>
          <cell r="AG73">
            <v>1528</v>
          </cell>
          <cell r="AH73">
            <v>0.85</v>
          </cell>
          <cell r="AI73">
            <v>1298.8</v>
          </cell>
          <cell r="AJ73">
            <v>92.357530456854406</v>
          </cell>
          <cell r="AK73">
            <v>40.637313401015938</v>
          </cell>
          <cell r="AL73">
            <v>0.44</v>
          </cell>
          <cell r="AM73">
            <v>132.99484385787034</v>
          </cell>
          <cell r="AN73">
            <v>13.853629568528161</v>
          </cell>
          <cell r="AO73">
            <v>0.15</v>
          </cell>
          <cell r="AP73">
            <v>146.8484734263985</v>
          </cell>
          <cell r="AQ73">
            <v>727.99051282051289</v>
          </cell>
          <cell r="AR73">
            <v>0.99589743589743596</v>
          </cell>
          <cell r="AS73">
            <v>489.87487179487186</v>
          </cell>
          <cell r="AT73">
            <v>1218.8612820512822</v>
          </cell>
          <cell r="AU73">
            <v>113915.58745005532</v>
          </cell>
          <cell r="AV73">
            <v>0.59727101315035747</v>
          </cell>
          <cell r="AW73">
            <v>775.73559187968419</v>
          </cell>
          <cell r="AX73">
            <v>45.121118881118889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52</v>
          </cell>
          <cell r="J76">
            <v>3725565.8400000017</v>
          </cell>
          <cell r="K76">
            <v>318717.65000000002</v>
          </cell>
          <cell r="L76">
            <v>11710.647600000002</v>
          </cell>
          <cell r="M76">
            <v>16041.059999999998</v>
          </cell>
          <cell r="N76">
            <v>141877.63000000006</v>
          </cell>
          <cell r="O76">
            <v>38001.270000000011</v>
          </cell>
          <cell r="P76">
            <v>0</v>
          </cell>
          <cell r="Q76">
            <v>0</v>
          </cell>
          <cell r="R76">
            <v>44037.94</v>
          </cell>
          <cell r="S76">
            <v>90402.31</v>
          </cell>
          <cell r="T76">
            <v>238558.24999999991</v>
          </cell>
          <cell r="U76">
            <v>619869.01999999979</v>
          </cell>
          <cell r="V76">
            <v>92267.959999999948</v>
          </cell>
          <cell r="W76">
            <v>70068.69</v>
          </cell>
          <cell r="X76">
            <v>413095.0500000001</v>
          </cell>
          <cell r="Y76">
            <v>133650.08915194322</v>
          </cell>
          <cell r="Z76">
            <v>5953863.4067519382</v>
          </cell>
          <cell r="AA76">
            <v>806964.91000000038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73946.549999999988</v>
          </cell>
          <cell r="AH76">
            <v>0</v>
          </cell>
          <cell r="AI76">
            <v>62854.567500000019</v>
          </cell>
          <cell r="AJ76">
            <v>85.098449162835522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34943.544615384621</v>
          </cell>
          <cell r="AR76">
            <v>47.803076923076901</v>
          </cell>
          <cell r="AS76">
            <v>23513.993846153855</v>
          </cell>
          <cell r="AT76">
            <v>58505.341538461515</v>
          </cell>
          <cell r="AU76">
            <v>4791678.9447639938</v>
          </cell>
          <cell r="AV76">
            <v>0.5972710131503578</v>
          </cell>
          <cell r="AX76">
            <v>2165.8137062937071</v>
          </cell>
        </row>
        <row r="77">
          <cell r="B77" t="str">
            <v>Total (Chargeable)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48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5348826.2170507656</v>
          </cell>
          <cell r="AA77">
            <v>720912.85000000044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 t="str">
            <v>Overtime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 t="str">
            <v>Payroll (including APC's)</v>
          </cell>
          <cell r="X78">
            <v>0</v>
          </cell>
          <cell r="Y78">
            <v>6760828.3167519439</v>
          </cell>
          <cell r="Z78" t="str">
            <v>Proof</v>
          </cell>
          <cell r="AE78" t="str">
            <v>Productive Hrs for the year</v>
          </cell>
          <cell r="AF78">
            <v>0</v>
          </cell>
          <cell r="AG78">
            <v>0</v>
          </cell>
          <cell r="AH78">
            <v>0</v>
          </cell>
          <cell r="AI78">
            <v>62854.567500000019</v>
          </cell>
          <cell r="AJ78">
            <v>85.098449162835522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 t="str">
            <v xml:space="preserve">Overtime Hours </v>
          </cell>
          <cell r="E79">
            <v>0</v>
          </cell>
          <cell r="F79">
            <v>7477.8033929626927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E79" t="str">
            <v xml:space="preserve">Estimated  Monthly Productive Hrs </v>
          </cell>
          <cell r="AF79">
            <v>0</v>
          </cell>
          <cell r="AG79">
            <v>0</v>
          </cell>
          <cell r="AH79">
            <v>0</v>
          </cell>
          <cell r="AI79">
            <v>5237.8806250000016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 t="str">
            <v>Base Rate</v>
          </cell>
          <cell r="E80">
            <v>0</v>
          </cell>
          <cell r="F80">
            <v>85.098449162835522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E80" t="str">
            <v>Overtime Hrs for the year</v>
          </cell>
          <cell r="AF80">
            <v>0</v>
          </cell>
          <cell r="AG80">
            <v>0</v>
          </cell>
          <cell r="AH80">
            <v>0</v>
          </cell>
          <cell r="AI80">
            <v>7477.8033929626927</v>
          </cell>
          <cell r="AJ80">
            <v>0</v>
          </cell>
          <cell r="AK80" t="str">
            <v xml:space="preserve">Cost Centre Overhead </v>
          </cell>
          <cell r="AL80">
            <v>0</v>
          </cell>
          <cell r="AM80">
            <v>0</v>
          </cell>
          <cell r="AO80">
            <v>2614775.9071743409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X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636349.47188571468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6760828.3167519439</v>
          </cell>
          <cell r="Z81">
            <v>5.3551048040390015E-9</v>
          </cell>
          <cell r="AE81" t="str">
            <v>Total Hrs for the year</v>
          </cell>
          <cell r="AF81">
            <v>0</v>
          </cell>
          <cell r="AG81">
            <v>0</v>
          </cell>
          <cell r="AH81">
            <v>0</v>
          </cell>
          <cell r="AI81">
            <v>70332.370892962717</v>
          </cell>
          <cell r="AJ81">
            <v>0</v>
          </cell>
          <cell r="AK81" t="str">
            <v xml:space="preserve">Corporate Overheads 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X81">
            <v>0</v>
          </cell>
        </row>
        <row r="82">
          <cell r="B82">
            <v>0</v>
          </cell>
          <cell r="C82">
            <v>0</v>
          </cell>
          <cell r="D82" t="str">
            <v>Multiplier for O/T recovery penalty</v>
          </cell>
          <cell r="E82">
            <v>0</v>
          </cell>
          <cell r="F82">
            <v>1.4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 t="str">
            <v>Proofs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X82">
            <v>0</v>
          </cell>
        </row>
        <row r="83">
          <cell r="B83">
            <v>0</v>
          </cell>
          <cell r="C83">
            <v>0</v>
          </cell>
          <cell r="D83" t="str">
            <v>Total Allocated</v>
          </cell>
          <cell r="E83">
            <v>0</v>
          </cell>
          <cell r="F83">
            <v>890889.26064000046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F83">
            <v>0</v>
          </cell>
          <cell r="AG83">
            <v>0</v>
          </cell>
          <cell r="AH83">
            <v>0</v>
          </cell>
          <cell r="AI83" t="str">
            <v>Staff Numbers - FTE</v>
          </cell>
          <cell r="AJ83">
            <v>0</v>
          </cell>
          <cell r="AK83">
            <v>52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X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X84">
            <v>0</v>
          </cell>
        </row>
        <row r="85">
          <cell r="B85">
            <v>0</v>
          </cell>
          <cell r="C85">
            <v>0</v>
          </cell>
          <cell r="D85" t="str">
            <v>Budget Overtime</v>
          </cell>
          <cell r="E85">
            <v>0</v>
          </cell>
          <cell r="F85">
            <v>806964.91000000038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X85">
            <v>0</v>
          </cell>
        </row>
        <row r="86">
          <cell r="B86">
            <v>0</v>
          </cell>
          <cell r="C86">
            <v>0</v>
          </cell>
          <cell r="D86" t="str">
            <v>APCS</v>
          </cell>
          <cell r="E86">
            <v>0</v>
          </cell>
          <cell r="F86">
            <v>0.104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X86">
            <v>0</v>
          </cell>
        </row>
        <row r="87">
          <cell r="B87">
            <v>0</v>
          </cell>
          <cell r="C87">
            <v>0</v>
          </cell>
          <cell r="D87" t="str">
            <v>Total Budget Overtime</v>
          </cell>
          <cell r="E87">
            <v>0</v>
          </cell>
          <cell r="F87">
            <v>890889.26064000046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F87">
            <v>0</v>
          </cell>
          <cell r="AG87">
            <v>0</v>
          </cell>
          <cell r="AH87" t="str">
            <v>Cost Centre Overheads as a % of Chargeable Payroll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0.41905370790112279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X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X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Corporate Overheads as a % of Chargeable Payroll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0.15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X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X90">
            <v>0</v>
          </cell>
        </row>
        <row r="91">
          <cell r="B91">
            <v>0</v>
          </cell>
          <cell r="C91">
            <v>0</v>
          </cell>
          <cell r="D91" t="str">
            <v>Staff Training and Development</v>
          </cell>
          <cell r="E91">
            <v>0</v>
          </cell>
          <cell r="F91">
            <v>105578.96353166987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 t="str">
            <v>Average OPA Rate</v>
          </cell>
          <cell r="AM91">
            <v>0</v>
          </cell>
          <cell r="AN91">
            <v>0</v>
          </cell>
          <cell r="AO91">
            <v>85.098449162835522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X91">
            <v>0</v>
          </cell>
        </row>
        <row r="92">
          <cell r="B92">
            <v>0</v>
          </cell>
          <cell r="C92">
            <v>0</v>
          </cell>
          <cell r="D92" t="str">
            <v>Other Employment Costs</v>
          </cell>
          <cell r="E92">
            <v>0</v>
          </cell>
          <cell r="F92">
            <v>129368.48812634112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X92">
            <v>0</v>
          </cell>
        </row>
        <row r="93">
          <cell r="B93">
            <v>0</v>
          </cell>
          <cell r="C93">
            <v>0</v>
          </cell>
          <cell r="D93" t="str">
            <v>Project Related Expenses</v>
          </cell>
          <cell r="E93">
            <v>0</v>
          </cell>
          <cell r="F93">
            <v>108566.9147203668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Average Fully Burdened Charge-Out-Rate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X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X94">
            <v>0</v>
          </cell>
        </row>
        <row r="95">
          <cell r="B95">
            <v>0</v>
          </cell>
          <cell r="C95">
            <v>0</v>
          </cell>
          <cell r="D95" t="str">
            <v>Selling Expenses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 t="str">
            <v>Average Rate settings for OPA System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X95">
            <v>0</v>
          </cell>
        </row>
        <row r="96">
          <cell r="B96">
            <v>0</v>
          </cell>
          <cell r="C96">
            <v>0</v>
          </cell>
          <cell r="D96" t="str">
            <v>Leases</v>
          </cell>
          <cell r="E96">
            <v>0</v>
          </cell>
          <cell r="F96">
            <v>482204.78332968103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Hourly Rate OPA Rate per hour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85.098449162835522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X96">
            <v>0</v>
          </cell>
        </row>
        <row r="97">
          <cell r="B97">
            <v>0</v>
          </cell>
          <cell r="C97">
            <v>0</v>
          </cell>
          <cell r="D97" t="str">
            <v>General and Admin Expenses</v>
          </cell>
          <cell r="E97">
            <v>0</v>
          </cell>
          <cell r="F97">
            <v>125256.32470195113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Cost Centre Overhead Rate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0.44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X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Corporate Overhead Rate for non-contestable works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0.15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X98">
            <v>0</v>
          </cell>
        </row>
        <row r="99">
          <cell r="B99">
            <v>0</v>
          </cell>
          <cell r="C99">
            <v>0</v>
          </cell>
          <cell r="D99" t="str">
            <v>Inter Divisional Charges</v>
          </cell>
          <cell r="E99">
            <v>0</v>
          </cell>
          <cell r="F99">
            <v>1058763.2430631567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Corporate Overhead Rate for contestable works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0.05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X99">
            <v>0</v>
          </cell>
        </row>
        <row r="100">
          <cell r="B100">
            <v>0</v>
          </cell>
          <cell r="C100">
            <v>0</v>
          </cell>
          <cell r="D100" t="str">
            <v>Less</v>
          </cell>
          <cell r="E100">
            <v>0</v>
          </cell>
          <cell r="F100">
            <v>2009738.7174731665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Overtime Penalty Rate to be applied to base OT hours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0.4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X100">
            <v>0</v>
          </cell>
        </row>
        <row r="101">
          <cell r="B101">
            <v>0</v>
          </cell>
          <cell r="C101">
            <v>0</v>
          </cell>
          <cell r="D101" t="str">
            <v>68293 - Reimbursement of FBT Expenses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X101">
            <v>0</v>
          </cell>
        </row>
        <row r="102">
          <cell r="B102">
            <v>0</v>
          </cell>
          <cell r="C102">
            <v>0</v>
          </cell>
          <cell r="D102" t="str">
            <v>74312 - Budget Cap Adjustment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X102">
            <v>0</v>
          </cell>
        </row>
        <row r="103">
          <cell r="B103">
            <v>0</v>
          </cell>
          <cell r="C103">
            <v>0</v>
          </cell>
          <cell r="D103" t="str">
            <v>70840 - Professional Member Fees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X103">
            <v>0</v>
          </cell>
        </row>
        <row r="104">
          <cell r="B104">
            <v>0</v>
          </cell>
          <cell r="C104">
            <v>0</v>
          </cell>
          <cell r="D104" t="str">
            <v>71100 - Contractors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X104">
            <v>0</v>
          </cell>
        </row>
        <row r="105">
          <cell r="B105">
            <v>0</v>
          </cell>
          <cell r="C105">
            <v>0</v>
          </cell>
          <cell r="D105" t="str">
            <v>71000 - Consultants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X105">
            <v>0</v>
          </cell>
        </row>
        <row r="106">
          <cell r="B106">
            <v>0</v>
          </cell>
          <cell r="C106">
            <v>0</v>
          </cell>
          <cell r="D106" t="str">
            <v>72505 - Plant Leasing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X106">
            <v>0</v>
          </cell>
        </row>
        <row r="107">
          <cell r="B107">
            <v>0</v>
          </cell>
          <cell r="C107">
            <v>0</v>
          </cell>
          <cell r="D107" t="str">
            <v>Total Overheads to be Recovered</v>
          </cell>
          <cell r="E107">
            <v>0</v>
          </cell>
          <cell r="F107">
            <v>2009738.7174731665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X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X108">
            <v>0</v>
          </cell>
        </row>
        <row r="109">
          <cell r="B109">
            <v>0</v>
          </cell>
          <cell r="C109">
            <v>0</v>
          </cell>
          <cell r="D109" t="str">
            <v>Fixed Price Service Contract Charges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X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X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X111">
            <v>0</v>
          </cell>
        </row>
      </sheetData>
      <sheetData sheetId="17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3253 - Network Streetlighting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N3253-1415-03</v>
          </cell>
          <cell r="C21">
            <v>0</v>
          </cell>
          <cell r="D21" t="str">
            <v>Program Delivery Lead Streetlighting</v>
          </cell>
          <cell r="E21" t="str">
            <v>N3253-1415-03</v>
          </cell>
          <cell r="F21" t="str">
            <v>Vacant</v>
          </cell>
          <cell r="G21" t="str">
            <v>Wages Staff</v>
          </cell>
          <cell r="H21">
            <v>0</v>
          </cell>
          <cell r="I21">
            <v>1</v>
          </cell>
          <cell r="J21">
            <v>106401.74000000003</v>
          </cell>
          <cell r="K21">
            <v>8835.68</v>
          </cell>
          <cell r="L21">
            <v>0</v>
          </cell>
          <cell r="M21">
            <v>0</v>
          </cell>
          <cell r="N21">
            <v>2799.62</v>
          </cell>
          <cell r="O21">
            <v>749.86</v>
          </cell>
          <cell r="P21">
            <v>0</v>
          </cell>
          <cell r="Q21">
            <v>0</v>
          </cell>
          <cell r="R21">
            <v>364.06</v>
          </cell>
          <cell r="S21">
            <v>0</v>
          </cell>
          <cell r="T21">
            <v>3039.19</v>
          </cell>
          <cell r="U21">
            <v>14662.149999999998</v>
          </cell>
          <cell r="V21">
            <v>2446.3599999999997</v>
          </cell>
          <cell r="W21">
            <v>1880.7399999999998</v>
          </cell>
          <cell r="X21">
            <v>10952.669999999998</v>
          </cell>
          <cell r="Y21">
            <v>1229.9086773328279</v>
          </cell>
          <cell r="Z21">
            <v>153361.97867733284</v>
          </cell>
          <cell r="AA21">
            <v>23046.299999999996</v>
          </cell>
          <cell r="AB21">
            <v>261</v>
          </cell>
          <cell r="AC21">
            <v>20</v>
          </cell>
          <cell r="AD21">
            <v>12</v>
          </cell>
          <cell r="AE21">
            <v>26</v>
          </cell>
          <cell r="AF21">
            <v>12</v>
          </cell>
          <cell r="AG21">
            <v>1528</v>
          </cell>
          <cell r="AH21">
            <v>0.85</v>
          </cell>
          <cell r="AI21">
            <v>1298.8</v>
          </cell>
          <cell r="AJ21">
            <v>118.07974952058272</v>
          </cell>
          <cell r="AK21">
            <v>51.955089789056402</v>
          </cell>
          <cell r="AL21">
            <v>0.44</v>
          </cell>
          <cell r="AM21">
            <v>170.03483930963912</v>
          </cell>
          <cell r="AN21">
            <v>17.711962428087407</v>
          </cell>
          <cell r="AO21">
            <v>0.15</v>
          </cell>
          <cell r="AP21">
            <v>187.74680173772654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5322</v>
          </cell>
          <cell r="C24">
            <v>0</v>
          </cell>
          <cell r="D24" t="str">
            <v>Fitter</v>
          </cell>
          <cell r="E24" t="str">
            <v>3273</v>
          </cell>
          <cell r="F24" t="str">
            <v>SINCLAIR, Anthony C</v>
          </cell>
          <cell r="G24" t="str">
            <v>Wages Staff</v>
          </cell>
          <cell r="H24">
            <v>0</v>
          </cell>
          <cell r="I24">
            <v>1</v>
          </cell>
          <cell r="J24">
            <v>66070.24000000002</v>
          </cell>
          <cell r="K24">
            <v>5485.0700000000006</v>
          </cell>
          <cell r="L24">
            <v>289.37759999999997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1499.4100000000003</v>
          </cell>
          <cell r="T24">
            <v>5962.34</v>
          </cell>
          <cell r="U24">
            <v>9905.5499999999993</v>
          </cell>
          <cell r="V24">
            <v>1633.41</v>
          </cell>
          <cell r="W24">
            <v>1254.21</v>
          </cell>
          <cell r="X24">
            <v>7312.9700000000012</v>
          </cell>
          <cell r="Y24">
            <v>2602.0023241540002</v>
          </cell>
          <cell r="Z24">
            <v>105564.60992415405</v>
          </cell>
          <cell r="AA24">
            <v>14306.909999999998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81.278572470090893</v>
          </cell>
          <cell r="AK24">
            <v>35.762571886839993</v>
          </cell>
          <cell r="AL24">
            <v>0.44</v>
          </cell>
          <cell r="AM24">
            <v>117.04114435693089</v>
          </cell>
          <cell r="AN24">
            <v>12.191785870513634</v>
          </cell>
          <cell r="AO24">
            <v>0.15</v>
          </cell>
          <cell r="AP24">
            <v>129.23293022744451</v>
          </cell>
          <cell r="AQ24">
            <v>3</v>
          </cell>
          <cell r="AR24">
            <v>1419</v>
          </cell>
          <cell r="AS24">
            <v>3</v>
          </cell>
          <cell r="AT24">
            <v>1425</v>
          </cell>
          <cell r="AU24">
            <v>353.36364164085251</v>
          </cell>
          <cell r="AV24">
            <v>2.1052631578947368E-3</v>
          </cell>
          <cell r="AW24">
            <v>2.7343157894736843</v>
          </cell>
          <cell r="AX24">
            <v>4.3636363636363633</v>
          </cell>
        </row>
        <row r="25">
          <cell r="B25" t="str">
            <v>5175</v>
          </cell>
          <cell r="C25">
            <v>0</v>
          </cell>
          <cell r="D25" t="str">
            <v>Fitter</v>
          </cell>
          <cell r="E25" t="str">
            <v>3451</v>
          </cell>
          <cell r="F25" t="str">
            <v>ROBEY, Benjamin J</v>
          </cell>
          <cell r="G25" t="str">
            <v>Wages Staff</v>
          </cell>
          <cell r="H25">
            <v>0</v>
          </cell>
          <cell r="I25">
            <v>1</v>
          </cell>
          <cell r="J25">
            <v>67563.450000000012</v>
          </cell>
          <cell r="K25">
            <v>5611.17</v>
          </cell>
          <cell r="L25">
            <v>394.38400000000001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1499.4100000000003</v>
          </cell>
          <cell r="T25">
            <v>5962.34</v>
          </cell>
          <cell r="U25">
            <v>10102.94</v>
          </cell>
          <cell r="V25">
            <v>1666.64</v>
          </cell>
          <cell r="W25">
            <v>1279.78</v>
          </cell>
          <cell r="X25">
            <v>7461.7000000000007</v>
          </cell>
          <cell r="Y25">
            <v>2615.423558743003</v>
          </cell>
          <cell r="Z25">
            <v>107707.26755874301</v>
          </cell>
          <cell r="AA25">
            <v>14635.859999999999</v>
          </cell>
          <cell r="AB25">
            <v>261</v>
          </cell>
          <cell r="AC25">
            <v>20</v>
          </cell>
          <cell r="AD25">
            <v>12</v>
          </cell>
          <cell r="AE25">
            <v>26</v>
          </cell>
          <cell r="AF25">
            <v>12</v>
          </cell>
          <cell r="AG25">
            <v>1528</v>
          </cell>
          <cell r="AH25">
            <v>0.85</v>
          </cell>
          <cell r="AI25">
            <v>1298.8</v>
          </cell>
          <cell r="AJ25">
            <v>82.928293469928406</v>
          </cell>
          <cell r="AK25">
            <v>36.488449126768501</v>
          </cell>
          <cell r="AL25">
            <v>0.44</v>
          </cell>
          <cell r="AM25">
            <v>119.41674259669691</v>
          </cell>
          <cell r="AN25">
            <v>12.43924402048926</v>
          </cell>
          <cell r="AO25">
            <v>0.15</v>
          </cell>
          <cell r="AP25">
            <v>131.85598661718618</v>
          </cell>
          <cell r="AQ25">
            <v>0</v>
          </cell>
          <cell r="AR25">
            <v>1244</v>
          </cell>
          <cell r="AS25">
            <v>3</v>
          </cell>
          <cell r="AT25">
            <v>1247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5048</v>
          </cell>
          <cell r="C26">
            <v>0</v>
          </cell>
          <cell r="D26" t="str">
            <v>Plant Operator</v>
          </cell>
          <cell r="E26" t="str">
            <v>5241</v>
          </cell>
          <cell r="F26" t="str">
            <v>CICCHINI, Adam M</v>
          </cell>
          <cell r="G26" t="str">
            <v>Wages Staff</v>
          </cell>
          <cell r="H26">
            <v>0</v>
          </cell>
          <cell r="I26">
            <v>1</v>
          </cell>
          <cell r="J26">
            <v>61071.209999999992</v>
          </cell>
          <cell r="K26">
            <v>5070.0599999999995</v>
          </cell>
          <cell r="L26">
            <v>524.91759999999999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3611.64</v>
          </cell>
          <cell r="U26">
            <v>13737.560000000001</v>
          </cell>
          <cell r="V26">
            <v>1533.7800000000002</v>
          </cell>
          <cell r="W26">
            <v>1120.2599999999998</v>
          </cell>
          <cell r="X26">
            <v>6866.84</v>
          </cell>
          <cell r="Y26">
            <v>3707.3698497099758</v>
          </cell>
          <cell r="Z26">
            <v>100793.66744970996</v>
          </cell>
          <cell r="AA26">
            <v>13224.41</v>
          </cell>
          <cell r="AB26">
            <v>261</v>
          </cell>
          <cell r="AC26">
            <v>20</v>
          </cell>
          <cell r="AD26">
            <v>12</v>
          </cell>
          <cell r="AE26">
            <v>26</v>
          </cell>
          <cell r="AF26">
            <v>12</v>
          </cell>
          <cell r="AG26">
            <v>1528</v>
          </cell>
          <cell r="AH26">
            <v>0.85</v>
          </cell>
          <cell r="AI26">
            <v>1298.8</v>
          </cell>
          <cell r="AJ26">
            <v>77.605225939105296</v>
          </cell>
          <cell r="AK26">
            <v>34.146299413206329</v>
          </cell>
          <cell r="AL26">
            <v>0.44</v>
          </cell>
          <cell r="AM26">
            <v>111.75152535231163</v>
          </cell>
          <cell r="AN26">
            <v>11.640783890865794</v>
          </cell>
          <cell r="AO26">
            <v>0.15</v>
          </cell>
          <cell r="AP26">
            <v>123.39230924317742</v>
          </cell>
          <cell r="AQ26">
            <v>0</v>
          </cell>
          <cell r="AR26">
            <v>1358.5</v>
          </cell>
          <cell r="AS26">
            <v>0</v>
          </cell>
          <cell r="AT26">
            <v>1358.5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5134</v>
          </cell>
          <cell r="C27">
            <v>0</v>
          </cell>
          <cell r="D27" t="str">
            <v>Lineworker</v>
          </cell>
          <cell r="E27" t="str">
            <v>5632</v>
          </cell>
          <cell r="F27" t="str">
            <v>HASLER, Ian A</v>
          </cell>
          <cell r="G27" t="str">
            <v>Wages Staff</v>
          </cell>
          <cell r="H27">
            <v>0</v>
          </cell>
          <cell r="I27">
            <v>1</v>
          </cell>
          <cell r="J27">
            <v>72688.039999999994</v>
          </cell>
          <cell r="K27">
            <v>6034.52</v>
          </cell>
          <cell r="L27">
            <v>408.15559999999999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6240.0299999999988</v>
          </cell>
          <cell r="T27">
            <v>5962.34</v>
          </cell>
          <cell r="U27">
            <v>17907.699999999997</v>
          </cell>
          <cell r="V27">
            <v>1959.94</v>
          </cell>
          <cell r="W27">
            <v>1426.98</v>
          </cell>
          <cell r="X27">
            <v>8774.84</v>
          </cell>
          <cell r="Y27">
            <v>4485.6086193849987</v>
          </cell>
          <cell r="Z27">
            <v>129438.18421938497</v>
          </cell>
          <cell r="AA27">
            <v>15739.960000000003</v>
          </cell>
          <cell r="AB27">
            <v>261</v>
          </cell>
          <cell r="AC27">
            <v>20</v>
          </cell>
          <cell r="AD27">
            <v>12</v>
          </cell>
          <cell r="AE27">
            <v>26</v>
          </cell>
          <cell r="AF27">
            <v>12</v>
          </cell>
          <cell r="AG27">
            <v>1528</v>
          </cell>
          <cell r="AH27">
            <v>0.85</v>
          </cell>
          <cell r="AI27">
            <v>1298.8</v>
          </cell>
          <cell r="AJ27">
            <v>99.659827702021076</v>
          </cell>
          <cell r="AK27">
            <v>43.850324188889275</v>
          </cell>
          <cell r="AL27">
            <v>0.44</v>
          </cell>
          <cell r="AM27">
            <v>143.51015189091035</v>
          </cell>
          <cell r="AN27">
            <v>14.94897415530316</v>
          </cell>
          <cell r="AO27">
            <v>0.15</v>
          </cell>
          <cell r="AP27">
            <v>158.4591260462135</v>
          </cell>
          <cell r="AQ27">
            <v>0</v>
          </cell>
          <cell r="AR27">
            <v>1353.5</v>
          </cell>
          <cell r="AS27">
            <v>11</v>
          </cell>
          <cell r="AT27">
            <v>1364.5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5224</v>
          </cell>
          <cell r="C28">
            <v>0</v>
          </cell>
          <cell r="D28" t="str">
            <v>Fitter</v>
          </cell>
          <cell r="E28" t="str">
            <v>6041</v>
          </cell>
          <cell r="F28" t="str">
            <v>MUNFORD, Glenn A</v>
          </cell>
          <cell r="G28" t="str">
            <v>Wages Staff</v>
          </cell>
          <cell r="H28">
            <v>0</v>
          </cell>
          <cell r="I28">
            <v>1</v>
          </cell>
          <cell r="J28">
            <v>67270.780000000013</v>
          </cell>
          <cell r="K28">
            <v>5584.74</v>
          </cell>
          <cell r="L28">
            <v>232.5104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1499.4100000000003</v>
          </cell>
          <cell r="T28">
            <v>5962.34</v>
          </cell>
          <cell r="U28">
            <v>15818.34</v>
          </cell>
          <cell r="V28">
            <v>1747.7200000000003</v>
          </cell>
          <cell r="W28">
            <v>1274.44</v>
          </cell>
          <cell r="X28">
            <v>7824.8600000000006</v>
          </cell>
          <cell r="Y28">
            <v>3398.4505548440065</v>
          </cell>
          <cell r="Z28">
            <v>114163.62095484402</v>
          </cell>
          <cell r="AA28">
            <v>14566.87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1528</v>
          </cell>
          <cell r="AH28">
            <v>0.85</v>
          </cell>
          <cell r="AI28">
            <v>1298.8</v>
          </cell>
          <cell r="AJ28">
            <v>87.899307787838026</v>
          </cell>
          <cell r="AK28">
            <v>38.67569542664873</v>
          </cell>
          <cell r="AL28">
            <v>0.44</v>
          </cell>
          <cell r="AM28">
            <v>126.57500321448676</v>
          </cell>
          <cell r="AN28">
            <v>13.184896168175703</v>
          </cell>
          <cell r="AO28">
            <v>0.15</v>
          </cell>
          <cell r="AP28">
            <v>139.75989938266247</v>
          </cell>
          <cell r="AQ28">
            <v>0</v>
          </cell>
          <cell r="AR28">
            <v>1164</v>
          </cell>
          <cell r="AS28">
            <v>9.5</v>
          </cell>
          <cell r="AT28">
            <v>1173.5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5348</v>
          </cell>
          <cell r="C29">
            <v>0</v>
          </cell>
          <cell r="D29" t="str">
            <v>Lineworker</v>
          </cell>
          <cell r="E29" t="str">
            <v>6550</v>
          </cell>
          <cell r="F29" t="str">
            <v>SMITH, Peter J</v>
          </cell>
          <cell r="G29" t="str">
            <v>Wages Staff</v>
          </cell>
          <cell r="H29">
            <v>0</v>
          </cell>
          <cell r="I29">
            <v>1</v>
          </cell>
          <cell r="J29">
            <v>72688.039999999994</v>
          </cell>
          <cell r="K29">
            <v>6034.52</v>
          </cell>
          <cell r="L29">
            <v>618.95240000000001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6240.0299999999988</v>
          </cell>
          <cell r="T29">
            <v>5962.34</v>
          </cell>
          <cell r="U29">
            <v>17907.699999999997</v>
          </cell>
          <cell r="V29">
            <v>1959.94</v>
          </cell>
          <cell r="W29">
            <v>1426.98</v>
          </cell>
          <cell r="X29">
            <v>8774.84</v>
          </cell>
          <cell r="Y29">
            <v>5364.3320990000357</v>
          </cell>
          <cell r="Z29">
            <v>130527.70449900001</v>
          </cell>
          <cell r="AA29">
            <v>15739.960000000003</v>
          </cell>
          <cell r="AB29">
            <v>261</v>
          </cell>
          <cell r="AC29">
            <v>20</v>
          </cell>
          <cell r="AD29">
            <v>12</v>
          </cell>
          <cell r="AE29">
            <v>26</v>
          </cell>
          <cell r="AF29">
            <v>12</v>
          </cell>
          <cell r="AG29">
            <v>1528</v>
          </cell>
          <cell r="AH29">
            <v>0.85</v>
          </cell>
          <cell r="AI29">
            <v>1298.8</v>
          </cell>
          <cell r="AJ29">
            <v>100.49869456344319</v>
          </cell>
          <cell r="AK29">
            <v>44.219425607915007</v>
          </cell>
          <cell r="AL29">
            <v>0.44</v>
          </cell>
          <cell r="AM29">
            <v>144.71812017135821</v>
          </cell>
          <cell r="AN29">
            <v>15.074804184516479</v>
          </cell>
          <cell r="AO29">
            <v>0.15</v>
          </cell>
          <cell r="AP29">
            <v>159.79292435587467</v>
          </cell>
          <cell r="AQ29">
            <v>0</v>
          </cell>
          <cell r="AR29">
            <v>1217</v>
          </cell>
          <cell r="AS29">
            <v>107</v>
          </cell>
          <cell r="AT29">
            <v>1324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9826</v>
          </cell>
          <cell r="C30">
            <v>0</v>
          </cell>
          <cell r="D30" t="str">
            <v>Trades Assistant</v>
          </cell>
          <cell r="E30" t="str">
            <v>9518</v>
          </cell>
          <cell r="F30" t="str">
            <v>CUNYNGHAME, Bryan H</v>
          </cell>
          <cell r="G30" t="str">
            <v>Wages Staff</v>
          </cell>
          <cell r="H30">
            <v>0</v>
          </cell>
          <cell r="I30">
            <v>1</v>
          </cell>
          <cell r="J30">
            <v>57504.130000000005</v>
          </cell>
          <cell r="K30">
            <v>4775.7199999999993</v>
          </cell>
          <cell r="L30">
            <v>245.83680000000001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3611.64</v>
          </cell>
          <cell r="U30">
            <v>8333.4599999999991</v>
          </cell>
          <cell r="V30">
            <v>1380.6000000000001</v>
          </cell>
          <cell r="W30">
            <v>1060.6299999999999</v>
          </cell>
          <cell r="X30">
            <v>6181.13</v>
          </cell>
          <cell r="Y30">
            <v>2870.8376846701412</v>
          </cell>
          <cell r="Z30">
            <v>89514.014484670159</v>
          </cell>
          <cell r="AA30">
            <v>12456.8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1528</v>
          </cell>
          <cell r="AH30">
            <v>0.85</v>
          </cell>
          <cell r="AI30">
            <v>1298.8</v>
          </cell>
          <cell r="AJ30">
            <v>68.920553191153502</v>
          </cell>
          <cell r="AK30">
            <v>30.325043404107539</v>
          </cell>
          <cell r="AL30">
            <v>0.44</v>
          </cell>
          <cell r="AM30">
            <v>99.245596595261048</v>
          </cell>
          <cell r="AN30">
            <v>10.338082978673025</v>
          </cell>
          <cell r="AO30">
            <v>0.15</v>
          </cell>
          <cell r="AP30">
            <v>109.58367957393408</v>
          </cell>
          <cell r="AQ30">
            <v>0</v>
          </cell>
          <cell r="AR30">
            <v>1320.5</v>
          </cell>
          <cell r="AS30">
            <v>0</v>
          </cell>
          <cell r="AT30">
            <v>1320.5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5050</v>
          </cell>
          <cell r="C31">
            <v>0</v>
          </cell>
          <cell r="D31" t="str">
            <v>Fitter</v>
          </cell>
          <cell r="E31" t="str">
            <v>9985</v>
          </cell>
          <cell r="F31" t="str">
            <v>TINDALE, Michael J</v>
          </cell>
          <cell r="G31" t="str">
            <v>Wages Staff</v>
          </cell>
          <cell r="H31">
            <v>0</v>
          </cell>
          <cell r="I31">
            <v>1</v>
          </cell>
          <cell r="J31">
            <v>67563.450000000012</v>
          </cell>
          <cell r="K31">
            <v>5611.17</v>
          </cell>
          <cell r="L31">
            <v>262.51639999999998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1499.0099999999998</v>
          </cell>
          <cell r="T31">
            <v>5962.34</v>
          </cell>
          <cell r="U31">
            <v>10102.880000000001</v>
          </cell>
          <cell r="V31">
            <v>1666.64</v>
          </cell>
          <cell r="W31">
            <v>1279.78</v>
          </cell>
          <cell r="X31">
            <v>7461.6400000000012</v>
          </cell>
          <cell r="Y31">
            <v>1997.8804724481261</v>
          </cell>
          <cell r="Z31">
            <v>106957.33687244813</v>
          </cell>
          <cell r="AA31">
            <v>14635.859999999999</v>
          </cell>
          <cell r="AB31">
            <v>261</v>
          </cell>
          <cell r="AC31">
            <v>20</v>
          </cell>
          <cell r="AD31">
            <v>12</v>
          </cell>
          <cell r="AE31">
            <v>26</v>
          </cell>
          <cell r="AF31">
            <v>12</v>
          </cell>
          <cell r="AG31">
            <v>1528</v>
          </cell>
          <cell r="AH31">
            <v>0.85</v>
          </cell>
          <cell r="AI31">
            <v>1298.8</v>
          </cell>
          <cell r="AJ31">
            <v>82.350890724090036</v>
          </cell>
          <cell r="AK31">
            <v>36.234391918599613</v>
          </cell>
          <cell r="AL31">
            <v>0.44</v>
          </cell>
          <cell r="AM31">
            <v>118.58528264268965</v>
          </cell>
          <cell r="AN31">
            <v>12.352633608613505</v>
          </cell>
          <cell r="AO31">
            <v>0.15</v>
          </cell>
          <cell r="AP31">
            <v>130.93791625130316</v>
          </cell>
          <cell r="AQ31">
            <v>0</v>
          </cell>
          <cell r="AR31">
            <v>1420.5</v>
          </cell>
          <cell r="AS31">
            <v>6</v>
          </cell>
          <cell r="AT31">
            <v>1426.5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 t="str">
            <v>6139</v>
          </cell>
          <cell r="C32">
            <v>0</v>
          </cell>
          <cell r="D32" t="str">
            <v>Fitter</v>
          </cell>
          <cell r="E32" t="str">
            <v>9998</v>
          </cell>
          <cell r="F32" t="str">
            <v>LUKASIAK, Aaron A</v>
          </cell>
          <cell r="G32" t="str">
            <v>Wages Staff</v>
          </cell>
          <cell r="H32">
            <v>0</v>
          </cell>
          <cell r="I32">
            <v>1</v>
          </cell>
          <cell r="J32">
            <v>65410.19</v>
          </cell>
          <cell r="K32">
            <v>5431.1500000000005</v>
          </cell>
          <cell r="L32">
            <v>302.46160000000003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1499.4100000000003</v>
          </cell>
          <cell r="T32">
            <v>5962.34</v>
          </cell>
          <cell r="U32">
            <v>9821.14</v>
          </cell>
          <cell r="V32">
            <v>1619.1999999999998</v>
          </cell>
          <cell r="W32">
            <v>1243.28</v>
          </cell>
          <cell r="X32">
            <v>7249.38</v>
          </cell>
          <cell r="Y32">
            <v>1954.5627310861169</v>
          </cell>
          <cell r="Z32">
            <v>104043.14433108611</v>
          </cell>
          <cell r="AA32">
            <v>14166.25</v>
          </cell>
          <cell r="AB32">
            <v>261</v>
          </cell>
          <cell r="AC32">
            <v>20</v>
          </cell>
          <cell r="AD32">
            <v>12</v>
          </cell>
          <cell r="AE32">
            <v>26</v>
          </cell>
          <cell r="AF32">
            <v>12</v>
          </cell>
          <cell r="AG32">
            <v>1528</v>
          </cell>
          <cell r="AH32">
            <v>0.85</v>
          </cell>
          <cell r="AI32">
            <v>1298.8</v>
          </cell>
          <cell r="AJ32">
            <v>80.107132992828852</v>
          </cell>
          <cell r="AK32">
            <v>35.247138516844693</v>
          </cell>
          <cell r="AL32">
            <v>0.44</v>
          </cell>
          <cell r="AM32">
            <v>115.35427150967354</v>
          </cell>
          <cell r="AN32">
            <v>12.016069948924327</v>
          </cell>
          <cell r="AO32">
            <v>0.15</v>
          </cell>
          <cell r="AP32">
            <v>127.37034145859786</v>
          </cell>
          <cell r="AQ32">
            <v>0</v>
          </cell>
          <cell r="AR32">
            <v>1371</v>
          </cell>
          <cell r="AS32">
            <v>0</v>
          </cell>
          <cell r="AT32">
            <v>1371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1369</v>
          </cell>
          <cell r="C33">
            <v>0</v>
          </cell>
          <cell r="D33" t="str">
            <v>Administration Officer</v>
          </cell>
          <cell r="E33" t="str">
            <v>323-84993</v>
          </cell>
          <cell r="F33" t="str">
            <v>COULON, Noelene</v>
          </cell>
          <cell r="G33" t="str">
            <v>Salaried Staff</v>
          </cell>
          <cell r="H33">
            <v>0</v>
          </cell>
          <cell r="I33">
            <v>1</v>
          </cell>
          <cell r="J33">
            <v>69576.12000000001</v>
          </cell>
          <cell r="K33">
            <v>5777.63</v>
          </cell>
          <cell r="L33">
            <v>255.65040000000002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14843.979999999998</v>
          </cell>
          <cell r="V33">
            <v>1664.8300000000002</v>
          </cell>
          <cell r="W33">
            <v>1216.93</v>
          </cell>
          <cell r="X33">
            <v>7453.7999999999993</v>
          </cell>
          <cell r="Y33">
            <v>3768.4716409309913</v>
          </cell>
          <cell r="Z33">
            <v>108107.442040931</v>
          </cell>
          <cell r="AA33">
            <v>15070.02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79.742453324873551</v>
          </cell>
          <cell r="AK33">
            <v>35.08667946294436</v>
          </cell>
          <cell r="AL33">
            <v>0.44</v>
          </cell>
          <cell r="AM33">
            <v>114.82913278781791</v>
          </cell>
          <cell r="AN33">
            <v>11.961367998731033</v>
          </cell>
          <cell r="AO33">
            <v>0.15</v>
          </cell>
          <cell r="AP33">
            <v>126.79050078654895</v>
          </cell>
          <cell r="AQ33">
            <v>0</v>
          </cell>
          <cell r="AR33">
            <v>1088.1399999999999</v>
          </cell>
          <cell r="AS33">
            <v>25.420000000000073</v>
          </cell>
          <cell r="AT33">
            <v>1113.56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 t="str">
            <v>N3253-1415-01</v>
          </cell>
          <cell r="C34">
            <v>0</v>
          </cell>
          <cell r="D34" t="str">
            <v>Site Lead</v>
          </cell>
          <cell r="E34" t="str">
            <v>N3253-1415-01</v>
          </cell>
          <cell r="F34" t="str">
            <v>Vacant</v>
          </cell>
          <cell r="G34" t="str">
            <v>Wages Staff</v>
          </cell>
          <cell r="H34">
            <v>0</v>
          </cell>
          <cell r="I34">
            <v>1</v>
          </cell>
          <cell r="J34">
            <v>72966.740000000005</v>
          </cell>
          <cell r="K34">
            <v>6059.1999999999989</v>
          </cell>
          <cell r="L34">
            <v>0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1065.8600000000001</v>
          </cell>
          <cell r="S34">
            <v>6240.0299999999988</v>
          </cell>
          <cell r="T34">
            <v>5962.34</v>
          </cell>
          <cell r="U34">
            <v>11500.84</v>
          </cell>
          <cell r="V34">
            <v>1884.1499999999996</v>
          </cell>
          <cell r="W34">
            <v>1445.8199999999997</v>
          </cell>
          <cell r="X34">
            <v>8435.5199999999986</v>
          </cell>
          <cell r="Y34">
            <v>843.43055736250972</v>
          </cell>
          <cell r="Z34">
            <v>119953.9605573625</v>
          </cell>
          <cell r="AA34">
            <v>15804.419999999998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92.357530456854406</v>
          </cell>
          <cell r="AK34">
            <v>40.637313401015938</v>
          </cell>
          <cell r="AL34">
            <v>0.44</v>
          </cell>
          <cell r="AM34">
            <v>132.99484385787034</v>
          </cell>
          <cell r="AN34">
            <v>13.853629568528161</v>
          </cell>
          <cell r="AO34">
            <v>0.15</v>
          </cell>
          <cell r="AP34">
            <v>146.8484734263985</v>
          </cell>
          <cell r="AQ34">
            <v>0.3</v>
          </cell>
          <cell r="AR34">
            <v>1295.614</v>
          </cell>
          <cell r="AS34">
            <v>16.491999999999916</v>
          </cell>
          <cell r="AT34">
            <v>1312.4059999999999</v>
          </cell>
          <cell r="AU34">
            <v>43.597818956833407</v>
          </cell>
          <cell r="AV34">
            <v>2.2858779981194843E-4</v>
          </cell>
          <cell r="AW34">
            <v>0.29688983439575861</v>
          </cell>
          <cell r="AX34">
            <v>0.43636363636363634</v>
          </cell>
        </row>
        <row r="35">
          <cell r="B35" t="str">
            <v>N3253-1415-02</v>
          </cell>
          <cell r="C35">
            <v>0</v>
          </cell>
          <cell r="D35" t="str">
            <v>Site Lead</v>
          </cell>
          <cell r="E35" t="str">
            <v>N3253-1415-02</v>
          </cell>
          <cell r="F35" t="str">
            <v>Vacant</v>
          </cell>
          <cell r="G35" t="str">
            <v>Wages Staff</v>
          </cell>
          <cell r="H35">
            <v>0</v>
          </cell>
          <cell r="I35">
            <v>1</v>
          </cell>
          <cell r="J35">
            <v>72966.740000000005</v>
          </cell>
          <cell r="K35">
            <v>6059.1999999999989</v>
          </cell>
          <cell r="L35">
            <v>0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1065.8600000000001</v>
          </cell>
          <cell r="S35">
            <v>6240.0299999999988</v>
          </cell>
          <cell r="T35">
            <v>5962.34</v>
          </cell>
          <cell r="U35">
            <v>11500.84</v>
          </cell>
          <cell r="V35">
            <v>1884.1499999999996</v>
          </cell>
          <cell r="W35">
            <v>1445.8199999999997</v>
          </cell>
          <cell r="X35">
            <v>8435.5199999999986</v>
          </cell>
          <cell r="Y35">
            <v>843.43055736250972</v>
          </cell>
          <cell r="Z35">
            <v>119953.9605573625</v>
          </cell>
          <cell r="AA35">
            <v>15804.419999999998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92.357530456854406</v>
          </cell>
          <cell r="AK35">
            <v>40.637313401015938</v>
          </cell>
          <cell r="AL35">
            <v>0.44</v>
          </cell>
          <cell r="AM35">
            <v>132.99484385787034</v>
          </cell>
          <cell r="AN35">
            <v>13.853629568528161</v>
          </cell>
          <cell r="AO35">
            <v>0.15</v>
          </cell>
          <cell r="AP35">
            <v>146.8484734263985</v>
          </cell>
          <cell r="AQ35">
            <v>0.3</v>
          </cell>
          <cell r="AR35">
            <v>1295.614</v>
          </cell>
          <cell r="AS35">
            <v>16.491999999999916</v>
          </cell>
          <cell r="AT35">
            <v>1312.4059999999999</v>
          </cell>
          <cell r="AU35">
            <v>43.597818956833407</v>
          </cell>
          <cell r="AV35">
            <v>2.2858779981194843E-4</v>
          </cell>
          <cell r="AW35">
            <v>0.29688983439575861</v>
          </cell>
          <cell r="AX35">
            <v>0.43636363636363634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13</v>
          </cell>
          <cell r="J38">
            <v>919740.87</v>
          </cell>
          <cell r="K38">
            <v>76369.829999999987</v>
          </cell>
          <cell r="L38">
            <v>3534.7628000000004</v>
          </cell>
          <cell r="M38">
            <v>0</v>
          </cell>
          <cell r="N38">
            <v>36400.22</v>
          </cell>
          <cell r="O38">
            <v>9749.6200000000026</v>
          </cell>
          <cell r="P38">
            <v>0</v>
          </cell>
          <cell r="Q38">
            <v>0</v>
          </cell>
          <cell r="R38">
            <v>2495.7800000000002</v>
          </cell>
          <cell r="S38">
            <v>32456.769999999993</v>
          </cell>
          <cell r="T38">
            <v>63923.529999999984</v>
          </cell>
          <cell r="U38">
            <v>166145.07999999999</v>
          </cell>
          <cell r="V38">
            <v>23047.360000000008</v>
          </cell>
          <cell r="W38">
            <v>17355.650000000001</v>
          </cell>
          <cell r="X38">
            <v>103185.71000000002</v>
          </cell>
          <cell r="Y38">
            <v>35681.709327029239</v>
          </cell>
          <cell r="Z38">
            <v>1490086.8921270291</v>
          </cell>
          <cell r="AA38">
            <v>199198.03999999998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18402.95</v>
          </cell>
          <cell r="AH38">
            <v>0</v>
          </cell>
          <cell r="AI38">
            <v>15642.507499999998</v>
          </cell>
          <cell r="AJ38">
            <v>85.454644241001432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3.5999999999999996</v>
          </cell>
          <cell r="AR38">
            <v>15547.367999999999</v>
          </cell>
          <cell r="AS38">
            <v>197.90399999999988</v>
          </cell>
          <cell r="AT38">
            <v>15748.871999999999</v>
          </cell>
          <cell r="AU38">
            <v>440.55927955451932</v>
          </cell>
          <cell r="AV38">
            <v>2.2858779981194843E-4</v>
          </cell>
          <cell r="AX38">
            <v>5.2363636363636363</v>
          </cell>
        </row>
        <row r="39">
          <cell r="B39" t="str">
            <v>Total (Chargeable)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1336724.9134496965</v>
          </cell>
          <cell r="AA39">
            <v>176151.74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Overtime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Payroll (including APC's)</v>
          </cell>
          <cell r="X40">
            <v>0</v>
          </cell>
          <cell r="Y40">
            <v>1689284.9321270296</v>
          </cell>
          <cell r="Z40" t="str">
            <v>Proof</v>
          </cell>
          <cell r="AE40" t="str">
            <v>Productive Hrs for the year</v>
          </cell>
          <cell r="AF40">
            <v>0</v>
          </cell>
          <cell r="AG40">
            <v>0</v>
          </cell>
          <cell r="AH40">
            <v>0</v>
          </cell>
          <cell r="AI40">
            <v>15642.507499999998</v>
          </cell>
          <cell r="AJ40">
            <v>85.454644241001432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 xml:space="preserve">Overtime Hours </v>
          </cell>
          <cell r="E41">
            <v>0</v>
          </cell>
          <cell r="F41">
            <v>1838.1901225686706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 xml:space="preserve">Estimated  Monthly Productive Hrs </v>
          </cell>
          <cell r="AF41">
            <v>0</v>
          </cell>
          <cell r="AG41">
            <v>0</v>
          </cell>
          <cell r="AH41">
            <v>0</v>
          </cell>
          <cell r="AI41">
            <v>1303.5422916666664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Base Rate</v>
          </cell>
          <cell r="E42">
            <v>0</v>
          </cell>
          <cell r="F42">
            <v>85.454644241001432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Overtime Hrs for the year</v>
          </cell>
          <cell r="AF42">
            <v>0</v>
          </cell>
          <cell r="AG42">
            <v>0</v>
          </cell>
          <cell r="AH42">
            <v>0</v>
          </cell>
          <cell r="AI42">
            <v>1838.1901225686706</v>
          </cell>
          <cell r="AJ42">
            <v>0</v>
          </cell>
          <cell r="AK42" t="str">
            <v xml:space="preserve">Cost Centre Overhead </v>
          </cell>
          <cell r="AL42">
            <v>0</v>
          </cell>
          <cell r="AM42">
            <v>0</v>
          </cell>
          <cell r="AN42">
            <v>0</v>
          </cell>
          <cell r="AO42">
            <v>637531.61217675556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157081.88297142857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1689284.9321270296</v>
          </cell>
          <cell r="Z43">
            <v>5.2386894822120667E-10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Total Hrs for the year</v>
          </cell>
          <cell r="AF43">
            <v>0</v>
          </cell>
          <cell r="AG43">
            <v>0</v>
          </cell>
          <cell r="AH43">
            <v>0</v>
          </cell>
          <cell r="AI43">
            <v>17480.697622568667</v>
          </cell>
          <cell r="AJ43">
            <v>0</v>
          </cell>
          <cell r="AK43" t="str">
            <v xml:space="preserve">Corporate Overheads 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Multiplier for O/T recovery penalty</v>
          </cell>
          <cell r="E44">
            <v>0</v>
          </cell>
          <cell r="F44">
            <v>1.4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 t="str">
            <v>Proofs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Total Allocated</v>
          </cell>
          <cell r="E45">
            <v>0</v>
          </cell>
          <cell r="F45">
            <v>219914.63615999999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 t="str">
            <v>Staff Numbers - FTE</v>
          </cell>
          <cell r="AJ45">
            <v>0</v>
          </cell>
          <cell r="AK45">
            <v>13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Budget Overtime</v>
          </cell>
          <cell r="E47">
            <v>0</v>
          </cell>
          <cell r="F47">
            <v>199198.03999999998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APCS</v>
          </cell>
          <cell r="E48">
            <v>0</v>
          </cell>
          <cell r="F48">
            <v>0.104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Total Budget Overtime</v>
          </cell>
          <cell r="E49">
            <v>0</v>
          </cell>
          <cell r="F49">
            <v>219914.63615999999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 t="str">
            <v>Cost Centre Overheads as a % of Chargeable Payroll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0.40955634998263202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Corporate Overheads as a % of Chargeable Payroll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0.15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Staff Training and Development</v>
          </cell>
          <cell r="E53">
            <v>0</v>
          </cell>
          <cell r="F53">
            <v>26394.740882917467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 t="str">
            <v>Average OPA Rate</v>
          </cell>
          <cell r="AM53">
            <v>0</v>
          </cell>
          <cell r="AN53">
            <v>0</v>
          </cell>
          <cell r="AO53">
            <v>85.454644241001432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Other Employment Costs</v>
          </cell>
          <cell r="E54">
            <v>0</v>
          </cell>
          <cell r="F54">
            <v>32342.122031585281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Project Related Expenses</v>
          </cell>
          <cell r="E55">
            <v>0</v>
          </cell>
          <cell r="F55">
            <v>28201.877275382798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Average Fully Burdened Charge-Out-Rate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Selling Expenses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Average Rate settings for OPA System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Leases</v>
          </cell>
          <cell r="E58">
            <v>0</v>
          </cell>
          <cell r="F58">
            <v>157921.65967170597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Hourly Rate OPA Rate per hour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85.454644241001432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General and Admin Expenses</v>
          </cell>
          <cell r="E59">
            <v>0</v>
          </cell>
          <cell r="F59">
            <v>31886.136470678626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Cost Centre Overhead Rate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0.44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Corporate Overhead Rate for non-contestable works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0.15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Inter Divisional Charges</v>
          </cell>
          <cell r="E61">
            <v>0</v>
          </cell>
          <cell r="F61">
            <v>264567.93716715253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Corporate Overhead Rate for contestable works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0.05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Less</v>
          </cell>
          <cell r="E62">
            <v>0</v>
          </cell>
          <cell r="F62">
            <v>541314.47349942266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Overtime Penalty Rate to be applied to base OT hours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68293 - Reimbursement of FBT Expenses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74312 - Budget Cap Adjustment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70840 - Professional Member Fees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71100 - Contractors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71000 - Consultants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72505 - Plant Leasing</v>
          </cell>
          <cell r="E68">
            <v>0</v>
          </cell>
          <cell r="F68">
            <v>57144.84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Total Overheads to be Recovered</v>
          </cell>
          <cell r="E69">
            <v>0</v>
          </cell>
          <cell r="F69">
            <v>484169.63349942269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Fixed Price Service Contract Charges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</sheetData>
      <sheetData sheetId="18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3254 - Network  Supply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2574</v>
          </cell>
          <cell r="C21">
            <v>0</v>
          </cell>
          <cell r="D21" t="str">
            <v>Mananger Network Supply</v>
          </cell>
          <cell r="E21" t="str">
            <v>1195</v>
          </cell>
          <cell r="F21" t="str">
            <v>LAMONT, Brent</v>
          </cell>
          <cell r="G21" t="str">
            <v>Salaried Staff</v>
          </cell>
          <cell r="H21">
            <v>1</v>
          </cell>
          <cell r="I21">
            <v>1</v>
          </cell>
          <cell r="J21">
            <v>122806.90000000001</v>
          </cell>
          <cell r="K21">
            <v>11730.45</v>
          </cell>
          <cell r="L21">
            <v>629.16719999999998</v>
          </cell>
          <cell r="M21">
            <v>12788.01</v>
          </cell>
          <cell r="N21">
            <v>0</v>
          </cell>
          <cell r="O21">
            <v>0</v>
          </cell>
          <cell r="P21">
            <v>0</v>
          </cell>
          <cell r="Q21">
            <v>14952.09</v>
          </cell>
          <cell r="R21">
            <v>1743</v>
          </cell>
          <cell r="S21">
            <v>0</v>
          </cell>
          <cell r="T21">
            <v>0</v>
          </cell>
          <cell r="U21">
            <v>19497.77</v>
          </cell>
          <cell r="V21">
            <v>3191.2400000000002</v>
          </cell>
          <cell r="W21">
            <v>2448.6099999999997</v>
          </cell>
          <cell r="X21">
            <v>14287.619999999999</v>
          </cell>
          <cell r="Y21">
            <v>5691.0437585889958</v>
          </cell>
          <cell r="Z21">
            <v>209765.90095858896</v>
          </cell>
          <cell r="AA21">
            <v>26599.659999999996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154.72799328659684</v>
          </cell>
          <cell r="AK21">
            <v>68.080317046102607</v>
          </cell>
          <cell r="AL21">
            <v>0.44</v>
          </cell>
          <cell r="AM21">
            <v>222.80831033269945</v>
          </cell>
          <cell r="AN21">
            <v>23.209198992989524</v>
          </cell>
          <cell r="AO21">
            <v>0.15</v>
          </cell>
          <cell r="AP21">
            <v>246.01750932568896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N3254-1415-10</v>
          </cell>
          <cell r="C22">
            <v>0</v>
          </cell>
          <cell r="D22" t="str">
            <v>Program Delivery Lead Protection</v>
          </cell>
          <cell r="E22" t="str">
            <v>N3254-1415-10</v>
          </cell>
          <cell r="F22" t="str">
            <v>Vacant</v>
          </cell>
          <cell r="G22" t="str">
            <v>Wages Staff</v>
          </cell>
          <cell r="H22">
            <v>1</v>
          </cell>
          <cell r="I22">
            <v>1</v>
          </cell>
          <cell r="J22">
            <v>106401.74000000003</v>
          </cell>
          <cell r="K22">
            <v>8835.68</v>
          </cell>
          <cell r="L22">
            <v>0</v>
          </cell>
          <cell r="M22">
            <v>0</v>
          </cell>
          <cell r="N22">
            <v>2799.62</v>
          </cell>
          <cell r="O22">
            <v>749.86</v>
          </cell>
          <cell r="P22">
            <v>0</v>
          </cell>
          <cell r="Q22">
            <v>0</v>
          </cell>
          <cell r="R22">
            <v>364.06</v>
          </cell>
          <cell r="S22">
            <v>0</v>
          </cell>
          <cell r="T22">
            <v>3039.19</v>
          </cell>
          <cell r="U22">
            <v>14662.149999999998</v>
          </cell>
          <cell r="V22">
            <v>2446.3599999999997</v>
          </cell>
          <cell r="W22">
            <v>1880.7399999999998</v>
          </cell>
          <cell r="X22">
            <v>10952.669999999998</v>
          </cell>
          <cell r="Y22">
            <v>1229.9086773328279</v>
          </cell>
          <cell r="Z22">
            <v>153361.97867733284</v>
          </cell>
          <cell r="AA22">
            <v>23046.299999999996</v>
          </cell>
          <cell r="AB22">
            <v>261</v>
          </cell>
          <cell r="AC22">
            <v>20</v>
          </cell>
          <cell r="AD22">
            <v>12</v>
          </cell>
          <cell r="AE22">
            <v>26</v>
          </cell>
          <cell r="AF22">
            <v>12</v>
          </cell>
          <cell r="AG22">
            <v>1528</v>
          </cell>
          <cell r="AH22">
            <v>0.85</v>
          </cell>
          <cell r="AI22">
            <v>1298.8</v>
          </cell>
          <cell r="AJ22">
            <v>118.07974952058272</v>
          </cell>
          <cell r="AK22">
            <v>51.955089789056402</v>
          </cell>
          <cell r="AL22">
            <v>0.44</v>
          </cell>
          <cell r="AM22">
            <v>170.03483930963912</v>
          </cell>
          <cell r="AN22">
            <v>17.711962428087407</v>
          </cell>
          <cell r="AO22">
            <v>0.15</v>
          </cell>
          <cell r="AP22">
            <v>187.74680173772654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N3254-1415-11</v>
          </cell>
          <cell r="C23">
            <v>0</v>
          </cell>
          <cell r="D23" t="str">
            <v>Program Delivery Lead Substations</v>
          </cell>
          <cell r="E23" t="str">
            <v>N3254-1415-11</v>
          </cell>
          <cell r="F23" t="str">
            <v>Vacant</v>
          </cell>
          <cell r="G23" t="str">
            <v>Wages Staff</v>
          </cell>
          <cell r="H23">
            <v>1</v>
          </cell>
          <cell r="I23">
            <v>1</v>
          </cell>
          <cell r="J23">
            <v>106401.74000000003</v>
          </cell>
          <cell r="K23">
            <v>8835.68</v>
          </cell>
          <cell r="L23">
            <v>0</v>
          </cell>
          <cell r="M23">
            <v>0</v>
          </cell>
          <cell r="N23">
            <v>2799.62</v>
          </cell>
          <cell r="O23">
            <v>749.86</v>
          </cell>
          <cell r="P23">
            <v>0</v>
          </cell>
          <cell r="Q23">
            <v>0</v>
          </cell>
          <cell r="R23">
            <v>364.06</v>
          </cell>
          <cell r="S23">
            <v>0</v>
          </cell>
          <cell r="T23">
            <v>3039.19</v>
          </cell>
          <cell r="U23">
            <v>14662.149999999998</v>
          </cell>
          <cell r="V23">
            <v>2446.3599999999997</v>
          </cell>
          <cell r="W23">
            <v>1880.7399999999998</v>
          </cell>
          <cell r="X23">
            <v>10952.669999999998</v>
          </cell>
          <cell r="Y23">
            <v>1229.9086773328279</v>
          </cell>
          <cell r="Z23">
            <v>153361.97867733284</v>
          </cell>
          <cell r="AA23">
            <v>23046.299999999996</v>
          </cell>
          <cell r="AB23">
            <v>261</v>
          </cell>
          <cell r="AC23">
            <v>20</v>
          </cell>
          <cell r="AD23">
            <v>12</v>
          </cell>
          <cell r="AE23">
            <v>26</v>
          </cell>
          <cell r="AF23">
            <v>12</v>
          </cell>
          <cell r="AG23">
            <v>1528</v>
          </cell>
          <cell r="AH23">
            <v>0.85</v>
          </cell>
          <cell r="AI23">
            <v>1298.8</v>
          </cell>
          <cell r="AJ23">
            <v>118.07974952058272</v>
          </cell>
          <cell r="AK23">
            <v>51.955089789056402</v>
          </cell>
          <cell r="AL23">
            <v>0.44</v>
          </cell>
          <cell r="AM23">
            <v>170.03483930963912</v>
          </cell>
          <cell r="AN23">
            <v>17.711962428087407</v>
          </cell>
          <cell r="AO23">
            <v>0.15</v>
          </cell>
          <cell r="AP23">
            <v>187.74680173772654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N3254-1415-12</v>
          </cell>
          <cell r="C24">
            <v>0</v>
          </cell>
          <cell r="D24" t="str">
            <v>Scheduler</v>
          </cell>
          <cell r="E24" t="str">
            <v>N3254-1415-12</v>
          </cell>
          <cell r="F24" t="str">
            <v>Vacant</v>
          </cell>
          <cell r="G24" t="str">
            <v>Wages Staff</v>
          </cell>
          <cell r="H24">
            <v>1</v>
          </cell>
          <cell r="I24">
            <v>1</v>
          </cell>
          <cell r="J24">
            <v>89150.120000000024</v>
          </cell>
          <cell r="K24">
            <v>7403.07</v>
          </cell>
          <cell r="L24">
            <v>0</v>
          </cell>
          <cell r="M24">
            <v>180.20999999999998</v>
          </cell>
          <cell r="N24">
            <v>2698.86</v>
          </cell>
          <cell r="O24">
            <v>722.8499999999998</v>
          </cell>
          <cell r="P24">
            <v>0</v>
          </cell>
          <cell r="Q24">
            <v>0</v>
          </cell>
          <cell r="R24">
            <v>1224.92</v>
          </cell>
          <cell r="S24">
            <v>0</v>
          </cell>
          <cell r="T24">
            <v>3346.85</v>
          </cell>
          <cell r="U24">
            <v>12566.670000000002</v>
          </cell>
          <cell r="V24">
            <v>2089.9800000000005</v>
          </cell>
          <cell r="W24">
            <v>1606.2199999999996</v>
          </cell>
          <cell r="X24">
            <v>9356.9700000000012</v>
          </cell>
          <cell r="Y24">
            <v>1030.498114513088</v>
          </cell>
          <cell r="Z24">
            <v>131377.21811451315</v>
          </cell>
          <cell r="AA24">
            <v>19309.689999999999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101.15277033762946</v>
          </cell>
          <cell r="AK24">
            <v>44.507218948556961</v>
          </cell>
          <cell r="AL24">
            <v>0.44</v>
          </cell>
          <cell r="AM24">
            <v>145.65998928618643</v>
          </cell>
          <cell r="AN24">
            <v>15.172915550644419</v>
          </cell>
          <cell r="AO24">
            <v>0.15</v>
          </cell>
          <cell r="AP24">
            <v>160.83290483683083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5124</v>
          </cell>
          <cell r="C26">
            <v>0</v>
          </cell>
          <cell r="D26" t="str">
            <v>Fitter / Switcher</v>
          </cell>
          <cell r="E26" t="str">
            <v>1018</v>
          </cell>
          <cell r="F26" t="str">
            <v>BROWN, Matthew P</v>
          </cell>
          <cell r="G26" t="str">
            <v>Wages Staff</v>
          </cell>
          <cell r="H26">
            <v>1</v>
          </cell>
          <cell r="I26">
            <v>1</v>
          </cell>
          <cell r="J26">
            <v>79836.12</v>
          </cell>
          <cell r="K26">
            <v>7626.8199999999979</v>
          </cell>
          <cell r="L26">
            <v>443.47080000000005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1499.4100000000003</v>
          </cell>
          <cell r="T26">
            <v>5962.34</v>
          </cell>
          <cell r="U26">
            <v>11698.05</v>
          </cell>
          <cell r="V26">
            <v>1935.0700000000002</v>
          </cell>
          <cell r="W26">
            <v>1486.3700000000001</v>
          </cell>
          <cell r="X26">
            <v>8663.61</v>
          </cell>
          <cell r="Y26">
            <v>3468.9741399509985</v>
          </cell>
          <cell r="Z26">
            <v>126170.26493995098</v>
          </cell>
          <cell r="AA26">
            <v>17294.409999999996</v>
          </cell>
          <cell r="AB26">
            <v>261</v>
          </cell>
          <cell r="AC26">
            <v>20</v>
          </cell>
          <cell r="AD26">
            <v>12</v>
          </cell>
          <cell r="AE26">
            <v>26</v>
          </cell>
          <cell r="AF26">
            <v>12</v>
          </cell>
          <cell r="AG26">
            <v>1528</v>
          </cell>
          <cell r="AH26">
            <v>0.85</v>
          </cell>
          <cell r="AI26">
            <v>1298.8</v>
          </cell>
          <cell r="AJ26">
            <v>97.143721080960105</v>
          </cell>
          <cell r="AK26">
            <v>42.743237275622448</v>
          </cell>
          <cell r="AL26">
            <v>0.44</v>
          </cell>
          <cell r="AM26">
            <v>139.88695835658257</v>
          </cell>
          <cell r="AN26">
            <v>14.571558162144015</v>
          </cell>
          <cell r="AO26">
            <v>0.15</v>
          </cell>
          <cell r="AP26">
            <v>154.45851651872658</v>
          </cell>
          <cell r="AQ26">
            <v>163</v>
          </cell>
          <cell r="AR26">
            <v>4</v>
          </cell>
          <cell r="AS26">
            <v>921</v>
          </cell>
          <cell r="AT26">
            <v>1088</v>
          </cell>
          <cell r="AU26">
            <v>30054.731217359466</v>
          </cell>
          <cell r="AV26">
            <v>0.14981617647058823</v>
          </cell>
          <cell r="AW26">
            <v>194.58124999999998</v>
          </cell>
          <cell r="AX26">
            <v>31.909090909090907</v>
          </cell>
        </row>
        <row r="27">
          <cell r="B27" t="str">
            <v>3935</v>
          </cell>
          <cell r="C27">
            <v>0</v>
          </cell>
          <cell r="D27" t="str">
            <v>Protection Technician</v>
          </cell>
          <cell r="E27" t="str">
            <v>2124</v>
          </cell>
          <cell r="F27" t="str">
            <v>NEWTON, Benjamin</v>
          </cell>
          <cell r="G27" t="str">
            <v>Wages Staff</v>
          </cell>
          <cell r="H27">
            <v>1</v>
          </cell>
          <cell r="I27">
            <v>1</v>
          </cell>
          <cell r="J27">
            <v>69447.600000000006</v>
          </cell>
          <cell r="K27">
            <v>6632.920000000001</v>
          </cell>
          <cell r="L27">
            <v>369.03839999999997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3777.0299999999997</v>
          </cell>
          <cell r="S27">
            <v>6240.0299999999988</v>
          </cell>
          <cell r="T27">
            <v>5962.34</v>
          </cell>
          <cell r="U27">
            <v>11367.940000000002</v>
          </cell>
          <cell r="V27">
            <v>1853.46</v>
          </cell>
          <cell r="W27">
            <v>1421.57</v>
          </cell>
          <cell r="X27">
            <v>8298.2000000000007</v>
          </cell>
          <cell r="Y27">
            <v>3005.8696306650127</v>
          </cell>
          <cell r="Z27">
            <v>121926.02803066502</v>
          </cell>
          <cell r="AA27">
            <v>15040.68</v>
          </cell>
          <cell r="AB27">
            <v>261</v>
          </cell>
          <cell r="AC27">
            <v>20</v>
          </cell>
          <cell r="AD27">
            <v>12</v>
          </cell>
          <cell r="AE27">
            <v>26</v>
          </cell>
          <cell r="AF27">
            <v>12</v>
          </cell>
          <cell r="AG27">
            <v>1528</v>
          </cell>
          <cell r="AH27">
            <v>0.85</v>
          </cell>
          <cell r="AI27">
            <v>1298.8</v>
          </cell>
          <cell r="AJ27">
            <v>93.875907014678958</v>
          </cell>
          <cell r="AK27">
            <v>41.305399086458742</v>
          </cell>
          <cell r="AL27">
            <v>0.44</v>
          </cell>
          <cell r="AM27">
            <v>135.18130610113769</v>
          </cell>
          <cell r="AN27">
            <v>14.081386052201843</v>
          </cell>
          <cell r="AO27">
            <v>0.15</v>
          </cell>
          <cell r="AP27">
            <v>149.26269215333954</v>
          </cell>
          <cell r="AQ27">
            <v>79.5</v>
          </cell>
          <cell r="AR27">
            <v>15</v>
          </cell>
          <cell r="AS27">
            <v>732</v>
          </cell>
          <cell r="AT27">
            <v>826.5</v>
          </cell>
          <cell r="AU27">
            <v>18647.380003891365</v>
          </cell>
          <cell r="AV27">
            <v>9.6188747731397461E-2</v>
          </cell>
          <cell r="AW27">
            <v>124.92994555353901</v>
          </cell>
          <cell r="AX27">
            <v>41.727272727272727</v>
          </cell>
        </row>
        <row r="28">
          <cell r="B28" t="str">
            <v>5204</v>
          </cell>
          <cell r="C28">
            <v>0</v>
          </cell>
          <cell r="D28" t="str">
            <v>Protection Technician</v>
          </cell>
          <cell r="E28" t="str">
            <v>2444</v>
          </cell>
          <cell r="F28" t="str">
            <v>LEES, Michael</v>
          </cell>
          <cell r="G28" t="str">
            <v>Wages Staff</v>
          </cell>
          <cell r="H28">
            <v>1</v>
          </cell>
          <cell r="I28">
            <v>1</v>
          </cell>
          <cell r="J28">
            <v>68559.790000000008</v>
          </cell>
          <cell r="K28">
            <v>5694.57</v>
          </cell>
          <cell r="L28">
            <v>227.97400000000002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1499.4100000000003</v>
          </cell>
          <cell r="T28">
            <v>5962.34</v>
          </cell>
          <cell r="U28">
            <v>10233.400000000001</v>
          </cell>
          <cell r="V28">
            <v>1688.6100000000004</v>
          </cell>
          <cell r="W28">
            <v>1296.6900000000003</v>
          </cell>
          <cell r="X28">
            <v>7560.0100000000011</v>
          </cell>
          <cell r="Y28">
            <v>2574.7872994849913</v>
          </cell>
          <cell r="Z28">
            <v>108847.61129948501</v>
          </cell>
          <cell r="AA28">
            <v>14853.310000000001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1528</v>
          </cell>
          <cell r="AH28">
            <v>0.85</v>
          </cell>
          <cell r="AI28">
            <v>1298.8</v>
          </cell>
          <cell r="AJ28">
            <v>83.806291422455359</v>
          </cell>
          <cell r="AK28">
            <v>36.874768225880359</v>
          </cell>
          <cell r="AL28">
            <v>0.44</v>
          </cell>
          <cell r="AM28">
            <v>120.68105964833572</v>
          </cell>
          <cell r="AN28">
            <v>12.570943713368303</v>
          </cell>
          <cell r="AO28">
            <v>0.15</v>
          </cell>
          <cell r="AP28">
            <v>133.25200336170403</v>
          </cell>
          <cell r="AQ28">
            <v>145</v>
          </cell>
          <cell r="AR28">
            <v>20</v>
          </cell>
          <cell r="AS28">
            <v>579.5</v>
          </cell>
          <cell r="AT28">
            <v>744.5</v>
          </cell>
          <cell r="AU28">
            <v>33706.939939686061</v>
          </cell>
          <cell r="AV28">
            <v>0.19476158495634655</v>
          </cell>
          <cell r="AW28">
            <v>252.95634654130288</v>
          </cell>
          <cell r="AX28">
            <v>19.363636363636363</v>
          </cell>
        </row>
        <row r="29">
          <cell r="B29" t="str">
            <v>5379</v>
          </cell>
          <cell r="C29">
            <v>0</v>
          </cell>
          <cell r="D29" t="str">
            <v>Fitter / LV Switcher</v>
          </cell>
          <cell r="E29" t="str">
            <v>2584</v>
          </cell>
          <cell r="F29" t="str">
            <v>MAPAKO, Mitchell G</v>
          </cell>
          <cell r="G29" t="str">
            <v>Wages Staff</v>
          </cell>
          <cell r="H29">
            <v>1</v>
          </cell>
          <cell r="I29">
            <v>1</v>
          </cell>
          <cell r="J29">
            <v>74080.87999999999</v>
          </cell>
          <cell r="K29">
            <v>7077.8099999999995</v>
          </cell>
          <cell r="L29">
            <v>563.78319999999997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2518.02</v>
          </cell>
          <cell r="S29">
            <v>1499.4100000000003</v>
          </cell>
          <cell r="T29">
            <v>5962.34</v>
          </cell>
          <cell r="U29">
            <v>11253.259999999998</v>
          </cell>
          <cell r="V29">
            <v>1852.48</v>
          </cell>
          <cell r="W29">
            <v>1422.2599999999998</v>
          </cell>
          <cell r="X29">
            <v>8293.9600000000009</v>
          </cell>
          <cell r="Y29">
            <v>3017.0005506830057</v>
          </cell>
          <cell r="Z29">
            <v>121091.23375068299</v>
          </cell>
          <cell r="AA29">
            <v>16049.469999999998</v>
          </cell>
          <cell r="AB29">
            <v>261</v>
          </cell>
          <cell r="AC29">
            <v>20</v>
          </cell>
          <cell r="AD29">
            <v>12</v>
          </cell>
          <cell r="AE29">
            <v>26</v>
          </cell>
          <cell r="AF29">
            <v>12</v>
          </cell>
          <cell r="AG29">
            <v>1528</v>
          </cell>
          <cell r="AH29">
            <v>0.85</v>
          </cell>
          <cell r="AI29">
            <v>1298.8</v>
          </cell>
          <cell r="AJ29">
            <v>93.233164267541582</v>
          </cell>
          <cell r="AK29">
            <v>41.022592277718296</v>
          </cell>
          <cell r="AL29">
            <v>0.44</v>
          </cell>
          <cell r="AM29">
            <v>134.25575654525989</v>
          </cell>
          <cell r="AN29">
            <v>13.984974640131236</v>
          </cell>
          <cell r="AO29">
            <v>0.15</v>
          </cell>
          <cell r="AP29">
            <v>148.24073118539113</v>
          </cell>
          <cell r="AQ29">
            <v>274.5</v>
          </cell>
          <cell r="AR29">
            <v>21.880000000000003</v>
          </cell>
          <cell r="AS29">
            <v>647.38000000000022</v>
          </cell>
          <cell r="AT29">
            <v>943.76000000000022</v>
          </cell>
          <cell r="AU29">
            <v>56000.333163785646</v>
          </cell>
          <cell r="AV29">
            <v>0.29085784521488506</v>
          </cell>
          <cell r="AW29">
            <v>377.76616936509271</v>
          </cell>
          <cell r="AX29">
            <v>123.65454545454546</v>
          </cell>
        </row>
        <row r="30">
          <cell r="B30" t="str">
            <v>3377</v>
          </cell>
          <cell r="C30">
            <v>0</v>
          </cell>
          <cell r="D30" t="str">
            <v>Protection Technician</v>
          </cell>
          <cell r="E30" t="str">
            <v>2648</v>
          </cell>
          <cell r="F30" t="str">
            <v>BROWN, Samuel</v>
          </cell>
          <cell r="G30" t="str">
            <v>Wages Staff</v>
          </cell>
          <cell r="H30">
            <v>1</v>
          </cell>
          <cell r="I30">
            <v>1</v>
          </cell>
          <cell r="J30">
            <v>68791.150000000009</v>
          </cell>
          <cell r="K30">
            <v>5713.16</v>
          </cell>
          <cell r="L30">
            <v>142.00839999999999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1499.4100000000003</v>
          </cell>
          <cell r="T30">
            <v>5962.34</v>
          </cell>
          <cell r="U30">
            <v>10262.480000000001</v>
          </cell>
          <cell r="V30">
            <v>1693.5100000000002</v>
          </cell>
          <cell r="W30">
            <v>1300.4600000000003</v>
          </cell>
          <cell r="X30">
            <v>7581.920000000001</v>
          </cell>
          <cell r="Y30">
            <v>2288.0027036320016</v>
          </cell>
          <cell r="Z30">
            <v>108784.47110363201</v>
          </cell>
          <cell r="AA30">
            <v>14901.779999999999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1528</v>
          </cell>
          <cell r="AH30">
            <v>0.85</v>
          </cell>
          <cell r="AI30">
            <v>1298.8</v>
          </cell>
          <cell r="AJ30">
            <v>83.757677166332002</v>
          </cell>
          <cell r="AK30">
            <v>36.853377953186083</v>
          </cell>
          <cell r="AL30">
            <v>0.44</v>
          </cell>
          <cell r="AM30">
            <v>120.61105511951808</v>
          </cell>
          <cell r="AN30">
            <v>12.5636515749498</v>
          </cell>
          <cell r="AO30">
            <v>0.15</v>
          </cell>
          <cell r="AP30">
            <v>133.17470669446789</v>
          </cell>
          <cell r="AQ30">
            <v>274</v>
          </cell>
          <cell r="AR30">
            <v>9</v>
          </cell>
          <cell r="AS30">
            <v>457</v>
          </cell>
          <cell r="AT30">
            <v>740</v>
          </cell>
          <cell r="AU30">
            <v>64044.652271632862</v>
          </cell>
          <cell r="AV30">
            <v>0.37027027027027026</v>
          </cell>
          <cell r="AW30">
            <v>480.90702702702703</v>
          </cell>
          <cell r="AX30">
            <v>47.367272727272727</v>
          </cell>
        </row>
        <row r="31">
          <cell r="B31" t="str">
            <v>5009</v>
          </cell>
          <cell r="C31">
            <v>0</v>
          </cell>
          <cell r="D31" t="str">
            <v>Fitter</v>
          </cell>
          <cell r="E31" t="str">
            <v>2659</v>
          </cell>
          <cell r="F31" t="str">
            <v>WHITE, Tobias</v>
          </cell>
          <cell r="G31" t="str">
            <v>Wages Staff</v>
          </cell>
          <cell r="H31">
            <v>1</v>
          </cell>
          <cell r="I31">
            <v>1</v>
          </cell>
          <cell r="J31">
            <v>73140.42</v>
          </cell>
          <cell r="K31">
            <v>6986.4599999999991</v>
          </cell>
          <cell r="L31">
            <v>135.03399999999999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2518.02</v>
          </cell>
          <cell r="S31">
            <v>6240.0299999999988</v>
          </cell>
          <cell r="T31">
            <v>5962.34</v>
          </cell>
          <cell r="U31">
            <v>11697.849999999999</v>
          </cell>
          <cell r="V31">
            <v>1912.8300000000002</v>
          </cell>
          <cell r="W31">
            <v>1467.55</v>
          </cell>
          <cell r="X31">
            <v>8564.0300000000007</v>
          </cell>
          <cell r="Y31">
            <v>2721.5314971979988</v>
          </cell>
          <cell r="Z31">
            <v>124896.12549719801</v>
          </cell>
          <cell r="AA31">
            <v>15842.330000000002</v>
          </cell>
          <cell r="AB31">
            <v>261</v>
          </cell>
          <cell r="AC31">
            <v>20</v>
          </cell>
          <cell r="AD31">
            <v>12</v>
          </cell>
          <cell r="AE31">
            <v>26</v>
          </cell>
          <cell r="AF31">
            <v>12</v>
          </cell>
          <cell r="AG31">
            <v>1528</v>
          </cell>
          <cell r="AH31">
            <v>0.85</v>
          </cell>
          <cell r="AI31">
            <v>1298.8</v>
          </cell>
          <cell r="AJ31">
            <v>96.162708267014182</v>
          </cell>
          <cell r="AK31">
            <v>42.311591637486238</v>
          </cell>
          <cell r="AL31">
            <v>0.44</v>
          </cell>
          <cell r="AM31">
            <v>138.47429990450041</v>
          </cell>
          <cell r="AN31">
            <v>14.424406240052127</v>
          </cell>
          <cell r="AO31">
            <v>0.15</v>
          </cell>
          <cell r="AP31">
            <v>152.89870614455253</v>
          </cell>
          <cell r="AQ31">
            <v>473.75</v>
          </cell>
          <cell r="AR31">
            <v>30.75</v>
          </cell>
          <cell r="AS31">
            <v>472.75</v>
          </cell>
          <cell r="AT31">
            <v>977.25</v>
          </cell>
          <cell r="AU31">
            <v>96269.7034866545</v>
          </cell>
          <cell r="AV31">
            <v>0.48477871578408799</v>
          </cell>
          <cell r="AW31">
            <v>629.63059606037348</v>
          </cell>
          <cell r="AX31">
            <v>24.545454545454543</v>
          </cell>
        </row>
        <row r="32">
          <cell r="B32" t="str">
            <v>1218</v>
          </cell>
          <cell r="C32">
            <v>0</v>
          </cell>
          <cell r="D32" t="str">
            <v>Fitter / LV Switcher</v>
          </cell>
          <cell r="E32" t="str">
            <v>3347</v>
          </cell>
          <cell r="F32" t="str">
            <v>EBSWORTH, Jay</v>
          </cell>
          <cell r="G32" t="str">
            <v>Wages Staff</v>
          </cell>
          <cell r="H32">
            <v>1</v>
          </cell>
          <cell r="I32">
            <v>1</v>
          </cell>
          <cell r="J32">
            <v>74330.87999999999</v>
          </cell>
          <cell r="K32">
            <v>7100.91</v>
          </cell>
          <cell r="L32">
            <v>169.9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2518.02</v>
          </cell>
          <cell r="S32">
            <v>1499.4100000000003</v>
          </cell>
          <cell r="T32">
            <v>5962.34</v>
          </cell>
          <cell r="U32">
            <v>11284.689999999999</v>
          </cell>
          <cell r="V32">
            <v>1857.77</v>
          </cell>
          <cell r="W32">
            <v>1426.3299999999997</v>
          </cell>
          <cell r="X32">
            <v>8317.6400000000012</v>
          </cell>
          <cell r="Y32">
            <v>2891.5012528700063</v>
          </cell>
          <cell r="Z32">
            <v>120909.42125287</v>
          </cell>
          <cell r="AA32">
            <v>16101.849999999999</v>
          </cell>
          <cell r="AB32">
            <v>261</v>
          </cell>
          <cell r="AC32">
            <v>20</v>
          </cell>
          <cell r="AD32">
            <v>12</v>
          </cell>
          <cell r="AE32">
            <v>26</v>
          </cell>
          <cell r="AF32">
            <v>12</v>
          </cell>
          <cell r="AG32">
            <v>1528</v>
          </cell>
          <cell r="AH32">
            <v>0.85</v>
          </cell>
          <cell r="AI32">
            <v>1298.8</v>
          </cell>
          <cell r="AJ32">
            <v>93.093179283084396</v>
          </cell>
          <cell r="AK32">
            <v>40.960998884557135</v>
          </cell>
          <cell r="AL32">
            <v>0.44</v>
          </cell>
          <cell r="AM32">
            <v>134.05417816764154</v>
          </cell>
          <cell r="AN32">
            <v>13.963976892462659</v>
          </cell>
          <cell r="AO32">
            <v>0.15</v>
          </cell>
          <cell r="AP32">
            <v>148.01815506010419</v>
          </cell>
          <cell r="AQ32">
            <v>434</v>
          </cell>
          <cell r="AR32">
            <v>11</v>
          </cell>
          <cell r="AS32">
            <v>210</v>
          </cell>
          <cell r="AT32">
            <v>655</v>
          </cell>
          <cell r="AU32">
            <v>127381.30569428318</v>
          </cell>
          <cell r="AV32">
            <v>0.66259541984732828</v>
          </cell>
          <cell r="AW32">
            <v>860.57893129770991</v>
          </cell>
          <cell r="AX32">
            <v>144</v>
          </cell>
        </row>
        <row r="33">
          <cell r="B33" t="str">
            <v>5155</v>
          </cell>
          <cell r="C33">
            <v>0</v>
          </cell>
          <cell r="D33" t="str">
            <v>Fitter</v>
          </cell>
          <cell r="E33" t="str">
            <v>3755</v>
          </cell>
          <cell r="F33" t="str">
            <v>WEEKS, Andrew H</v>
          </cell>
          <cell r="G33" t="str">
            <v>Wages Staff</v>
          </cell>
          <cell r="H33">
            <v>1</v>
          </cell>
          <cell r="I33">
            <v>1</v>
          </cell>
          <cell r="J33">
            <v>69688.850000000006</v>
          </cell>
          <cell r="K33">
            <v>5785.77</v>
          </cell>
          <cell r="L33">
            <v>405.3596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1499.4100000000003</v>
          </cell>
          <cell r="T33">
            <v>5962.34</v>
          </cell>
          <cell r="U33">
            <v>10376.130000000001</v>
          </cell>
          <cell r="V33">
            <v>1712.6099999999997</v>
          </cell>
          <cell r="W33">
            <v>1315.1700000000003</v>
          </cell>
          <cell r="X33">
            <v>7667.57</v>
          </cell>
          <cell r="Y33">
            <v>3383.5359212877684</v>
          </cell>
          <cell r="Z33">
            <v>111346.77552128777</v>
          </cell>
          <cell r="AA33">
            <v>15091.23</v>
          </cell>
          <cell r="AB33">
            <v>261</v>
          </cell>
          <cell r="AC33">
            <v>20</v>
          </cell>
          <cell r="AD33">
            <v>12</v>
          </cell>
          <cell r="AE33">
            <v>26</v>
          </cell>
          <cell r="AF33">
            <v>12</v>
          </cell>
          <cell r="AG33">
            <v>1528</v>
          </cell>
          <cell r="AH33">
            <v>0.85</v>
          </cell>
          <cell r="AI33">
            <v>1298.8</v>
          </cell>
          <cell r="AJ33">
            <v>85.730501633267451</v>
          </cell>
          <cell r="AK33">
            <v>37.721420718637681</v>
          </cell>
          <cell r="AL33">
            <v>0.44</v>
          </cell>
          <cell r="AM33">
            <v>123.45192235190513</v>
          </cell>
          <cell r="AN33">
            <v>12.859575244990117</v>
          </cell>
          <cell r="AO33">
            <v>0.15</v>
          </cell>
          <cell r="AP33">
            <v>136.31149759689524</v>
          </cell>
          <cell r="AQ33">
            <v>348</v>
          </cell>
          <cell r="AR33">
            <v>15</v>
          </cell>
          <cell r="AS33">
            <v>843.5</v>
          </cell>
          <cell r="AT33">
            <v>1206.5</v>
          </cell>
          <cell r="AU33">
            <v>51065.393975498489</v>
          </cell>
          <cell r="AV33">
            <v>0.28843762950683793</v>
          </cell>
          <cell r="AW33">
            <v>374.62279320348108</v>
          </cell>
          <cell r="AX33">
            <v>24.730909090909091</v>
          </cell>
        </row>
        <row r="34">
          <cell r="B34" t="str">
            <v>5090</v>
          </cell>
          <cell r="C34">
            <v>0</v>
          </cell>
          <cell r="D34" t="str">
            <v>Fitter</v>
          </cell>
          <cell r="E34" t="str">
            <v>3756</v>
          </cell>
          <cell r="F34" t="str">
            <v>HARDY, David G</v>
          </cell>
          <cell r="G34" t="str">
            <v>Wages Staff</v>
          </cell>
          <cell r="H34">
            <v>1</v>
          </cell>
          <cell r="I34">
            <v>1</v>
          </cell>
          <cell r="J34">
            <v>67336.22</v>
          </cell>
          <cell r="K34">
            <v>5592.92</v>
          </cell>
          <cell r="L34">
            <v>252.25960000000001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1499.4100000000003</v>
          </cell>
          <cell r="T34">
            <v>5962.34</v>
          </cell>
          <cell r="U34">
            <v>10074.370000000001</v>
          </cell>
          <cell r="V34">
            <v>1661.8300000000002</v>
          </cell>
          <cell r="W34">
            <v>1276.08</v>
          </cell>
          <cell r="X34">
            <v>7440.18</v>
          </cell>
          <cell r="Y34">
            <v>3245.1591225249194</v>
          </cell>
          <cell r="Z34">
            <v>107890.79872252491</v>
          </cell>
          <cell r="AA34">
            <v>14588.249999999998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83.069601726612959</v>
          </cell>
          <cell r="AK34">
            <v>36.550624759709699</v>
          </cell>
          <cell r="AL34">
            <v>0.44</v>
          </cell>
          <cell r="AM34">
            <v>119.62022648632265</v>
          </cell>
          <cell r="AN34">
            <v>12.460440258991943</v>
          </cell>
          <cell r="AO34">
            <v>0.15</v>
          </cell>
          <cell r="AP34">
            <v>132.0806667453146</v>
          </cell>
          <cell r="AQ34">
            <v>430.5</v>
          </cell>
          <cell r="AR34">
            <v>9.5</v>
          </cell>
          <cell r="AS34">
            <v>597</v>
          </cell>
          <cell r="AT34">
            <v>1037</v>
          </cell>
          <cell r="AU34">
            <v>71215.730252241745</v>
          </cell>
          <cell r="AV34">
            <v>0.41513982642237224</v>
          </cell>
          <cell r="AW34">
            <v>539.18360655737706</v>
          </cell>
          <cell r="AX34">
            <v>86.454545454545453</v>
          </cell>
        </row>
        <row r="35">
          <cell r="B35" t="str">
            <v>9806</v>
          </cell>
          <cell r="C35">
            <v>0</v>
          </cell>
          <cell r="D35" t="str">
            <v>Fitter</v>
          </cell>
          <cell r="E35" t="str">
            <v>3757</v>
          </cell>
          <cell r="F35" t="str">
            <v>TANDY, James A</v>
          </cell>
          <cell r="G35" t="str">
            <v>Wages Staff</v>
          </cell>
          <cell r="H35">
            <v>1</v>
          </cell>
          <cell r="I35">
            <v>1</v>
          </cell>
          <cell r="J35">
            <v>63220.95</v>
          </cell>
          <cell r="K35">
            <v>5249.380000000001</v>
          </cell>
          <cell r="L35">
            <v>158.3348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1499.4100000000003</v>
          </cell>
          <cell r="T35">
            <v>5962.34</v>
          </cell>
          <cell r="U35">
            <v>9536.7099999999991</v>
          </cell>
          <cell r="V35">
            <v>1571.35</v>
          </cell>
          <cell r="W35">
            <v>1206.5</v>
          </cell>
          <cell r="X35">
            <v>7035.06</v>
          </cell>
          <cell r="Y35">
            <v>3084.4685622396028</v>
          </cell>
          <cell r="Z35">
            <v>102074.5333622396</v>
          </cell>
          <cell r="AA35">
            <v>13692.1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78.591417741176159</v>
          </cell>
          <cell r="AK35">
            <v>34.580223806117509</v>
          </cell>
          <cell r="AL35">
            <v>0.44</v>
          </cell>
          <cell r="AM35">
            <v>113.17164154729366</v>
          </cell>
          <cell r="AN35">
            <v>11.788712661176424</v>
          </cell>
          <cell r="AO35">
            <v>0.15</v>
          </cell>
          <cell r="AP35">
            <v>124.96035420847008</v>
          </cell>
          <cell r="AQ35">
            <v>516.75</v>
          </cell>
          <cell r="AR35">
            <v>3</v>
          </cell>
          <cell r="AS35">
            <v>428</v>
          </cell>
          <cell r="AT35">
            <v>947.75</v>
          </cell>
          <cell r="AU35">
            <v>88491.431319177325</v>
          </cell>
          <cell r="AV35">
            <v>0.5452387232920074</v>
          </cell>
          <cell r="AW35">
            <v>708.15605381165915</v>
          </cell>
          <cell r="AX35">
            <v>28.636363636363633</v>
          </cell>
        </row>
        <row r="36">
          <cell r="B36" t="str">
            <v>3934</v>
          </cell>
          <cell r="C36">
            <v>0</v>
          </cell>
          <cell r="D36" t="str">
            <v>Fitter</v>
          </cell>
          <cell r="E36" t="str">
            <v>3760</v>
          </cell>
          <cell r="F36" t="str">
            <v>NICHOLSON, Peter J</v>
          </cell>
          <cell r="G36" t="str">
            <v>Wages Staff</v>
          </cell>
          <cell r="H36">
            <v>1</v>
          </cell>
          <cell r="I36">
            <v>1</v>
          </cell>
          <cell r="J36">
            <v>73354.710000000006</v>
          </cell>
          <cell r="K36">
            <v>7009.5599999999995</v>
          </cell>
          <cell r="L36">
            <v>382.75839999999999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2518.02</v>
          </cell>
          <cell r="S36">
            <v>6240.0299999999988</v>
          </cell>
          <cell r="T36">
            <v>5962.34</v>
          </cell>
          <cell r="U36">
            <v>11729.279999999999</v>
          </cell>
          <cell r="V36">
            <v>1918.1200000000001</v>
          </cell>
          <cell r="W36">
            <v>1471.62</v>
          </cell>
          <cell r="X36">
            <v>8587.7100000000009</v>
          </cell>
          <cell r="Y36">
            <v>3536.0932208992326</v>
          </cell>
          <cell r="Z36">
            <v>126260.27162089924</v>
          </cell>
          <cell r="AA36">
            <v>15894.71</v>
          </cell>
          <cell r="AB36">
            <v>261</v>
          </cell>
          <cell r="AC36">
            <v>20</v>
          </cell>
          <cell r="AD36">
            <v>12</v>
          </cell>
          <cell r="AE36">
            <v>26</v>
          </cell>
          <cell r="AF36">
            <v>12</v>
          </cell>
          <cell r="AG36">
            <v>1528</v>
          </cell>
          <cell r="AH36">
            <v>0.85</v>
          </cell>
          <cell r="AI36">
            <v>1298.8</v>
          </cell>
          <cell r="AJ36">
            <v>97.21302095849957</v>
          </cell>
          <cell r="AK36">
            <v>42.773729221739814</v>
          </cell>
          <cell r="AL36">
            <v>0.44</v>
          </cell>
          <cell r="AM36">
            <v>139.98675018023937</v>
          </cell>
          <cell r="AN36">
            <v>14.581953143774935</v>
          </cell>
          <cell r="AO36">
            <v>0.15</v>
          </cell>
          <cell r="AP36">
            <v>154.56870332401431</v>
          </cell>
          <cell r="AQ36">
            <v>543.5</v>
          </cell>
          <cell r="AR36">
            <v>18</v>
          </cell>
          <cell r="AS36">
            <v>343.5</v>
          </cell>
          <cell r="AT36">
            <v>905</v>
          </cell>
          <cell r="AU36">
            <v>120563.21284560705</v>
          </cell>
          <cell r="AV36">
            <v>0.60055248618784529</v>
          </cell>
          <cell r="AW36">
            <v>779.99756906077346</v>
          </cell>
          <cell r="AX36">
            <v>66.654545454545456</v>
          </cell>
        </row>
        <row r="37">
          <cell r="B37" t="str">
            <v>6146</v>
          </cell>
          <cell r="C37">
            <v>0</v>
          </cell>
          <cell r="D37" t="str">
            <v>Fitter</v>
          </cell>
          <cell r="E37" t="str">
            <v>3761</v>
          </cell>
          <cell r="F37" t="str">
            <v>ROBERSON, Mitchell A</v>
          </cell>
          <cell r="G37" t="str">
            <v>Wages Staff</v>
          </cell>
          <cell r="H37">
            <v>1</v>
          </cell>
          <cell r="I37">
            <v>1</v>
          </cell>
          <cell r="J37">
            <v>67270.780000000013</v>
          </cell>
          <cell r="K37">
            <v>6424.0199999999986</v>
          </cell>
          <cell r="L37">
            <v>670.59520000000009</v>
          </cell>
          <cell r="M37">
            <v>0</v>
          </cell>
          <cell r="N37">
            <v>2800.0499999999997</v>
          </cell>
          <cell r="O37">
            <v>749.98000000000025</v>
          </cell>
          <cell r="P37">
            <v>0</v>
          </cell>
          <cell r="Q37">
            <v>0</v>
          </cell>
          <cell r="R37">
            <v>2518.02</v>
          </cell>
          <cell r="S37">
            <v>6240.0299999999988</v>
          </cell>
          <cell r="T37">
            <v>5962.34</v>
          </cell>
          <cell r="U37">
            <v>10932.580000000002</v>
          </cell>
          <cell r="V37">
            <v>1784.0500000000004</v>
          </cell>
          <cell r="W37">
            <v>1368.44</v>
          </cell>
          <cell r="X37">
            <v>7987.4</v>
          </cell>
          <cell r="Y37">
            <v>3262.5494739541482</v>
          </cell>
          <cell r="Z37">
            <v>117970.83467395416</v>
          </cell>
          <cell r="AA37">
            <v>14566.87</v>
          </cell>
          <cell r="AB37">
            <v>261</v>
          </cell>
          <cell r="AC37">
            <v>20</v>
          </cell>
          <cell r="AD37">
            <v>12</v>
          </cell>
          <cell r="AE37">
            <v>26</v>
          </cell>
          <cell r="AF37">
            <v>12</v>
          </cell>
          <cell r="AG37">
            <v>1528</v>
          </cell>
          <cell r="AH37">
            <v>0.85</v>
          </cell>
          <cell r="AI37">
            <v>1298.8</v>
          </cell>
          <cell r="AJ37">
            <v>90.830639570337354</v>
          </cell>
          <cell r="AK37">
            <v>39.965481410948435</v>
          </cell>
          <cell r="AL37">
            <v>0.44</v>
          </cell>
          <cell r="AM37">
            <v>130.79612098128578</v>
          </cell>
          <cell r="AN37">
            <v>13.624595935550603</v>
          </cell>
          <cell r="AO37">
            <v>0.15</v>
          </cell>
          <cell r="AP37">
            <v>144.4207169168364</v>
          </cell>
          <cell r="AQ37">
            <v>882</v>
          </cell>
          <cell r="AR37">
            <v>333</v>
          </cell>
          <cell r="AS37">
            <v>45</v>
          </cell>
          <cell r="AT37">
            <v>1260</v>
          </cell>
          <cell r="AU37">
            <v>131301.53899211096</v>
          </cell>
          <cell r="AV37">
            <v>0.7</v>
          </cell>
          <cell r="AW37">
            <v>909.15999999999985</v>
          </cell>
          <cell r="AX37">
            <v>196.00363636363636</v>
          </cell>
        </row>
        <row r="38">
          <cell r="B38" t="str">
            <v>5087</v>
          </cell>
          <cell r="C38">
            <v>0</v>
          </cell>
          <cell r="D38" t="str">
            <v>Protection Technician</v>
          </cell>
          <cell r="E38" t="str">
            <v>5099</v>
          </cell>
          <cell r="F38" t="str">
            <v>BREWER, Peter J</v>
          </cell>
          <cell r="G38" t="str">
            <v>Wages Staff</v>
          </cell>
          <cell r="H38">
            <v>1</v>
          </cell>
          <cell r="I38">
            <v>1</v>
          </cell>
          <cell r="J38">
            <v>89714.7</v>
          </cell>
          <cell r="K38">
            <v>8567.27</v>
          </cell>
          <cell r="L38">
            <v>758.60839999999996</v>
          </cell>
          <cell r="M38">
            <v>0</v>
          </cell>
          <cell r="N38">
            <v>2800.0499999999997</v>
          </cell>
          <cell r="O38">
            <v>749.98000000000025</v>
          </cell>
          <cell r="P38">
            <v>0</v>
          </cell>
          <cell r="Q38">
            <v>0</v>
          </cell>
          <cell r="R38">
            <v>3777.0299999999997</v>
          </cell>
          <cell r="S38">
            <v>6240.0299999999988</v>
          </cell>
          <cell r="T38">
            <v>5962.34</v>
          </cell>
          <cell r="U38">
            <v>22283.45</v>
          </cell>
          <cell r="V38">
            <v>2423.12</v>
          </cell>
          <cell r="W38">
            <v>1762.3700000000001</v>
          </cell>
          <cell r="X38">
            <v>10848.650000000001</v>
          </cell>
          <cell r="Y38">
            <v>4927.7315240589887</v>
          </cell>
          <cell r="Z38">
            <v>160815.32992405898</v>
          </cell>
          <cell r="AA38">
            <v>19426.91</v>
          </cell>
          <cell r="AB38">
            <v>261</v>
          </cell>
          <cell r="AC38">
            <v>20</v>
          </cell>
          <cell r="AD38">
            <v>12</v>
          </cell>
          <cell r="AE38">
            <v>26</v>
          </cell>
          <cell r="AF38">
            <v>12</v>
          </cell>
          <cell r="AG38">
            <v>1528</v>
          </cell>
          <cell r="AH38">
            <v>0.85</v>
          </cell>
          <cell r="AI38">
            <v>1298.8</v>
          </cell>
          <cell r="AJ38">
            <v>123.81839384359331</v>
          </cell>
          <cell r="AK38">
            <v>54.480093291181056</v>
          </cell>
          <cell r="AL38">
            <v>0.44</v>
          </cell>
          <cell r="AM38">
            <v>178.29848713477438</v>
          </cell>
          <cell r="AN38">
            <v>18.572759076538997</v>
          </cell>
          <cell r="AO38">
            <v>0.15</v>
          </cell>
          <cell r="AP38">
            <v>196.87124621131338</v>
          </cell>
          <cell r="AQ38">
            <v>584</v>
          </cell>
          <cell r="AR38">
            <v>0</v>
          </cell>
          <cell r="AS38">
            <v>372.5</v>
          </cell>
          <cell r="AT38">
            <v>956.5</v>
          </cell>
          <cell r="AU38">
            <v>156117.80737510111</v>
          </cell>
          <cell r="AV38">
            <v>0.61055933089388392</v>
          </cell>
          <cell r="AW38">
            <v>792.99445896497639</v>
          </cell>
          <cell r="AX38">
            <v>38.727272727272727</v>
          </cell>
        </row>
        <row r="39">
          <cell r="B39" t="str">
            <v>5086</v>
          </cell>
          <cell r="C39">
            <v>0</v>
          </cell>
          <cell r="D39" t="str">
            <v>Trades Assistant</v>
          </cell>
          <cell r="E39" t="str">
            <v>5405</v>
          </cell>
          <cell r="F39" t="str">
            <v>DOYLE, Timothy B</v>
          </cell>
          <cell r="G39" t="str">
            <v>Wages Staff</v>
          </cell>
          <cell r="H39">
            <v>1</v>
          </cell>
          <cell r="I39">
            <v>1</v>
          </cell>
          <cell r="J39">
            <v>58262.94</v>
          </cell>
          <cell r="K39">
            <v>4836.9400000000005</v>
          </cell>
          <cell r="L39">
            <v>322.10120000000001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3611.64</v>
          </cell>
          <cell r="U39">
            <v>13138.560000000001</v>
          </cell>
          <cell r="V39">
            <v>1468.8</v>
          </cell>
          <cell r="W39">
            <v>1073</v>
          </cell>
          <cell r="X39">
            <v>6575.86</v>
          </cell>
          <cell r="Y39">
            <v>3189.1612652029726</v>
          </cell>
          <cell r="Z39">
            <v>96029.032465202967</v>
          </cell>
          <cell r="AA39">
            <v>12616.329999999998</v>
          </cell>
          <cell r="AB39">
            <v>261</v>
          </cell>
          <cell r="AC39">
            <v>20</v>
          </cell>
          <cell r="AD39">
            <v>12</v>
          </cell>
          <cell r="AE39">
            <v>26</v>
          </cell>
          <cell r="AF39">
            <v>12</v>
          </cell>
          <cell r="AG39">
            <v>1528</v>
          </cell>
          <cell r="AH39">
            <v>0.85</v>
          </cell>
          <cell r="AI39">
            <v>1298.8</v>
          </cell>
          <cell r="AJ39">
            <v>73.936735806285014</v>
          </cell>
          <cell r="AK39">
            <v>32.532163754765406</v>
          </cell>
          <cell r="AL39">
            <v>0.44</v>
          </cell>
          <cell r="AM39">
            <v>106.46889956105042</v>
          </cell>
          <cell r="AN39">
            <v>11.090510370942752</v>
          </cell>
          <cell r="AO39">
            <v>0.15</v>
          </cell>
          <cell r="AP39">
            <v>117.55940993199317</v>
          </cell>
          <cell r="AQ39">
            <v>32</v>
          </cell>
          <cell r="AR39">
            <v>0</v>
          </cell>
          <cell r="AS39">
            <v>1221.5</v>
          </cell>
          <cell r="AT39">
            <v>1253.5</v>
          </cell>
          <cell r="AU39">
            <v>3897.8517525564639</v>
          </cell>
          <cell r="AV39">
            <v>2.5528520143597924E-2</v>
          </cell>
          <cell r="AW39">
            <v>33.156441962504985</v>
          </cell>
          <cell r="AX39">
            <v>14.18181818181818</v>
          </cell>
        </row>
        <row r="40">
          <cell r="B40" t="str">
            <v>6690</v>
          </cell>
          <cell r="C40">
            <v>0</v>
          </cell>
          <cell r="D40" t="str">
            <v>Technical Assistant</v>
          </cell>
          <cell r="E40" t="str">
            <v>5654</v>
          </cell>
          <cell r="F40" t="str">
            <v>HUNTER, David C</v>
          </cell>
          <cell r="G40" t="str">
            <v>Wages Staff</v>
          </cell>
          <cell r="H40">
            <v>1</v>
          </cell>
          <cell r="I40">
            <v>1</v>
          </cell>
          <cell r="J40">
            <v>87228.510000000009</v>
          </cell>
          <cell r="K40">
            <v>7243.4999999999982</v>
          </cell>
          <cell r="L40">
            <v>448.3888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0</v>
          </cell>
          <cell r="S40">
            <v>6240.0299999999988</v>
          </cell>
          <cell r="T40">
            <v>5962.34</v>
          </cell>
          <cell r="U40">
            <v>13226.37</v>
          </cell>
          <cell r="V40">
            <v>2177.77</v>
          </cell>
          <cell r="W40">
            <v>1672.02</v>
          </cell>
          <cell r="X40">
            <v>9750.25</v>
          </cell>
          <cell r="Y40">
            <v>4768.5853665479954</v>
          </cell>
          <cell r="Z40">
            <v>142267.794166548</v>
          </cell>
          <cell r="AA40">
            <v>18893.439999999999</v>
          </cell>
          <cell r="AB40">
            <v>261</v>
          </cell>
          <cell r="AC40">
            <v>20</v>
          </cell>
          <cell r="AD40">
            <v>12</v>
          </cell>
          <cell r="AE40">
            <v>26</v>
          </cell>
          <cell r="AF40">
            <v>12</v>
          </cell>
          <cell r="AG40">
            <v>1528</v>
          </cell>
          <cell r="AH40">
            <v>0.85</v>
          </cell>
          <cell r="AI40">
            <v>1298.8</v>
          </cell>
          <cell r="AJ40">
            <v>109.53787662961811</v>
          </cell>
          <cell r="AK40">
            <v>48.196665717031969</v>
          </cell>
          <cell r="AL40">
            <v>0.44</v>
          </cell>
          <cell r="AM40">
            <v>157.73454234665007</v>
          </cell>
          <cell r="AN40">
            <v>16.430681494442716</v>
          </cell>
          <cell r="AO40">
            <v>0.15</v>
          </cell>
          <cell r="AP40">
            <v>174.1652238410928</v>
          </cell>
          <cell r="AQ40">
            <v>334.5</v>
          </cell>
          <cell r="AR40">
            <v>261</v>
          </cell>
          <cell r="AS40">
            <v>28.5</v>
          </cell>
          <cell r="AT40">
            <v>624</v>
          </cell>
          <cell r="AU40">
            <v>121259.35523469452</v>
          </cell>
          <cell r="AV40">
            <v>0.53605769230769229</v>
          </cell>
          <cell r="AW40">
            <v>696.23173076923069</v>
          </cell>
          <cell r="AX40">
            <v>0</v>
          </cell>
        </row>
        <row r="41">
          <cell r="B41" t="str">
            <v>5326</v>
          </cell>
          <cell r="C41">
            <v>0</v>
          </cell>
          <cell r="D41" t="str">
            <v>Fitter</v>
          </cell>
          <cell r="E41" t="str">
            <v>6518</v>
          </cell>
          <cell r="F41" t="str">
            <v>SCHEELE, Peter D</v>
          </cell>
          <cell r="G41" t="str">
            <v>Wages Staff</v>
          </cell>
          <cell r="H41">
            <v>1</v>
          </cell>
          <cell r="I41">
            <v>1</v>
          </cell>
          <cell r="J41">
            <v>74330.87999999999</v>
          </cell>
          <cell r="K41">
            <v>7100.91</v>
          </cell>
          <cell r="L41">
            <v>532.64519999999993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2518.02</v>
          </cell>
          <cell r="S41">
            <v>1499.4100000000003</v>
          </cell>
          <cell r="T41">
            <v>5962.34</v>
          </cell>
          <cell r="U41">
            <v>17826.34</v>
          </cell>
          <cell r="V41">
            <v>1957.8999999999999</v>
          </cell>
          <cell r="W41">
            <v>1426.3299999999997</v>
          </cell>
          <cell r="X41">
            <v>8765.7800000000007</v>
          </cell>
          <cell r="Y41">
            <v>5245.1951881490095</v>
          </cell>
          <cell r="Z41">
            <v>130715.780388149</v>
          </cell>
          <cell r="AA41">
            <v>16101.849999999999</v>
          </cell>
          <cell r="AB41">
            <v>261</v>
          </cell>
          <cell r="AC41">
            <v>20</v>
          </cell>
          <cell r="AD41">
            <v>12</v>
          </cell>
          <cell r="AE41">
            <v>26</v>
          </cell>
          <cell r="AF41">
            <v>12</v>
          </cell>
          <cell r="AG41">
            <v>1528</v>
          </cell>
          <cell r="AH41">
            <v>0.85</v>
          </cell>
          <cell r="AI41">
            <v>1298.8</v>
          </cell>
          <cell r="AJ41">
            <v>100.64350199272329</v>
          </cell>
          <cell r="AK41">
            <v>44.28314087679825</v>
          </cell>
          <cell r="AL41">
            <v>0.44</v>
          </cell>
          <cell r="AM41">
            <v>144.92664286952154</v>
          </cell>
          <cell r="AN41">
            <v>15.096525298908492</v>
          </cell>
          <cell r="AO41">
            <v>0.15</v>
          </cell>
          <cell r="AP41">
            <v>160.02316816843003</v>
          </cell>
          <cell r="AQ41">
            <v>237</v>
          </cell>
          <cell r="AR41">
            <v>4</v>
          </cell>
          <cell r="AS41">
            <v>586.5</v>
          </cell>
          <cell r="AT41">
            <v>827.5</v>
          </cell>
          <cell r="AU41">
            <v>59525.833865457629</v>
          </cell>
          <cell r="AV41">
            <v>0.286404833836858</v>
          </cell>
          <cell r="AW41">
            <v>371.98259818731117</v>
          </cell>
          <cell r="AX41">
            <v>0</v>
          </cell>
        </row>
        <row r="42">
          <cell r="B42" t="str">
            <v>5409</v>
          </cell>
          <cell r="C42">
            <v>0</v>
          </cell>
          <cell r="D42" t="str">
            <v>Protection Technician</v>
          </cell>
          <cell r="E42" t="str">
            <v>6902</v>
          </cell>
          <cell r="F42" t="str">
            <v>WOO, Lucius</v>
          </cell>
          <cell r="G42" t="str">
            <v>Wages Staff</v>
          </cell>
          <cell r="H42">
            <v>1</v>
          </cell>
          <cell r="I42">
            <v>1</v>
          </cell>
          <cell r="J42">
            <v>74037.48000000001</v>
          </cell>
          <cell r="K42">
            <v>7070.1899999999987</v>
          </cell>
          <cell r="L42">
            <v>215.78479999999999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3777.0299999999997</v>
          </cell>
          <cell r="S42">
            <v>1499.0099999999998</v>
          </cell>
          <cell r="T42">
            <v>5962.34</v>
          </cell>
          <cell r="U42">
            <v>18005.620000000003</v>
          </cell>
          <cell r="V42">
            <v>1973.5100000000002</v>
          </cell>
          <cell r="W42">
            <v>1437.19</v>
          </cell>
          <cell r="X42">
            <v>8835.59</v>
          </cell>
          <cell r="Y42">
            <v>3586.6391265680068</v>
          </cell>
          <cell r="Z42">
            <v>129950.413926568</v>
          </cell>
          <cell r="AA42">
            <v>16032.16</v>
          </cell>
          <cell r="AB42">
            <v>261</v>
          </cell>
          <cell r="AC42">
            <v>20</v>
          </cell>
          <cell r="AD42">
            <v>12</v>
          </cell>
          <cell r="AE42">
            <v>26</v>
          </cell>
          <cell r="AF42">
            <v>12</v>
          </cell>
          <cell r="AG42">
            <v>1528</v>
          </cell>
          <cell r="AH42">
            <v>0.85</v>
          </cell>
          <cell r="AI42">
            <v>1298.8</v>
          </cell>
          <cell r="AJ42">
            <v>100.05421460314753</v>
          </cell>
          <cell r="AK42">
            <v>44.023854425384911</v>
          </cell>
          <cell r="AL42">
            <v>0.44</v>
          </cell>
          <cell r="AM42">
            <v>144.07806902853244</v>
          </cell>
          <cell r="AN42">
            <v>15.008132190472129</v>
          </cell>
          <cell r="AO42">
            <v>0.15</v>
          </cell>
          <cell r="AP42">
            <v>159.08620121900458</v>
          </cell>
          <cell r="AQ42">
            <v>104</v>
          </cell>
          <cell r="AR42">
            <v>16</v>
          </cell>
          <cell r="AS42">
            <v>604</v>
          </cell>
          <cell r="AT42">
            <v>724</v>
          </cell>
          <cell r="AU42">
            <v>29680.387357592939</v>
          </cell>
          <cell r="AV42">
            <v>0.143646408839779</v>
          </cell>
          <cell r="AW42">
            <v>186.56795580110497</v>
          </cell>
          <cell r="AX42">
            <v>41.454545454545453</v>
          </cell>
        </row>
        <row r="43">
          <cell r="B43" t="str">
            <v>5009</v>
          </cell>
          <cell r="C43">
            <v>0</v>
          </cell>
          <cell r="D43" t="str">
            <v>Fitter</v>
          </cell>
          <cell r="E43" t="str">
            <v>9008</v>
          </cell>
          <cell r="F43" t="str">
            <v>PRIMMER, James J</v>
          </cell>
          <cell r="G43" t="str">
            <v>Wages Staff</v>
          </cell>
          <cell r="H43">
            <v>1</v>
          </cell>
          <cell r="I43">
            <v>1</v>
          </cell>
          <cell r="J43">
            <v>72688.039999999994</v>
          </cell>
          <cell r="K43">
            <v>6941.3099999999995</v>
          </cell>
          <cell r="L43">
            <v>165.75800000000001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2518.02</v>
          </cell>
          <cell r="S43">
            <v>1499.4100000000003</v>
          </cell>
          <cell r="T43">
            <v>5962.34</v>
          </cell>
          <cell r="U43">
            <v>17469.87</v>
          </cell>
          <cell r="V43">
            <v>1919.23</v>
          </cell>
          <cell r="W43">
            <v>1398.2099999999996</v>
          </cell>
          <cell r="X43">
            <v>8592.6200000000008</v>
          </cell>
          <cell r="Y43">
            <v>4315.1331891880036</v>
          </cell>
          <cell r="Z43">
            <v>127019.97118918799</v>
          </cell>
          <cell r="AA43">
            <v>15739.960000000003</v>
          </cell>
          <cell r="AB43">
            <v>261</v>
          </cell>
          <cell r="AC43">
            <v>20</v>
          </cell>
          <cell r="AD43">
            <v>12</v>
          </cell>
          <cell r="AE43">
            <v>26</v>
          </cell>
          <cell r="AF43">
            <v>12</v>
          </cell>
          <cell r="AG43">
            <v>1528</v>
          </cell>
          <cell r="AH43">
            <v>0.85</v>
          </cell>
          <cell r="AI43">
            <v>1298.8</v>
          </cell>
          <cell r="AJ43">
            <v>97.79794517184169</v>
          </cell>
          <cell r="AK43">
            <v>43.03109587561034</v>
          </cell>
          <cell r="AL43">
            <v>0.44</v>
          </cell>
          <cell r="AM43">
            <v>140.82904104745202</v>
          </cell>
          <cell r="AN43">
            <v>14.669691775776252</v>
          </cell>
          <cell r="AO43">
            <v>0.15</v>
          </cell>
          <cell r="AP43">
            <v>155.49873282322827</v>
          </cell>
          <cell r="AQ43">
            <v>675.1</v>
          </cell>
          <cell r="AR43">
            <v>3</v>
          </cell>
          <cell r="AS43">
            <v>217.79999999999984</v>
          </cell>
          <cell r="AT43">
            <v>895.89999999999986</v>
          </cell>
          <cell r="AU43">
            <v>152187.05241010725</v>
          </cell>
          <cell r="AV43">
            <v>0.75354392231275824</v>
          </cell>
          <cell r="AW43">
            <v>978.7028462998104</v>
          </cell>
          <cell r="AX43">
            <v>77.258181818181811</v>
          </cell>
        </row>
        <row r="44">
          <cell r="B44" t="str">
            <v>5310</v>
          </cell>
          <cell r="C44">
            <v>0</v>
          </cell>
          <cell r="D44" t="str">
            <v>Fitter</v>
          </cell>
          <cell r="E44" t="str">
            <v>9328</v>
          </cell>
          <cell r="F44" t="str">
            <v>COREY, Benjamin</v>
          </cell>
          <cell r="G44" t="str">
            <v>Wages Staff</v>
          </cell>
          <cell r="H44">
            <v>1</v>
          </cell>
          <cell r="I44">
            <v>1</v>
          </cell>
          <cell r="J44">
            <v>63858.909999999996</v>
          </cell>
          <cell r="K44">
            <v>5301.5</v>
          </cell>
          <cell r="L44">
            <v>320.702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0</v>
          </cell>
          <cell r="S44">
            <v>1499.4100000000003</v>
          </cell>
          <cell r="T44">
            <v>5962.34</v>
          </cell>
          <cell r="U44">
            <v>9618.2799999999988</v>
          </cell>
          <cell r="V44">
            <v>1585.0700000000002</v>
          </cell>
          <cell r="W44">
            <v>1217.0500000000002</v>
          </cell>
          <cell r="X44">
            <v>7096.52</v>
          </cell>
          <cell r="Y44">
            <v>3371.5506513241398</v>
          </cell>
          <cell r="Z44">
            <v>103381.36265132416</v>
          </cell>
          <cell r="AA44">
            <v>13828.07</v>
          </cell>
          <cell r="AB44">
            <v>261</v>
          </cell>
          <cell r="AC44">
            <v>20</v>
          </cell>
          <cell r="AD44">
            <v>12</v>
          </cell>
          <cell r="AE44">
            <v>26</v>
          </cell>
          <cell r="AF44">
            <v>12</v>
          </cell>
          <cell r="AG44">
            <v>1528</v>
          </cell>
          <cell r="AH44">
            <v>0.85</v>
          </cell>
          <cell r="AI44">
            <v>1298.8</v>
          </cell>
          <cell r="AJ44">
            <v>79.597599823932995</v>
          </cell>
          <cell r="AK44">
            <v>35.022943922530516</v>
          </cell>
          <cell r="AL44">
            <v>0.44</v>
          </cell>
          <cell r="AM44">
            <v>114.62054374646351</v>
          </cell>
          <cell r="AN44">
            <v>11.93963997358995</v>
          </cell>
          <cell r="AO44">
            <v>0.15</v>
          </cell>
          <cell r="AP44">
            <v>126.56018372005346</v>
          </cell>
          <cell r="AQ44">
            <v>427</v>
          </cell>
          <cell r="AR44">
            <v>3</v>
          </cell>
          <cell r="AS44">
            <v>702</v>
          </cell>
          <cell r="AT44">
            <v>1132</v>
          </cell>
          <cell r="AU44">
            <v>62004.159491928898</v>
          </cell>
          <cell r="AV44">
            <v>0.37720848056537104</v>
          </cell>
          <cell r="AW44">
            <v>489.91837455830387</v>
          </cell>
          <cell r="AX44">
            <v>27.27272727272727</v>
          </cell>
        </row>
        <row r="45">
          <cell r="B45" t="str">
            <v>1223</v>
          </cell>
          <cell r="C45">
            <v>0</v>
          </cell>
          <cell r="D45" t="str">
            <v>Protection Technician</v>
          </cell>
          <cell r="E45" t="str">
            <v>9626</v>
          </cell>
          <cell r="F45" t="str">
            <v>CREEK, Matthew D</v>
          </cell>
          <cell r="G45" t="str">
            <v>Wages Staff</v>
          </cell>
          <cell r="H45">
            <v>1</v>
          </cell>
          <cell r="I45">
            <v>1</v>
          </cell>
          <cell r="J45">
            <v>63858.909999999996</v>
          </cell>
          <cell r="K45">
            <v>5301.5</v>
          </cell>
          <cell r="L45">
            <v>369.81519999999995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0</v>
          </cell>
          <cell r="S45">
            <v>1499.4100000000003</v>
          </cell>
          <cell r="T45">
            <v>5962.34</v>
          </cell>
          <cell r="U45">
            <v>9618.2799999999988</v>
          </cell>
          <cell r="V45">
            <v>1585.0700000000002</v>
          </cell>
          <cell r="W45">
            <v>1217.0500000000002</v>
          </cell>
          <cell r="X45">
            <v>7096.52</v>
          </cell>
          <cell r="Y45">
            <v>3187.2190032027665</v>
          </cell>
          <cell r="Z45">
            <v>103246.14420320278</v>
          </cell>
          <cell r="AA45">
            <v>13828.07</v>
          </cell>
          <cell r="AB45">
            <v>261</v>
          </cell>
          <cell r="AC45">
            <v>20</v>
          </cell>
          <cell r="AD45">
            <v>12</v>
          </cell>
          <cell r="AE45">
            <v>26</v>
          </cell>
          <cell r="AF45">
            <v>12</v>
          </cell>
          <cell r="AG45">
            <v>1528</v>
          </cell>
          <cell r="AH45">
            <v>0.85</v>
          </cell>
          <cell r="AI45">
            <v>1298.8</v>
          </cell>
          <cell r="AJ45">
            <v>79.493489531261773</v>
          </cell>
          <cell r="AK45">
            <v>34.977135393755184</v>
          </cell>
          <cell r="AL45">
            <v>0.44</v>
          </cell>
          <cell r="AM45">
            <v>114.47062492501695</v>
          </cell>
          <cell r="AN45">
            <v>11.924023429689266</v>
          </cell>
          <cell r="AO45">
            <v>0.15</v>
          </cell>
          <cell r="AP45">
            <v>126.39464835470622</v>
          </cell>
          <cell r="AQ45">
            <v>284</v>
          </cell>
          <cell r="AR45">
            <v>44</v>
          </cell>
          <cell r="AS45">
            <v>713.5</v>
          </cell>
          <cell r="AT45">
            <v>1041.5</v>
          </cell>
          <cell r="AU45">
            <v>44764.117980219155</v>
          </cell>
          <cell r="AV45">
            <v>0.2726836293807009</v>
          </cell>
          <cell r="AW45">
            <v>354.16149783965432</v>
          </cell>
          <cell r="AX45">
            <v>31.636363636363633</v>
          </cell>
        </row>
        <row r="46">
          <cell r="B46" t="str">
            <v>3933</v>
          </cell>
          <cell r="C46">
            <v>0</v>
          </cell>
          <cell r="D46" t="str">
            <v>Fitter</v>
          </cell>
          <cell r="E46" t="str">
            <v>9854</v>
          </cell>
          <cell r="F46" t="str">
            <v>MUTIMER, Scott B</v>
          </cell>
          <cell r="G46" t="str">
            <v>Wages Staff</v>
          </cell>
          <cell r="H46">
            <v>1</v>
          </cell>
          <cell r="I46">
            <v>1</v>
          </cell>
          <cell r="J46">
            <v>70505.070000000007</v>
          </cell>
          <cell r="K46">
            <v>5855.4599999999991</v>
          </cell>
          <cell r="L46">
            <v>117.5532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0</v>
          </cell>
          <cell r="S46">
            <v>1499.4100000000003</v>
          </cell>
          <cell r="T46">
            <v>5962.34</v>
          </cell>
          <cell r="U46">
            <v>10485.269999999999</v>
          </cell>
          <cell r="V46">
            <v>1731</v>
          </cell>
          <cell r="W46">
            <v>1329.31</v>
          </cell>
          <cell r="X46">
            <v>7749.8100000000013</v>
          </cell>
          <cell r="Y46">
            <v>2738.2516474503482</v>
          </cell>
          <cell r="Z46">
            <v>111523.50484745034</v>
          </cell>
          <cell r="AA46">
            <v>15273.07</v>
          </cell>
          <cell r="AB46">
            <v>261</v>
          </cell>
          <cell r="AC46">
            <v>20</v>
          </cell>
          <cell r="AD46">
            <v>12</v>
          </cell>
          <cell r="AE46">
            <v>26</v>
          </cell>
          <cell r="AF46">
            <v>12</v>
          </cell>
          <cell r="AG46">
            <v>1528</v>
          </cell>
          <cell r="AH46">
            <v>0.85</v>
          </cell>
          <cell r="AI46">
            <v>1298.8</v>
          </cell>
          <cell r="AJ46">
            <v>85.866572872998418</v>
          </cell>
          <cell r="AK46">
            <v>37.781292064119306</v>
          </cell>
          <cell r="AL46">
            <v>0.44</v>
          </cell>
          <cell r="AM46">
            <v>123.64786493711773</v>
          </cell>
          <cell r="AN46">
            <v>12.879985930949763</v>
          </cell>
          <cell r="AO46">
            <v>0.15</v>
          </cell>
          <cell r="AP46">
            <v>136.5278508680675</v>
          </cell>
          <cell r="AQ46">
            <v>402.5</v>
          </cell>
          <cell r="AR46">
            <v>6</v>
          </cell>
          <cell r="AS46">
            <v>670.5</v>
          </cell>
          <cell r="AT46">
            <v>1079</v>
          </cell>
          <cell r="AU46">
            <v>66146.668224974084</v>
          </cell>
          <cell r="AV46">
            <v>0.37303058387395738</v>
          </cell>
          <cell r="AW46">
            <v>484.49212233549582</v>
          </cell>
          <cell r="AX46">
            <v>27.818181818181817</v>
          </cell>
        </row>
        <row r="47">
          <cell r="B47" t="str">
            <v>5369</v>
          </cell>
          <cell r="C47">
            <v>0</v>
          </cell>
          <cell r="D47" t="str">
            <v>Protection Technician</v>
          </cell>
          <cell r="E47" t="str">
            <v>9916</v>
          </cell>
          <cell r="F47" t="str">
            <v>WINTER, Danny J</v>
          </cell>
          <cell r="G47" t="str">
            <v>Wages Staff</v>
          </cell>
          <cell r="H47">
            <v>1</v>
          </cell>
          <cell r="I47">
            <v>1</v>
          </cell>
          <cell r="J47">
            <v>68495.14</v>
          </cell>
          <cell r="K47">
            <v>5686.65</v>
          </cell>
          <cell r="L47">
            <v>152.18520000000001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0</v>
          </cell>
          <cell r="S47">
            <v>1499.4100000000003</v>
          </cell>
          <cell r="T47">
            <v>5962.34</v>
          </cell>
          <cell r="U47">
            <v>10221.02</v>
          </cell>
          <cell r="V47">
            <v>1686.53</v>
          </cell>
          <cell r="W47">
            <v>1295.1000000000001</v>
          </cell>
          <cell r="X47">
            <v>7550.6999999999989</v>
          </cell>
          <cell r="Y47">
            <v>2602.9840851177605</v>
          </cell>
          <cell r="Z47">
            <v>108702.08928511776</v>
          </cell>
          <cell r="AA47">
            <v>14832.689999999999</v>
          </cell>
          <cell r="AB47">
            <v>261</v>
          </cell>
          <cell r="AC47">
            <v>20</v>
          </cell>
          <cell r="AD47">
            <v>12</v>
          </cell>
          <cell r="AE47">
            <v>26</v>
          </cell>
          <cell r="AF47">
            <v>12</v>
          </cell>
          <cell r="AG47">
            <v>1528</v>
          </cell>
          <cell r="AH47">
            <v>0.85</v>
          </cell>
          <cell r="AI47">
            <v>1298.8</v>
          </cell>
          <cell r="AJ47">
            <v>83.694247986693696</v>
          </cell>
          <cell r="AK47">
            <v>36.825469114145228</v>
          </cell>
          <cell r="AL47">
            <v>0.44</v>
          </cell>
          <cell r="AM47">
            <v>120.51971710083893</v>
          </cell>
          <cell r="AN47">
            <v>12.554137198004055</v>
          </cell>
          <cell r="AO47">
            <v>0.15</v>
          </cell>
          <cell r="AP47">
            <v>133.07385429884297</v>
          </cell>
          <cell r="AQ47">
            <v>151</v>
          </cell>
          <cell r="AR47">
            <v>33.5</v>
          </cell>
          <cell r="AS47">
            <v>635.5</v>
          </cell>
          <cell r="AT47">
            <v>820</v>
          </cell>
          <cell r="AU47">
            <v>31827.176361541369</v>
          </cell>
          <cell r="AV47">
            <v>0.18414634146341463</v>
          </cell>
          <cell r="AW47">
            <v>239.16926829268291</v>
          </cell>
          <cell r="AX47">
            <v>4.3636363636363633</v>
          </cell>
        </row>
        <row r="48">
          <cell r="B48" t="str">
            <v>517</v>
          </cell>
          <cell r="C48">
            <v>0</v>
          </cell>
          <cell r="D48" t="str">
            <v>Fitter</v>
          </cell>
          <cell r="E48" t="str">
            <v>9976</v>
          </cell>
          <cell r="F48" t="str">
            <v>FARTHING, Scott C</v>
          </cell>
          <cell r="G48" t="str">
            <v>Wages Staff</v>
          </cell>
          <cell r="H48">
            <v>1</v>
          </cell>
          <cell r="I48">
            <v>1</v>
          </cell>
          <cell r="J48">
            <v>71492.47</v>
          </cell>
          <cell r="K48">
            <v>6830.5300000000007</v>
          </cell>
          <cell r="L48">
            <v>132.63560000000001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2518.02</v>
          </cell>
          <cell r="S48">
            <v>1499.0099999999998</v>
          </cell>
          <cell r="T48">
            <v>5962.34</v>
          </cell>
          <cell r="U48">
            <v>10916.740000000002</v>
          </cell>
          <cell r="V48">
            <v>1795.9099999999999</v>
          </cell>
          <cell r="W48">
            <v>1378.66</v>
          </cell>
          <cell r="X48">
            <v>8040.4200000000019</v>
          </cell>
          <cell r="Y48">
            <v>2113.1553804588912</v>
          </cell>
          <cell r="Z48">
            <v>116229.92098045889</v>
          </cell>
          <cell r="AA48">
            <v>15488.740000000002</v>
          </cell>
          <cell r="AB48">
            <v>261</v>
          </cell>
          <cell r="AC48">
            <v>20</v>
          </cell>
          <cell r="AD48">
            <v>12</v>
          </cell>
          <cell r="AE48">
            <v>26</v>
          </cell>
          <cell r="AF48">
            <v>12</v>
          </cell>
          <cell r="AG48">
            <v>1528</v>
          </cell>
          <cell r="AH48">
            <v>0.85</v>
          </cell>
          <cell r="AI48">
            <v>1298.8</v>
          </cell>
          <cell r="AJ48">
            <v>89.490237896873182</v>
          </cell>
          <cell r="AK48">
            <v>39.375704674624203</v>
          </cell>
          <cell r="AL48">
            <v>0.44</v>
          </cell>
          <cell r="AM48">
            <v>128.86594257149738</v>
          </cell>
          <cell r="AN48">
            <v>13.423535684530977</v>
          </cell>
          <cell r="AO48">
            <v>0.15</v>
          </cell>
          <cell r="AP48">
            <v>142.28947825602836</v>
          </cell>
          <cell r="AQ48">
            <v>166.5</v>
          </cell>
          <cell r="AR48">
            <v>13</v>
          </cell>
          <cell r="AS48">
            <v>832</v>
          </cell>
          <cell r="AT48">
            <v>1011.5</v>
          </cell>
          <cell r="AU48">
            <v>30420.294741237551</v>
          </cell>
          <cell r="AV48">
            <v>0.16460701927829954</v>
          </cell>
          <cell r="AW48">
            <v>213.79159663865545</v>
          </cell>
          <cell r="AX48">
            <v>0.73090909090909095</v>
          </cell>
        </row>
        <row r="49">
          <cell r="B49" t="str">
            <v>1217</v>
          </cell>
          <cell r="C49">
            <v>0</v>
          </cell>
          <cell r="D49" t="str">
            <v>Fitter</v>
          </cell>
          <cell r="E49" t="str">
            <v>10528</v>
          </cell>
          <cell r="F49" t="str">
            <v>O'BRIEN, Peter G</v>
          </cell>
          <cell r="G49" t="str">
            <v>Wages Staff</v>
          </cell>
          <cell r="H49">
            <v>1</v>
          </cell>
          <cell r="I49">
            <v>1</v>
          </cell>
          <cell r="J49">
            <v>65532.26</v>
          </cell>
          <cell r="K49">
            <v>5441.85</v>
          </cell>
          <cell r="L49">
            <v>189.1952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0</v>
          </cell>
          <cell r="S49">
            <v>1499.4100000000003</v>
          </cell>
          <cell r="T49">
            <v>5962.34</v>
          </cell>
          <cell r="U49">
            <v>9837.8799999999992</v>
          </cell>
          <cell r="V49">
            <v>1622.03</v>
          </cell>
          <cell r="W49">
            <v>1245.48</v>
          </cell>
          <cell r="X49">
            <v>7262</v>
          </cell>
          <cell r="Y49">
            <v>1335.2433892908537</v>
          </cell>
          <cell r="Z49">
            <v>103477.71858929086</v>
          </cell>
          <cell r="AA49">
            <v>14194.130000000001</v>
          </cell>
          <cell r="AB49">
            <v>261</v>
          </cell>
          <cell r="AC49">
            <v>20</v>
          </cell>
          <cell r="AD49">
            <v>12</v>
          </cell>
          <cell r="AE49">
            <v>26</v>
          </cell>
          <cell r="AF49">
            <v>12</v>
          </cell>
          <cell r="AG49">
            <v>1528</v>
          </cell>
          <cell r="AH49">
            <v>0.85</v>
          </cell>
          <cell r="AI49">
            <v>1298.8</v>
          </cell>
          <cell r="AJ49">
            <v>79.671788257846373</v>
          </cell>
          <cell r="AK49">
            <v>35.055586833452402</v>
          </cell>
          <cell r="AL49">
            <v>0.44</v>
          </cell>
          <cell r="AM49">
            <v>114.72737509129877</v>
          </cell>
          <cell r="AN49">
            <v>11.950768238676956</v>
          </cell>
          <cell r="AO49">
            <v>0.15</v>
          </cell>
          <cell r="AP49">
            <v>126.67814332997573</v>
          </cell>
          <cell r="AQ49">
            <v>0</v>
          </cell>
          <cell r="AR49">
            <v>1307.5</v>
          </cell>
          <cell r="AS49">
            <v>10</v>
          </cell>
          <cell r="AT49">
            <v>1317.5</v>
          </cell>
          <cell r="AU49">
            <v>0</v>
          </cell>
          <cell r="AV49">
            <v>0</v>
          </cell>
          <cell r="AW49">
            <v>0</v>
          </cell>
          <cell r="AX49">
            <v>7.0909090909090899</v>
          </cell>
        </row>
        <row r="50">
          <cell r="B50" t="str">
            <v>3125</v>
          </cell>
          <cell r="C50">
            <v>0</v>
          </cell>
          <cell r="D50" t="str">
            <v>Trades Assistant</v>
          </cell>
          <cell r="E50" t="str">
            <v>10685</v>
          </cell>
          <cell r="F50" t="str">
            <v>POSTAI, John</v>
          </cell>
          <cell r="G50" t="str">
            <v>Wages Staff</v>
          </cell>
          <cell r="H50">
            <v>1</v>
          </cell>
          <cell r="I50">
            <v>1</v>
          </cell>
          <cell r="J50">
            <v>55170.909999999996</v>
          </cell>
          <cell r="K50">
            <v>4582.7700000000004</v>
          </cell>
          <cell r="L50">
            <v>110.11879999999999</v>
          </cell>
          <cell r="M50">
            <v>0</v>
          </cell>
          <cell r="N50">
            <v>2800.0499999999997</v>
          </cell>
          <cell r="O50">
            <v>749.98000000000025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3611.64</v>
          </cell>
          <cell r="U50">
            <v>8031.4400000000005</v>
          </cell>
          <cell r="V50">
            <v>1329.77</v>
          </cell>
          <cell r="W50">
            <v>1021.52</v>
          </cell>
          <cell r="X50">
            <v>5953.5700000000015</v>
          </cell>
          <cell r="Y50">
            <v>981.73379234495769</v>
          </cell>
          <cell r="Z50">
            <v>84343.502592344972</v>
          </cell>
          <cell r="AA50">
            <v>11953.41</v>
          </cell>
          <cell r="AB50">
            <v>261</v>
          </cell>
          <cell r="AC50">
            <v>20</v>
          </cell>
          <cell r="AD50">
            <v>12</v>
          </cell>
          <cell r="AE50">
            <v>26</v>
          </cell>
          <cell r="AF50">
            <v>12</v>
          </cell>
          <cell r="AG50">
            <v>1528</v>
          </cell>
          <cell r="AH50">
            <v>0.85</v>
          </cell>
          <cell r="AI50">
            <v>1298.8</v>
          </cell>
          <cell r="AJ50">
            <v>64.939561589424841</v>
          </cell>
          <cell r="AK50">
            <v>28.57340709934693</v>
          </cell>
          <cell r="AL50">
            <v>0.44</v>
          </cell>
          <cell r="AM50">
            <v>93.512968688771764</v>
          </cell>
          <cell r="AN50">
            <v>9.7409342384137254</v>
          </cell>
          <cell r="AO50">
            <v>0.15</v>
          </cell>
          <cell r="AP50">
            <v>103.25390292718549</v>
          </cell>
          <cell r="AQ50">
            <v>301</v>
          </cell>
          <cell r="AR50">
            <v>0</v>
          </cell>
          <cell r="AS50">
            <v>899</v>
          </cell>
          <cell r="AT50">
            <v>1200</v>
          </cell>
          <cell r="AU50">
            <v>33638.297421391988</v>
          </cell>
          <cell r="AV50">
            <v>0.25083333333333335</v>
          </cell>
          <cell r="AW50">
            <v>325.78233333333333</v>
          </cell>
          <cell r="AX50">
            <v>15.818181818181817</v>
          </cell>
        </row>
        <row r="51">
          <cell r="B51" t="str">
            <v>5188</v>
          </cell>
          <cell r="C51">
            <v>0</v>
          </cell>
          <cell r="D51" t="str">
            <v>Protection Technician</v>
          </cell>
          <cell r="E51" t="str">
            <v>548-39899</v>
          </cell>
          <cell r="F51" t="str">
            <v>HUNTER, Robert J</v>
          </cell>
          <cell r="G51" t="str">
            <v>Wages Staff</v>
          </cell>
          <cell r="H51">
            <v>1</v>
          </cell>
          <cell r="I51">
            <v>1</v>
          </cell>
          <cell r="J51">
            <v>91722.880000000005</v>
          </cell>
          <cell r="K51">
            <v>8759.0500000000011</v>
          </cell>
          <cell r="L51">
            <v>469.2</v>
          </cell>
          <cell r="M51">
            <v>0</v>
          </cell>
          <cell r="N51">
            <v>2800.0499999999997</v>
          </cell>
          <cell r="O51">
            <v>749.98000000000025</v>
          </cell>
          <cell r="P51">
            <v>0</v>
          </cell>
          <cell r="Q51">
            <v>0</v>
          </cell>
          <cell r="R51">
            <v>3777.0299999999997</v>
          </cell>
          <cell r="S51">
            <v>6240.0299999999988</v>
          </cell>
          <cell r="T51">
            <v>5962.34</v>
          </cell>
          <cell r="U51">
            <v>21328.309999999998</v>
          </cell>
          <cell r="V51">
            <v>2448.4299999999998</v>
          </cell>
          <cell r="W51">
            <v>1796.1499999999996</v>
          </cell>
          <cell r="X51">
            <v>10961.91</v>
          </cell>
          <cell r="Y51">
            <v>5825.4515174130211</v>
          </cell>
          <cell r="Z51">
            <v>162840.81151741301</v>
          </cell>
          <cell r="AA51">
            <v>19861.780000000006</v>
          </cell>
          <cell r="AB51">
            <v>261</v>
          </cell>
          <cell r="AC51">
            <v>20</v>
          </cell>
          <cell r="AD51">
            <v>12</v>
          </cell>
          <cell r="AE51">
            <v>26</v>
          </cell>
          <cell r="AF51">
            <v>12</v>
          </cell>
          <cell r="AG51">
            <v>1528</v>
          </cell>
          <cell r="AH51">
            <v>0.85</v>
          </cell>
          <cell r="AI51">
            <v>1298.8</v>
          </cell>
          <cell r="AJ51">
            <v>125.37789614830075</v>
          </cell>
          <cell r="AK51">
            <v>55.16627430525233</v>
          </cell>
          <cell r="AL51">
            <v>0.44</v>
          </cell>
          <cell r="AM51">
            <v>180.54417045355308</v>
          </cell>
          <cell r="AN51">
            <v>18.806684422245112</v>
          </cell>
          <cell r="AO51">
            <v>0.15</v>
          </cell>
          <cell r="AP51">
            <v>199.35085487579818</v>
          </cell>
          <cell r="AQ51">
            <v>526.5</v>
          </cell>
          <cell r="AR51">
            <v>0</v>
          </cell>
          <cell r="AS51">
            <v>402.5</v>
          </cell>
          <cell r="AT51">
            <v>929</v>
          </cell>
          <cell r="AU51">
            <v>146738.15150659799</v>
          </cell>
          <cell r="AV51">
            <v>0.56673842841765343</v>
          </cell>
          <cell r="AW51">
            <v>736.07987082884824</v>
          </cell>
          <cell r="AX51">
            <v>46.909090909090907</v>
          </cell>
        </row>
        <row r="52">
          <cell r="B52" t="str">
            <v>5332</v>
          </cell>
          <cell r="C52">
            <v>0</v>
          </cell>
          <cell r="D52" t="str">
            <v>Fitter</v>
          </cell>
          <cell r="E52" t="str">
            <v>6526</v>
          </cell>
          <cell r="F52" t="str">
            <v>SEYMOUR, Peter</v>
          </cell>
          <cell r="G52" t="str">
            <v>Wages Staff</v>
          </cell>
          <cell r="H52">
            <v>1</v>
          </cell>
          <cell r="I52">
            <v>1</v>
          </cell>
          <cell r="J52">
            <v>59227.74</v>
          </cell>
          <cell r="K52">
            <v>4917.0200000000004</v>
          </cell>
          <cell r="L52">
            <v>857.80880000000002</v>
          </cell>
          <cell r="M52">
            <v>0</v>
          </cell>
          <cell r="N52">
            <v>2800.0499999999997</v>
          </cell>
          <cell r="O52">
            <v>749.98000000000025</v>
          </cell>
          <cell r="P52">
            <v>0</v>
          </cell>
          <cell r="Q52">
            <v>0</v>
          </cell>
          <cell r="R52">
            <v>0</v>
          </cell>
          <cell r="S52">
            <v>1499.0099999999998</v>
          </cell>
          <cell r="T52">
            <v>3611.64</v>
          </cell>
          <cell r="U52">
            <v>12808.820000000002</v>
          </cell>
          <cell r="V52">
            <v>1505.84</v>
          </cell>
          <cell r="W52">
            <v>1108.7</v>
          </cell>
          <cell r="X52">
            <v>6741.8200000000006</v>
          </cell>
          <cell r="Y52">
            <v>4006.9602177880079</v>
          </cell>
          <cell r="Z52">
            <v>99835.389017787995</v>
          </cell>
          <cell r="AA52">
            <v>12825.22</v>
          </cell>
          <cell r="AB52">
            <v>261</v>
          </cell>
          <cell r="AC52">
            <v>20</v>
          </cell>
          <cell r="AD52">
            <v>12</v>
          </cell>
          <cell r="AE52">
            <v>26</v>
          </cell>
          <cell r="AF52">
            <v>12</v>
          </cell>
          <cell r="AG52">
            <v>1528</v>
          </cell>
          <cell r="AH52">
            <v>0.85</v>
          </cell>
          <cell r="AI52">
            <v>1298.8</v>
          </cell>
          <cell r="AJ52">
            <v>76.867407620717586</v>
          </cell>
          <cell r="AK52">
            <v>33.821659353115741</v>
          </cell>
          <cell r="AL52">
            <v>0.44</v>
          </cell>
          <cell r="AM52">
            <v>110.68906697383332</v>
          </cell>
          <cell r="AN52">
            <v>11.530111143107638</v>
          </cell>
          <cell r="AO52">
            <v>0.15</v>
          </cell>
          <cell r="AP52">
            <v>122.21917811694095</v>
          </cell>
          <cell r="AQ52">
            <v>338.06153846153848</v>
          </cell>
          <cell r="AR52">
            <v>83.889615384615382</v>
          </cell>
          <cell r="AS52">
            <v>545.0934615384615</v>
          </cell>
          <cell r="AT52">
            <v>967.04461538461533</v>
          </cell>
          <cell r="AU52">
            <v>55492.065641076602</v>
          </cell>
          <cell r="AV52">
            <v>0.3495821527604327</v>
          </cell>
          <cell r="AW52">
            <v>454.03730000524996</v>
          </cell>
          <cell r="AX52">
            <v>44.934965034965032</v>
          </cell>
        </row>
        <row r="53">
          <cell r="B53" t="str">
            <v>N3254-1415-01</v>
          </cell>
          <cell r="C53">
            <v>0</v>
          </cell>
          <cell r="D53" t="str">
            <v>Site Lead</v>
          </cell>
          <cell r="E53" t="str">
            <v>N3254-1415-01</v>
          </cell>
          <cell r="F53" t="str">
            <v>Vacant</v>
          </cell>
          <cell r="G53" t="str">
            <v>Wages Staff</v>
          </cell>
          <cell r="H53">
            <v>1</v>
          </cell>
          <cell r="I53">
            <v>1</v>
          </cell>
          <cell r="J53">
            <v>72966.740000000005</v>
          </cell>
          <cell r="K53">
            <v>6059.1999999999989</v>
          </cell>
          <cell r="L53">
            <v>0</v>
          </cell>
          <cell r="M53">
            <v>0</v>
          </cell>
          <cell r="N53">
            <v>2800.0499999999997</v>
          </cell>
          <cell r="O53">
            <v>749.98000000000025</v>
          </cell>
          <cell r="P53">
            <v>0</v>
          </cell>
          <cell r="Q53">
            <v>0</v>
          </cell>
          <cell r="R53">
            <v>1065.8600000000001</v>
          </cell>
          <cell r="S53">
            <v>6240.0299999999988</v>
          </cell>
          <cell r="T53">
            <v>5962.34</v>
          </cell>
          <cell r="U53">
            <v>11500.84</v>
          </cell>
          <cell r="V53">
            <v>1884.1499999999996</v>
          </cell>
          <cell r="W53">
            <v>1445.8199999999997</v>
          </cell>
          <cell r="X53">
            <v>8435.5199999999986</v>
          </cell>
          <cell r="Y53">
            <v>843.43055736250972</v>
          </cell>
          <cell r="Z53">
            <v>119953.9605573625</v>
          </cell>
          <cell r="AA53">
            <v>15804.419999999998</v>
          </cell>
          <cell r="AB53">
            <v>261</v>
          </cell>
          <cell r="AC53">
            <v>20</v>
          </cell>
          <cell r="AD53">
            <v>12</v>
          </cell>
          <cell r="AE53">
            <v>26</v>
          </cell>
          <cell r="AF53">
            <v>12</v>
          </cell>
          <cell r="AG53">
            <v>1528</v>
          </cell>
          <cell r="AH53">
            <v>0.85</v>
          </cell>
          <cell r="AI53">
            <v>1298.8</v>
          </cell>
          <cell r="AJ53">
            <v>92.357530456854406</v>
          </cell>
          <cell r="AK53">
            <v>40.637313401015938</v>
          </cell>
          <cell r="AL53">
            <v>0.44</v>
          </cell>
          <cell r="AM53">
            <v>132.99484385787034</v>
          </cell>
          <cell r="AN53">
            <v>13.853629568528161</v>
          </cell>
          <cell r="AO53">
            <v>0.15</v>
          </cell>
          <cell r="AP53">
            <v>146.8484734263985</v>
          </cell>
          <cell r="AQ53">
            <v>338.06153846153848</v>
          </cell>
          <cell r="AR53">
            <v>83.889615384615382</v>
          </cell>
          <cell r="AS53">
            <v>545.0934615384615</v>
          </cell>
          <cell r="AT53">
            <v>967.04461538461533</v>
          </cell>
          <cell r="AU53">
            <v>66674.684384414679</v>
          </cell>
          <cell r="AV53">
            <v>0.3495821527604327</v>
          </cell>
          <cell r="AW53">
            <v>454.03730000524996</v>
          </cell>
          <cell r="AX53">
            <v>44.934965034965032</v>
          </cell>
        </row>
        <row r="54">
          <cell r="B54" t="str">
            <v>N3254-1415-02</v>
          </cell>
          <cell r="C54">
            <v>0</v>
          </cell>
          <cell r="D54" t="str">
            <v>Site Lead</v>
          </cell>
          <cell r="E54" t="str">
            <v>N3254-1415-02</v>
          </cell>
          <cell r="F54" t="str">
            <v>Vacant</v>
          </cell>
          <cell r="G54" t="str">
            <v>Wages Staff</v>
          </cell>
          <cell r="H54">
            <v>1</v>
          </cell>
          <cell r="I54">
            <v>1</v>
          </cell>
          <cell r="J54">
            <v>72966.740000000005</v>
          </cell>
          <cell r="K54">
            <v>6059.1999999999989</v>
          </cell>
          <cell r="L54">
            <v>0</v>
          </cell>
          <cell r="M54">
            <v>0</v>
          </cell>
          <cell r="N54">
            <v>2800.0499999999997</v>
          </cell>
          <cell r="O54">
            <v>749.98000000000025</v>
          </cell>
          <cell r="P54">
            <v>0</v>
          </cell>
          <cell r="Q54">
            <v>0</v>
          </cell>
          <cell r="R54">
            <v>1065.8600000000001</v>
          </cell>
          <cell r="S54">
            <v>6240.0299999999988</v>
          </cell>
          <cell r="T54">
            <v>5962.34</v>
          </cell>
          <cell r="U54">
            <v>11500.84</v>
          </cell>
          <cell r="V54">
            <v>1884.1499999999996</v>
          </cell>
          <cell r="W54">
            <v>1445.8199999999997</v>
          </cell>
          <cell r="X54">
            <v>8435.5199999999986</v>
          </cell>
          <cell r="Y54">
            <v>843.43055736250972</v>
          </cell>
          <cell r="Z54">
            <v>119953.9605573625</v>
          </cell>
          <cell r="AA54">
            <v>15804.419999999998</v>
          </cell>
          <cell r="AB54">
            <v>261</v>
          </cell>
          <cell r="AC54">
            <v>20</v>
          </cell>
          <cell r="AD54">
            <v>12</v>
          </cell>
          <cell r="AE54">
            <v>26</v>
          </cell>
          <cell r="AF54">
            <v>12</v>
          </cell>
          <cell r="AG54">
            <v>1528</v>
          </cell>
          <cell r="AH54">
            <v>0.85</v>
          </cell>
          <cell r="AI54">
            <v>1298.8</v>
          </cell>
          <cell r="AJ54">
            <v>92.357530456854406</v>
          </cell>
          <cell r="AK54">
            <v>40.637313401015938</v>
          </cell>
          <cell r="AL54">
            <v>0.44</v>
          </cell>
          <cell r="AM54">
            <v>132.99484385787034</v>
          </cell>
          <cell r="AN54">
            <v>13.853629568528161</v>
          </cell>
          <cell r="AO54">
            <v>0.15</v>
          </cell>
          <cell r="AP54">
            <v>146.8484734263985</v>
          </cell>
          <cell r="AQ54">
            <v>338.06153846153848</v>
          </cell>
          <cell r="AR54">
            <v>83.889615384615382</v>
          </cell>
          <cell r="AS54">
            <v>545.0934615384615</v>
          </cell>
          <cell r="AT54">
            <v>967.04461538461533</v>
          </cell>
          <cell r="AU54">
            <v>66674.684384414679</v>
          </cell>
          <cell r="AV54">
            <v>0.3495821527604327</v>
          </cell>
          <cell r="AW54">
            <v>454.03730000524996</v>
          </cell>
          <cell r="AX54">
            <v>44.934965034965032</v>
          </cell>
        </row>
        <row r="55">
          <cell r="B55" t="str">
            <v>N3254-1415-03</v>
          </cell>
          <cell r="C55">
            <v>0</v>
          </cell>
          <cell r="D55" t="str">
            <v>Site Lead</v>
          </cell>
          <cell r="E55" t="str">
            <v>N3254-1415-03</v>
          </cell>
          <cell r="F55" t="str">
            <v>Vacant</v>
          </cell>
          <cell r="G55" t="str">
            <v>Wages Staff</v>
          </cell>
          <cell r="H55">
            <v>1</v>
          </cell>
          <cell r="I55">
            <v>1</v>
          </cell>
          <cell r="J55">
            <v>72966.740000000005</v>
          </cell>
          <cell r="K55">
            <v>6059.1999999999989</v>
          </cell>
          <cell r="L55">
            <v>0</v>
          </cell>
          <cell r="M55">
            <v>0</v>
          </cell>
          <cell r="N55">
            <v>2800.0499999999997</v>
          </cell>
          <cell r="O55">
            <v>749.98000000000025</v>
          </cell>
          <cell r="P55">
            <v>0</v>
          </cell>
          <cell r="Q55">
            <v>0</v>
          </cell>
          <cell r="R55">
            <v>1065.8600000000001</v>
          </cell>
          <cell r="S55">
            <v>6240.0299999999988</v>
          </cell>
          <cell r="T55">
            <v>5962.34</v>
          </cell>
          <cell r="U55">
            <v>11500.84</v>
          </cell>
          <cell r="V55">
            <v>1884.1499999999996</v>
          </cell>
          <cell r="W55">
            <v>1445.8199999999997</v>
          </cell>
          <cell r="X55">
            <v>8435.5199999999986</v>
          </cell>
          <cell r="Y55">
            <v>843.43055736250972</v>
          </cell>
          <cell r="Z55">
            <v>119953.9605573625</v>
          </cell>
          <cell r="AA55">
            <v>15804.419999999998</v>
          </cell>
          <cell r="AB55">
            <v>261</v>
          </cell>
          <cell r="AC55">
            <v>20</v>
          </cell>
          <cell r="AD55">
            <v>12</v>
          </cell>
          <cell r="AE55">
            <v>26</v>
          </cell>
          <cell r="AF55">
            <v>12</v>
          </cell>
          <cell r="AG55">
            <v>1528</v>
          </cell>
          <cell r="AH55">
            <v>0.85</v>
          </cell>
          <cell r="AI55">
            <v>1298.8</v>
          </cell>
          <cell r="AJ55">
            <v>92.357530456854406</v>
          </cell>
          <cell r="AK55">
            <v>40.637313401015938</v>
          </cell>
          <cell r="AL55">
            <v>0.44</v>
          </cell>
          <cell r="AM55">
            <v>132.99484385787034</v>
          </cell>
          <cell r="AN55">
            <v>13.853629568528161</v>
          </cell>
          <cell r="AO55">
            <v>0.15</v>
          </cell>
          <cell r="AP55">
            <v>146.8484734263985</v>
          </cell>
          <cell r="AQ55">
            <v>338.06153846153848</v>
          </cell>
          <cell r="AR55">
            <v>83.889615384615382</v>
          </cell>
          <cell r="AS55">
            <v>545.0934615384615</v>
          </cell>
          <cell r="AT55">
            <v>967.04461538461533</v>
          </cell>
          <cell r="AU55">
            <v>66674.684384414679</v>
          </cell>
          <cell r="AV55">
            <v>0.3495821527604327</v>
          </cell>
          <cell r="AW55">
            <v>454.03730000524996</v>
          </cell>
          <cell r="AX55">
            <v>44.934965034965032</v>
          </cell>
        </row>
        <row r="56">
          <cell r="B56" t="str">
            <v>N3254-1415-04</v>
          </cell>
          <cell r="C56">
            <v>0</v>
          </cell>
          <cell r="D56" t="str">
            <v>Site Lead</v>
          </cell>
          <cell r="E56" t="str">
            <v>N3254-1415-04</v>
          </cell>
          <cell r="F56" t="str">
            <v>Vacant</v>
          </cell>
          <cell r="G56" t="str">
            <v>Wages Staff</v>
          </cell>
          <cell r="H56">
            <v>1</v>
          </cell>
          <cell r="I56">
            <v>1</v>
          </cell>
          <cell r="J56">
            <v>72966.740000000005</v>
          </cell>
          <cell r="K56">
            <v>6059.1999999999989</v>
          </cell>
          <cell r="L56">
            <v>0</v>
          </cell>
          <cell r="M56">
            <v>0</v>
          </cell>
          <cell r="N56">
            <v>2800.0499999999997</v>
          </cell>
          <cell r="O56">
            <v>749.98000000000025</v>
          </cell>
          <cell r="P56">
            <v>0</v>
          </cell>
          <cell r="Q56">
            <v>0</v>
          </cell>
          <cell r="R56">
            <v>1065.8600000000001</v>
          </cell>
          <cell r="S56">
            <v>6240.0299999999988</v>
          </cell>
          <cell r="T56">
            <v>5962.34</v>
          </cell>
          <cell r="U56">
            <v>11500.84</v>
          </cell>
          <cell r="V56">
            <v>1884.1499999999996</v>
          </cell>
          <cell r="W56">
            <v>1445.8199999999997</v>
          </cell>
          <cell r="X56">
            <v>8435.5199999999986</v>
          </cell>
          <cell r="Y56">
            <v>843.43055736250972</v>
          </cell>
          <cell r="Z56">
            <v>119953.9605573625</v>
          </cell>
          <cell r="AA56">
            <v>15804.419999999998</v>
          </cell>
          <cell r="AB56">
            <v>261</v>
          </cell>
          <cell r="AC56">
            <v>20</v>
          </cell>
          <cell r="AD56">
            <v>12</v>
          </cell>
          <cell r="AE56">
            <v>26</v>
          </cell>
          <cell r="AF56">
            <v>12</v>
          </cell>
          <cell r="AG56">
            <v>1528</v>
          </cell>
          <cell r="AH56">
            <v>0.85</v>
          </cell>
          <cell r="AI56">
            <v>1298.8</v>
          </cell>
          <cell r="AJ56">
            <v>92.357530456854406</v>
          </cell>
          <cell r="AK56">
            <v>40.637313401015938</v>
          </cell>
          <cell r="AL56">
            <v>0.44</v>
          </cell>
          <cell r="AM56">
            <v>132.99484385787034</v>
          </cell>
          <cell r="AN56">
            <v>13.853629568528161</v>
          </cell>
          <cell r="AO56">
            <v>0.15</v>
          </cell>
          <cell r="AP56">
            <v>146.8484734263985</v>
          </cell>
          <cell r="AQ56">
            <v>338.06153846153848</v>
          </cell>
          <cell r="AR56">
            <v>83.889615384615382</v>
          </cell>
          <cell r="AS56">
            <v>545.0934615384615</v>
          </cell>
          <cell r="AT56">
            <v>967.04461538461533</v>
          </cell>
          <cell r="AU56">
            <v>66674.684384414679</v>
          </cell>
          <cell r="AV56">
            <v>0.3495821527604327</v>
          </cell>
          <cell r="AW56">
            <v>454.03730000524996</v>
          </cell>
          <cell r="AX56">
            <v>44.934965034965032</v>
          </cell>
        </row>
        <row r="57">
          <cell r="B57" t="str">
            <v>N3254-1415-05</v>
          </cell>
          <cell r="C57">
            <v>0</v>
          </cell>
          <cell r="D57" t="str">
            <v>Site Lead</v>
          </cell>
          <cell r="E57" t="str">
            <v>N3254-1415-05</v>
          </cell>
          <cell r="F57" t="str">
            <v>Vacant</v>
          </cell>
          <cell r="G57" t="str">
            <v>Wages Staff</v>
          </cell>
          <cell r="H57">
            <v>1</v>
          </cell>
          <cell r="I57">
            <v>1</v>
          </cell>
          <cell r="J57">
            <v>72966.740000000005</v>
          </cell>
          <cell r="K57">
            <v>6059.1999999999989</v>
          </cell>
          <cell r="L57">
            <v>0</v>
          </cell>
          <cell r="M57">
            <v>0</v>
          </cell>
          <cell r="N57">
            <v>2800.0499999999997</v>
          </cell>
          <cell r="O57">
            <v>749.98000000000025</v>
          </cell>
          <cell r="P57">
            <v>0</v>
          </cell>
          <cell r="Q57">
            <v>0</v>
          </cell>
          <cell r="R57">
            <v>1065.8600000000001</v>
          </cell>
          <cell r="S57">
            <v>6240.0299999999988</v>
          </cell>
          <cell r="T57">
            <v>5962.34</v>
          </cell>
          <cell r="U57">
            <v>11500.84</v>
          </cell>
          <cell r="V57">
            <v>1884.1499999999996</v>
          </cell>
          <cell r="W57">
            <v>1445.8199999999997</v>
          </cell>
          <cell r="X57">
            <v>8435.5199999999986</v>
          </cell>
          <cell r="Y57">
            <v>843.43055736250972</v>
          </cell>
          <cell r="Z57">
            <v>119953.9605573625</v>
          </cell>
          <cell r="AA57">
            <v>15804.419999999998</v>
          </cell>
          <cell r="AB57">
            <v>261</v>
          </cell>
          <cell r="AC57">
            <v>20</v>
          </cell>
          <cell r="AD57">
            <v>12</v>
          </cell>
          <cell r="AE57">
            <v>26</v>
          </cell>
          <cell r="AF57">
            <v>12</v>
          </cell>
          <cell r="AG57">
            <v>1528</v>
          </cell>
          <cell r="AH57">
            <v>0.85</v>
          </cell>
          <cell r="AI57">
            <v>1298.8</v>
          </cell>
          <cell r="AJ57">
            <v>92.357530456854406</v>
          </cell>
          <cell r="AK57">
            <v>40.637313401015938</v>
          </cell>
          <cell r="AL57">
            <v>0.44</v>
          </cell>
          <cell r="AM57">
            <v>132.99484385787034</v>
          </cell>
          <cell r="AN57">
            <v>13.853629568528161</v>
          </cell>
          <cell r="AO57">
            <v>0.15</v>
          </cell>
          <cell r="AP57">
            <v>146.8484734263985</v>
          </cell>
          <cell r="AQ57">
            <v>338.06153846153848</v>
          </cell>
          <cell r="AR57">
            <v>83.889615384615382</v>
          </cell>
          <cell r="AS57">
            <v>545.0934615384615</v>
          </cell>
          <cell r="AT57">
            <v>967.04461538461533</v>
          </cell>
          <cell r="AU57">
            <v>66674.684384414679</v>
          </cell>
          <cell r="AV57">
            <v>0.3495821527604327</v>
          </cell>
          <cell r="AW57">
            <v>454.03730000524996</v>
          </cell>
          <cell r="AX57">
            <v>44.934965034965032</v>
          </cell>
        </row>
        <row r="58">
          <cell r="B58" t="str">
            <v>N3254-1415-06</v>
          </cell>
          <cell r="C58">
            <v>0</v>
          </cell>
          <cell r="D58" t="str">
            <v>Site Lead</v>
          </cell>
          <cell r="E58" t="str">
            <v>N3254-1415-06</v>
          </cell>
          <cell r="F58" t="str">
            <v>Vacant</v>
          </cell>
          <cell r="G58" t="str">
            <v>Wages Staff</v>
          </cell>
          <cell r="H58">
            <v>1</v>
          </cell>
          <cell r="I58">
            <v>1</v>
          </cell>
          <cell r="J58">
            <v>72966.740000000005</v>
          </cell>
          <cell r="K58">
            <v>6059.1999999999989</v>
          </cell>
          <cell r="L58">
            <v>0</v>
          </cell>
          <cell r="M58">
            <v>0</v>
          </cell>
          <cell r="N58">
            <v>2800.0499999999997</v>
          </cell>
          <cell r="O58">
            <v>749.98000000000025</v>
          </cell>
          <cell r="P58">
            <v>0</v>
          </cell>
          <cell r="Q58">
            <v>0</v>
          </cell>
          <cell r="R58">
            <v>1065.8600000000001</v>
          </cell>
          <cell r="S58">
            <v>6240.0299999999988</v>
          </cell>
          <cell r="T58">
            <v>5962.34</v>
          </cell>
          <cell r="U58">
            <v>11500.84</v>
          </cell>
          <cell r="V58">
            <v>1884.1499999999996</v>
          </cell>
          <cell r="W58">
            <v>1445.8199999999997</v>
          </cell>
          <cell r="X58">
            <v>8435.5199999999986</v>
          </cell>
          <cell r="Y58">
            <v>843.43055736250972</v>
          </cell>
          <cell r="Z58">
            <v>119953.9605573625</v>
          </cell>
          <cell r="AA58">
            <v>15804.419999999998</v>
          </cell>
          <cell r="AB58">
            <v>261</v>
          </cell>
          <cell r="AC58">
            <v>20</v>
          </cell>
          <cell r="AD58">
            <v>12</v>
          </cell>
          <cell r="AE58">
            <v>26</v>
          </cell>
          <cell r="AF58">
            <v>12</v>
          </cell>
          <cell r="AG58">
            <v>1528</v>
          </cell>
          <cell r="AH58">
            <v>0.85</v>
          </cell>
          <cell r="AI58">
            <v>1298.8</v>
          </cell>
          <cell r="AJ58">
            <v>92.357530456854406</v>
          </cell>
          <cell r="AK58">
            <v>40.637313401015938</v>
          </cell>
          <cell r="AL58">
            <v>0.44</v>
          </cell>
          <cell r="AM58">
            <v>132.99484385787034</v>
          </cell>
          <cell r="AN58">
            <v>13.853629568528161</v>
          </cell>
          <cell r="AO58">
            <v>0.15</v>
          </cell>
          <cell r="AP58">
            <v>146.8484734263985</v>
          </cell>
          <cell r="AQ58">
            <v>338.06153846153848</v>
          </cell>
          <cell r="AR58">
            <v>83.889615384615382</v>
          </cell>
          <cell r="AS58">
            <v>545.0934615384615</v>
          </cell>
          <cell r="AT58">
            <v>967.04461538461533</v>
          </cell>
          <cell r="AU58">
            <v>66674.684384414679</v>
          </cell>
          <cell r="AV58">
            <v>0.3495821527604327</v>
          </cell>
          <cell r="AW58">
            <v>454.03730000524996</v>
          </cell>
          <cell r="AX58">
            <v>44.934965034965032</v>
          </cell>
        </row>
        <row r="59">
          <cell r="B59" t="str">
            <v>N3254-1415-07</v>
          </cell>
          <cell r="C59">
            <v>0</v>
          </cell>
          <cell r="D59" t="str">
            <v>Site Lead</v>
          </cell>
          <cell r="E59" t="str">
            <v>N3254-1415-07</v>
          </cell>
          <cell r="F59" t="str">
            <v>Vacant</v>
          </cell>
          <cell r="G59" t="str">
            <v>Wages Staff</v>
          </cell>
          <cell r="H59">
            <v>1</v>
          </cell>
          <cell r="I59">
            <v>1</v>
          </cell>
          <cell r="J59">
            <v>72966.740000000005</v>
          </cell>
          <cell r="K59">
            <v>6059.1999999999989</v>
          </cell>
          <cell r="L59">
            <v>0</v>
          </cell>
          <cell r="M59">
            <v>0</v>
          </cell>
          <cell r="N59">
            <v>2800.0499999999997</v>
          </cell>
          <cell r="O59">
            <v>749.98000000000025</v>
          </cell>
          <cell r="P59">
            <v>0</v>
          </cell>
          <cell r="Q59">
            <v>0</v>
          </cell>
          <cell r="R59">
            <v>1065.8600000000001</v>
          </cell>
          <cell r="S59">
            <v>6240.0299999999988</v>
          </cell>
          <cell r="T59">
            <v>5962.34</v>
          </cell>
          <cell r="U59">
            <v>11500.84</v>
          </cell>
          <cell r="V59">
            <v>1884.1499999999996</v>
          </cell>
          <cell r="W59">
            <v>1445.8199999999997</v>
          </cell>
          <cell r="X59">
            <v>8435.5199999999986</v>
          </cell>
          <cell r="Y59">
            <v>843.43055736250972</v>
          </cell>
          <cell r="Z59">
            <v>119953.9605573625</v>
          </cell>
          <cell r="AA59">
            <v>15804.419999999998</v>
          </cell>
          <cell r="AB59">
            <v>261</v>
          </cell>
          <cell r="AC59">
            <v>20</v>
          </cell>
          <cell r="AD59">
            <v>12</v>
          </cell>
          <cell r="AE59">
            <v>26</v>
          </cell>
          <cell r="AF59">
            <v>12</v>
          </cell>
          <cell r="AG59">
            <v>1528</v>
          </cell>
          <cell r="AH59">
            <v>0.85</v>
          </cell>
          <cell r="AI59">
            <v>1298.8</v>
          </cell>
          <cell r="AJ59">
            <v>92.357530456854406</v>
          </cell>
          <cell r="AK59">
            <v>40.637313401015938</v>
          </cell>
          <cell r="AL59">
            <v>0.44</v>
          </cell>
          <cell r="AM59">
            <v>132.99484385787034</v>
          </cell>
          <cell r="AN59">
            <v>13.853629568528161</v>
          </cell>
          <cell r="AO59">
            <v>0.15</v>
          </cell>
          <cell r="AP59">
            <v>146.8484734263985</v>
          </cell>
          <cell r="AQ59">
            <v>338.06153846153848</v>
          </cell>
          <cell r="AR59">
            <v>83.889615384615382</v>
          </cell>
          <cell r="AS59">
            <v>545.0934615384615</v>
          </cell>
          <cell r="AT59">
            <v>967.04461538461533</v>
          </cell>
          <cell r="AU59">
            <v>66674.684384414679</v>
          </cell>
          <cell r="AV59">
            <v>0.3495821527604327</v>
          </cell>
          <cell r="AW59">
            <v>454.03730000524996</v>
          </cell>
          <cell r="AX59">
            <v>44.934965034965032</v>
          </cell>
        </row>
        <row r="60">
          <cell r="B60" t="str">
            <v>N3254-1415-08</v>
          </cell>
          <cell r="C60">
            <v>0</v>
          </cell>
          <cell r="D60" t="str">
            <v>Site Lead</v>
          </cell>
          <cell r="E60" t="str">
            <v>N3254-1415-08</v>
          </cell>
          <cell r="F60" t="str">
            <v>Vacant</v>
          </cell>
          <cell r="G60" t="str">
            <v>Wages Staff</v>
          </cell>
          <cell r="H60">
            <v>1</v>
          </cell>
          <cell r="I60">
            <v>1</v>
          </cell>
          <cell r="J60">
            <v>72966.740000000005</v>
          </cell>
          <cell r="K60">
            <v>6059.1999999999989</v>
          </cell>
          <cell r="L60">
            <v>0</v>
          </cell>
          <cell r="M60">
            <v>0</v>
          </cell>
          <cell r="N60">
            <v>2800.0499999999997</v>
          </cell>
          <cell r="O60">
            <v>749.98000000000025</v>
          </cell>
          <cell r="P60">
            <v>0</v>
          </cell>
          <cell r="Q60">
            <v>0</v>
          </cell>
          <cell r="R60">
            <v>1065.8600000000001</v>
          </cell>
          <cell r="S60">
            <v>6240.0299999999988</v>
          </cell>
          <cell r="T60">
            <v>5962.34</v>
          </cell>
          <cell r="U60">
            <v>11500.84</v>
          </cell>
          <cell r="V60">
            <v>1884.1499999999996</v>
          </cell>
          <cell r="W60">
            <v>1445.8199999999997</v>
          </cell>
          <cell r="X60">
            <v>8435.5199999999986</v>
          </cell>
          <cell r="Y60">
            <v>843.43055736250972</v>
          </cell>
          <cell r="Z60">
            <v>119953.9605573625</v>
          </cell>
          <cell r="AA60">
            <v>15804.419999999998</v>
          </cell>
          <cell r="AB60">
            <v>261</v>
          </cell>
          <cell r="AC60">
            <v>20</v>
          </cell>
          <cell r="AD60">
            <v>12</v>
          </cell>
          <cell r="AE60">
            <v>26</v>
          </cell>
          <cell r="AF60">
            <v>12</v>
          </cell>
          <cell r="AG60">
            <v>1528</v>
          </cell>
          <cell r="AH60">
            <v>0.85</v>
          </cell>
          <cell r="AI60">
            <v>1298.8</v>
          </cell>
          <cell r="AJ60">
            <v>92.357530456854406</v>
          </cell>
          <cell r="AK60">
            <v>40.637313401015938</v>
          </cell>
          <cell r="AL60">
            <v>0.44</v>
          </cell>
          <cell r="AM60">
            <v>132.99484385787034</v>
          </cell>
          <cell r="AN60">
            <v>13.853629568528161</v>
          </cell>
          <cell r="AO60">
            <v>0.15</v>
          </cell>
          <cell r="AP60">
            <v>146.8484734263985</v>
          </cell>
          <cell r="AQ60">
            <v>338.06153846153848</v>
          </cell>
          <cell r="AR60">
            <v>83.889615384615382</v>
          </cell>
          <cell r="AS60">
            <v>545.0934615384615</v>
          </cell>
          <cell r="AT60">
            <v>967.04461538461533</v>
          </cell>
          <cell r="AU60">
            <v>66674.684384414679</v>
          </cell>
          <cell r="AV60">
            <v>0.3495821527604327</v>
          </cell>
          <cell r="AW60">
            <v>454.03730000524996</v>
          </cell>
          <cell r="AX60">
            <v>44.934965034965032</v>
          </cell>
        </row>
        <row r="61">
          <cell r="B61" t="str">
            <v>N3254-1415-09</v>
          </cell>
          <cell r="C61">
            <v>0</v>
          </cell>
          <cell r="D61" t="str">
            <v>Site Lead</v>
          </cell>
          <cell r="E61" t="str">
            <v>N3254-1415-09</v>
          </cell>
          <cell r="F61" t="str">
            <v>Vacant</v>
          </cell>
          <cell r="G61" t="str">
            <v>Wages Staff</v>
          </cell>
          <cell r="H61">
            <v>1</v>
          </cell>
          <cell r="I61">
            <v>1</v>
          </cell>
          <cell r="J61">
            <v>72966.740000000005</v>
          </cell>
          <cell r="K61">
            <v>6059.1999999999989</v>
          </cell>
          <cell r="L61">
            <v>0</v>
          </cell>
          <cell r="M61">
            <v>0</v>
          </cell>
          <cell r="N61">
            <v>2800.0499999999997</v>
          </cell>
          <cell r="O61">
            <v>749.98000000000025</v>
          </cell>
          <cell r="P61">
            <v>0</v>
          </cell>
          <cell r="Q61">
            <v>0</v>
          </cell>
          <cell r="R61">
            <v>1065.8600000000001</v>
          </cell>
          <cell r="S61">
            <v>6240.0299999999988</v>
          </cell>
          <cell r="T61">
            <v>5962.34</v>
          </cell>
          <cell r="U61">
            <v>11500.84</v>
          </cell>
          <cell r="V61">
            <v>1884.1499999999996</v>
          </cell>
          <cell r="W61">
            <v>1445.8199999999997</v>
          </cell>
          <cell r="X61">
            <v>8435.5199999999986</v>
          </cell>
          <cell r="Y61">
            <v>843.43055736250972</v>
          </cell>
          <cell r="Z61">
            <v>119953.9605573625</v>
          </cell>
          <cell r="AA61">
            <v>15804.419999999998</v>
          </cell>
          <cell r="AB61">
            <v>261</v>
          </cell>
          <cell r="AC61">
            <v>20</v>
          </cell>
          <cell r="AD61">
            <v>12</v>
          </cell>
          <cell r="AE61">
            <v>26</v>
          </cell>
          <cell r="AF61">
            <v>12</v>
          </cell>
          <cell r="AG61">
            <v>1528</v>
          </cell>
          <cell r="AH61">
            <v>0.85</v>
          </cell>
          <cell r="AI61">
            <v>1298.8</v>
          </cell>
          <cell r="AJ61">
            <v>92.357530456854406</v>
          </cell>
          <cell r="AK61">
            <v>40.637313401015938</v>
          </cell>
          <cell r="AL61">
            <v>0.44</v>
          </cell>
          <cell r="AM61">
            <v>132.99484385787034</v>
          </cell>
          <cell r="AN61">
            <v>13.853629568528161</v>
          </cell>
          <cell r="AO61">
            <v>0.15</v>
          </cell>
          <cell r="AP61">
            <v>146.8484734263985</v>
          </cell>
          <cell r="AQ61">
            <v>338.06153846153848</v>
          </cell>
          <cell r="AR61">
            <v>83.889615384615382</v>
          </cell>
          <cell r="AS61">
            <v>545.0934615384615</v>
          </cell>
          <cell r="AT61">
            <v>967.04461538461533</v>
          </cell>
          <cell r="AU61">
            <v>66674.684384414679</v>
          </cell>
          <cell r="AV61">
            <v>0.3495821527604327</v>
          </cell>
          <cell r="AW61">
            <v>454.03730000524996</v>
          </cell>
          <cell r="AX61">
            <v>44.934965034965032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</row>
        <row r="64">
          <cell r="B64" t="str">
            <v>Total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40</v>
          </cell>
          <cell r="J64">
            <v>2996646.350000002</v>
          </cell>
          <cell r="K64">
            <v>262668.43000000005</v>
          </cell>
          <cell r="L64">
            <v>9712.1840000000011</v>
          </cell>
          <cell r="M64">
            <v>12968.22</v>
          </cell>
          <cell r="N64">
            <v>109099.90000000007</v>
          </cell>
          <cell r="O64">
            <v>29221.849999999991</v>
          </cell>
          <cell r="P64">
            <v>0</v>
          </cell>
          <cell r="Q64">
            <v>14952.09</v>
          </cell>
          <cell r="R64">
            <v>48541.060000000005</v>
          </cell>
          <cell r="S64">
            <v>126828.66</v>
          </cell>
          <cell r="T64">
            <v>217017.36999999994</v>
          </cell>
          <cell r="U64">
            <v>500159.29000000027</v>
          </cell>
          <cell r="V64">
            <v>75782.959999999977</v>
          </cell>
          <cell r="W64">
            <v>57665.869999999995</v>
          </cell>
          <cell r="X64">
            <v>339288.9200000001</v>
          </cell>
          <cell r="Y64">
            <v>105446.70296352566</v>
          </cell>
          <cell r="Z64">
            <v>4905999.8569635227</v>
          </cell>
          <cell r="AA64">
            <v>649054.55000000028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55008</v>
          </cell>
          <cell r="AH64">
            <v>0</v>
          </cell>
          <cell r="AI64">
            <v>46756.800000000017</v>
          </cell>
          <cell r="AJ64">
            <v>91.069807611636293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12170.215384615378</v>
          </cell>
          <cell r="AR64">
            <v>3020.0261538461536</v>
          </cell>
          <cell r="AS64">
            <v>19623.364615384613</v>
          </cell>
          <cell r="AT64">
            <v>34813.606153846158</v>
          </cell>
          <cell r="AU64">
            <v>2482513.7319861371</v>
          </cell>
          <cell r="AV64">
            <v>0.34958215276043242</v>
          </cell>
          <cell r="AX64">
            <v>1617.6587412587407</v>
          </cell>
        </row>
        <row r="65">
          <cell r="B65" t="str">
            <v>Total (Chargeable)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4258132.7805357575</v>
          </cell>
          <cell r="AA65">
            <v>557052.6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Overtime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 t="str">
            <v>Payroll (including APC's)</v>
          </cell>
          <cell r="X66">
            <v>0</v>
          </cell>
          <cell r="Y66">
            <v>5555054.4069635253</v>
          </cell>
          <cell r="Z66" t="str">
            <v>Proof</v>
          </cell>
          <cell r="AE66" t="str">
            <v>Productive Hrs for the year</v>
          </cell>
          <cell r="AF66">
            <v>0</v>
          </cell>
          <cell r="AG66">
            <v>0</v>
          </cell>
          <cell r="AH66">
            <v>0</v>
          </cell>
          <cell r="AI66">
            <v>46756.800000000017</v>
          </cell>
          <cell r="AJ66">
            <v>91.069807611636293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 xml:space="preserve">Overtime Hours </v>
          </cell>
          <cell r="E67">
            <v>0</v>
          </cell>
          <cell r="F67">
            <v>5620.1488411719047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 t="str">
            <v xml:space="preserve">Estimated  Monthly Productive Hrs </v>
          </cell>
          <cell r="AF67">
            <v>0</v>
          </cell>
          <cell r="AG67">
            <v>0</v>
          </cell>
          <cell r="AH67">
            <v>0</v>
          </cell>
          <cell r="AI67">
            <v>3896.4000000000015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Base Rate</v>
          </cell>
          <cell r="E68">
            <v>0</v>
          </cell>
          <cell r="F68">
            <v>91.069807611636293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 t="str">
            <v>Overtime Hrs for the year</v>
          </cell>
          <cell r="AF68">
            <v>0</v>
          </cell>
          <cell r="AG68">
            <v>0</v>
          </cell>
          <cell r="AH68">
            <v>0</v>
          </cell>
          <cell r="AI68">
            <v>5620.1488411719047</v>
          </cell>
          <cell r="AJ68">
            <v>0</v>
          </cell>
          <cell r="AK68" t="str">
            <v xml:space="preserve">Cost Centre Overhead </v>
          </cell>
          <cell r="AL68">
            <v>0</v>
          </cell>
          <cell r="AM68">
            <v>0</v>
          </cell>
          <cell r="AN68">
            <v>0</v>
          </cell>
          <cell r="AO68">
            <v>2414000.6232622149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511825.87371428602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5555054.4069635253</v>
          </cell>
          <cell r="Z69">
            <v>2.3283064365386963E-9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Total Hrs for the year</v>
          </cell>
          <cell r="AF69">
            <v>0</v>
          </cell>
          <cell r="AG69">
            <v>0</v>
          </cell>
          <cell r="AH69">
            <v>0</v>
          </cell>
          <cell r="AI69">
            <v>52376.948841171921</v>
          </cell>
          <cell r="AJ69">
            <v>0</v>
          </cell>
          <cell r="AK69" t="str">
            <v xml:space="preserve">Corporate Overheads 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Multiplier for O/T recovery penalty</v>
          </cell>
          <cell r="E70">
            <v>0</v>
          </cell>
          <cell r="F70">
            <v>1.4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 t="str">
            <v>Proofs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Total Allocated</v>
          </cell>
          <cell r="E71">
            <v>0</v>
          </cell>
          <cell r="F71">
            <v>716556.22320000036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 t="str">
            <v>Staff Numbers - FTE</v>
          </cell>
          <cell r="AJ71">
            <v>0</v>
          </cell>
          <cell r="AK71">
            <v>40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 t="str">
            <v>Budget Overtime</v>
          </cell>
          <cell r="E73">
            <v>0</v>
          </cell>
          <cell r="F73">
            <v>649054.55000000028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 t="str">
            <v>APCS</v>
          </cell>
          <cell r="E74">
            <v>0</v>
          </cell>
          <cell r="F74">
            <v>0.104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Total Budget Overtime</v>
          </cell>
          <cell r="E75">
            <v>0</v>
          </cell>
          <cell r="F75">
            <v>716556.22320000036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 t="str">
            <v>Cost Centre Overheads as a % of Chargeable Payroll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0.4852565902007972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Corporate Overheads as a % of Chargeable Payroll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0.15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 t="str">
            <v>Staff Training and Development</v>
          </cell>
          <cell r="E79">
            <v>0</v>
          </cell>
          <cell r="F79">
            <v>81214.587332053736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 t="str">
            <v>Average OPA Rate</v>
          </cell>
          <cell r="AM79">
            <v>0</v>
          </cell>
          <cell r="AN79">
            <v>0</v>
          </cell>
          <cell r="AO79">
            <v>91.069807611636293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 t="str">
            <v>Other Employment Costs</v>
          </cell>
          <cell r="E80">
            <v>0</v>
          </cell>
          <cell r="F80">
            <v>99514.221635647016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</row>
        <row r="81">
          <cell r="B81">
            <v>0</v>
          </cell>
          <cell r="C81">
            <v>0</v>
          </cell>
          <cell r="D81" t="str">
            <v>Project Related Expenses</v>
          </cell>
          <cell r="E81">
            <v>0</v>
          </cell>
          <cell r="F81">
            <v>82877.189687472855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Average Fully Burdened Charge-Out-Rate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X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W82">
            <v>0</v>
          </cell>
          <cell r="AX82">
            <v>0</v>
          </cell>
        </row>
        <row r="83">
          <cell r="B83">
            <v>0</v>
          </cell>
          <cell r="C83">
            <v>0</v>
          </cell>
          <cell r="D83" t="str">
            <v>Selling Expenses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Average Rate settings for OPA System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0</v>
          </cell>
          <cell r="AX83">
            <v>0</v>
          </cell>
        </row>
        <row r="84">
          <cell r="B84">
            <v>0</v>
          </cell>
          <cell r="C84">
            <v>0</v>
          </cell>
          <cell r="D84" t="str">
            <v>Leases</v>
          </cell>
          <cell r="E84">
            <v>0</v>
          </cell>
          <cell r="F84">
            <v>545901.22943833517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>Hourly Rate OPA Rate per hour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91.069807611636293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0</v>
          </cell>
          <cell r="AX84">
            <v>0</v>
          </cell>
        </row>
        <row r="85">
          <cell r="B85">
            <v>0</v>
          </cell>
          <cell r="C85">
            <v>0</v>
          </cell>
          <cell r="D85" t="str">
            <v>General and Admin Expenses</v>
          </cell>
          <cell r="E85">
            <v>0</v>
          </cell>
          <cell r="F85">
            <v>96007.930178649825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Cost Centre Overhead Rate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0.44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Corporate Overhead Rate for non-contestable works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0.15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X86">
            <v>0</v>
          </cell>
        </row>
        <row r="87">
          <cell r="B87">
            <v>0</v>
          </cell>
          <cell r="C87">
            <v>0</v>
          </cell>
          <cell r="D87" t="str">
            <v>Inter Divisional Charges</v>
          </cell>
          <cell r="E87">
            <v>0</v>
          </cell>
          <cell r="F87">
            <v>860618.3885622886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Corporate Overhead Rate for contestable works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0.05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W87">
            <v>0</v>
          </cell>
          <cell r="AX87">
            <v>0</v>
          </cell>
        </row>
        <row r="88">
          <cell r="B88">
            <v>0</v>
          </cell>
          <cell r="C88">
            <v>0</v>
          </cell>
          <cell r="D88" t="str">
            <v>Less</v>
          </cell>
          <cell r="E88">
            <v>0</v>
          </cell>
          <cell r="F88">
            <v>1766133.5468344472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Overtime Penalty Rate to be applied to base OT hours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0.4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X88">
            <v>0</v>
          </cell>
        </row>
        <row r="89">
          <cell r="B89">
            <v>0</v>
          </cell>
          <cell r="C89">
            <v>0</v>
          </cell>
          <cell r="D89" t="str">
            <v>68293 - Reimbursement of FBT Expenses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X89">
            <v>0</v>
          </cell>
        </row>
        <row r="90">
          <cell r="B90">
            <v>0</v>
          </cell>
          <cell r="C90">
            <v>0</v>
          </cell>
          <cell r="D90" t="str">
            <v>74312 - Budget Cap Adjustment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X90">
            <v>0</v>
          </cell>
        </row>
        <row r="91">
          <cell r="B91">
            <v>0</v>
          </cell>
          <cell r="C91">
            <v>0</v>
          </cell>
          <cell r="D91" t="str">
            <v>70840 - Professional Member Fees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</row>
        <row r="92">
          <cell r="B92">
            <v>0</v>
          </cell>
          <cell r="C92">
            <v>0</v>
          </cell>
          <cell r="D92" t="str">
            <v>71100 - Contractors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X92">
            <v>0</v>
          </cell>
        </row>
        <row r="93">
          <cell r="B93">
            <v>0</v>
          </cell>
          <cell r="C93">
            <v>0</v>
          </cell>
          <cell r="D93" t="str">
            <v>71000 - Consultants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W93">
            <v>0</v>
          </cell>
          <cell r="AX93">
            <v>0</v>
          </cell>
        </row>
        <row r="94">
          <cell r="B94">
            <v>0</v>
          </cell>
          <cell r="C94">
            <v>0</v>
          </cell>
          <cell r="D94" t="str">
            <v>72505 - Plant Leasing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0</v>
          </cell>
          <cell r="AX94">
            <v>0</v>
          </cell>
        </row>
        <row r="95">
          <cell r="B95">
            <v>0</v>
          </cell>
          <cell r="C95">
            <v>0</v>
          </cell>
          <cell r="D95" t="str">
            <v>Total Overheads to be Recovered</v>
          </cell>
          <cell r="E95">
            <v>0</v>
          </cell>
          <cell r="F95">
            <v>1766133.5468344472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W95">
            <v>0</v>
          </cell>
          <cell r="AX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W96">
            <v>0</v>
          </cell>
          <cell r="AX96">
            <v>0</v>
          </cell>
        </row>
        <row r="97">
          <cell r="B97">
            <v>0</v>
          </cell>
          <cell r="C97">
            <v>0</v>
          </cell>
          <cell r="D97" t="str">
            <v>Fixed Price Service Contract Charges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W97">
            <v>0</v>
          </cell>
          <cell r="AX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W98">
            <v>0</v>
          </cell>
          <cell r="AX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W99">
            <v>0</v>
          </cell>
          <cell r="AX99">
            <v>0</v>
          </cell>
        </row>
      </sheetData>
      <sheetData sheetId="19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B14" t="str">
            <v>3255 - Network Overhead Assets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 t="str">
            <v>Capital Project Expenses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6522</v>
          </cell>
          <cell r="C21">
            <v>0</v>
          </cell>
          <cell r="D21" t="str">
            <v>Manager Overhead</v>
          </cell>
          <cell r="E21" t="str">
            <v>6558</v>
          </cell>
          <cell r="F21" t="str">
            <v>SPENCE, Robert I</v>
          </cell>
          <cell r="G21" t="str">
            <v>Salaried Staff</v>
          </cell>
          <cell r="H21">
            <v>0</v>
          </cell>
          <cell r="I21">
            <v>1</v>
          </cell>
          <cell r="J21">
            <v>152310.39000000001</v>
          </cell>
          <cell r="K21">
            <v>14548.619999999999</v>
          </cell>
          <cell r="L21">
            <v>588.28480000000002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1743</v>
          </cell>
          <cell r="S21">
            <v>1860.8099999999997</v>
          </cell>
          <cell r="T21">
            <v>0</v>
          </cell>
          <cell r="U21">
            <v>31182.499999999996</v>
          </cell>
          <cell r="V21">
            <v>3615.0400000000004</v>
          </cell>
          <cell r="W21">
            <v>2655.95</v>
          </cell>
          <cell r="X21">
            <v>16184.97</v>
          </cell>
          <cell r="Y21">
            <v>10241.645921253978</v>
          </cell>
          <cell r="Z21">
            <v>238481.240721254</v>
          </cell>
          <cell r="AA21">
            <v>32990.04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175.90906646253271</v>
          </cell>
          <cell r="AK21">
            <v>77.399989243514398</v>
          </cell>
          <cell r="AL21">
            <v>0.44</v>
          </cell>
          <cell r="AM21">
            <v>253.3090557060471</v>
          </cell>
          <cell r="AN21">
            <v>26.386359969379907</v>
          </cell>
          <cell r="AO21">
            <v>0.15</v>
          </cell>
          <cell r="AP21">
            <v>279.695415675427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N3255-1415-18</v>
          </cell>
          <cell r="C22">
            <v>0</v>
          </cell>
          <cell r="D22" t="str">
            <v>Program Delivery Lead Glove &amp; Barrier and Reactive</v>
          </cell>
          <cell r="E22" t="str">
            <v>N3255-1415-18</v>
          </cell>
          <cell r="F22" t="str">
            <v>Vacant</v>
          </cell>
          <cell r="G22" t="str">
            <v>Wages Staff</v>
          </cell>
          <cell r="H22">
            <v>0</v>
          </cell>
          <cell r="I22">
            <v>1</v>
          </cell>
          <cell r="J22">
            <v>106401.74000000003</v>
          </cell>
          <cell r="K22">
            <v>8835.68</v>
          </cell>
          <cell r="L22">
            <v>0</v>
          </cell>
          <cell r="M22">
            <v>0</v>
          </cell>
          <cell r="N22">
            <v>2799.62</v>
          </cell>
          <cell r="O22">
            <v>749.86</v>
          </cell>
          <cell r="P22">
            <v>0</v>
          </cell>
          <cell r="Q22">
            <v>0</v>
          </cell>
          <cell r="R22">
            <v>364.06</v>
          </cell>
          <cell r="S22">
            <v>6240.0299999999988</v>
          </cell>
          <cell r="T22">
            <v>3039.19</v>
          </cell>
          <cell r="U22">
            <v>15410.95</v>
          </cell>
          <cell r="V22">
            <v>2553.29</v>
          </cell>
          <cell r="W22">
            <v>1961.5699999999997</v>
          </cell>
          <cell r="X22">
            <v>11431.41</v>
          </cell>
          <cell r="Y22">
            <v>1229.9086773328279</v>
          </cell>
          <cell r="Z22">
            <v>161017.30867733288</v>
          </cell>
          <cell r="AA22">
            <v>23046.299999999996</v>
          </cell>
          <cell r="AB22">
            <v>261</v>
          </cell>
          <cell r="AC22">
            <v>20</v>
          </cell>
          <cell r="AD22">
            <v>12</v>
          </cell>
          <cell r="AE22">
            <v>26</v>
          </cell>
          <cell r="AF22">
            <v>12</v>
          </cell>
          <cell r="AG22">
            <v>1528</v>
          </cell>
          <cell r="AH22">
            <v>0.85</v>
          </cell>
          <cell r="AI22">
            <v>1298.8</v>
          </cell>
          <cell r="AJ22">
            <v>123.9739056647158</v>
          </cell>
          <cell r="AK22">
            <v>54.548518492474955</v>
          </cell>
          <cell r="AL22">
            <v>0.44</v>
          </cell>
          <cell r="AM22">
            <v>178.52242415719076</v>
          </cell>
          <cell r="AN22">
            <v>18.596085849707368</v>
          </cell>
          <cell r="AO22">
            <v>0.15</v>
          </cell>
          <cell r="AP22">
            <v>197.11851000689813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N3255-1415-19</v>
          </cell>
          <cell r="C23">
            <v>0</v>
          </cell>
          <cell r="D23" t="str">
            <v>Program Delivery Lead Inspections</v>
          </cell>
          <cell r="E23" t="str">
            <v>N3255-1415-19</v>
          </cell>
          <cell r="F23" t="str">
            <v>Vacant</v>
          </cell>
          <cell r="G23" t="str">
            <v>Wages Staff</v>
          </cell>
          <cell r="H23">
            <v>0</v>
          </cell>
          <cell r="I23">
            <v>1</v>
          </cell>
          <cell r="J23">
            <v>106401.74000000003</v>
          </cell>
          <cell r="K23">
            <v>8835.68</v>
          </cell>
          <cell r="L23">
            <v>0</v>
          </cell>
          <cell r="M23">
            <v>0</v>
          </cell>
          <cell r="N23">
            <v>2799.62</v>
          </cell>
          <cell r="O23">
            <v>749.86</v>
          </cell>
          <cell r="P23">
            <v>0</v>
          </cell>
          <cell r="Q23">
            <v>0</v>
          </cell>
          <cell r="R23">
            <v>364.06</v>
          </cell>
          <cell r="S23">
            <v>6240.0299999999988</v>
          </cell>
          <cell r="T23">
            <v>3039.19</v>
          </cell>
          <cell r="U23">
            <v>15410.95</v>
          </cell>
          <cell r="V23">
            <v>2553.29</v>
          </cell>
          <cell r="W23">
            <v>1961.5699999999997</v>
          </cell>
          <cell r="X23">
            <v>11431.41</v>
          </cell>
          <cell r="Y23">
            <v>1229.9086773328279</v>
          </cell>
          <cell r="Z23">
            <v>161017.30867733288</v>
          </cell>
          <cell r="AA23">
            <v>23046.299999999996</v>
          </cell>
          <cell r="AB23">
            <v>261</v>
          </cell>
          <cell r="AC23">
            <v>20</v>
          </cell>
          <cell r="AD23">
            <v>12</v>
          </cell>
          <cell r="AE23">
            <v>26</v>
          </cell>
          <cell r="AF23">
            <v>12</v>
          </cell>
          <cell r="AG23">
            <v>1528</v>
          </cell>
          <cell r="AH23">
            <v>0.85</v>
          </cell>
          <cell r="AI23">
            <v>1298.8</v>
          </cell>
          <cell r="AJ23">
            <v>123.9739056647158</v>
          </cell>
          <cell r="AK23">
            <v>54.548518492474955</v>
          </cell>
          <cell r="AL23">
            <v>0.44</v>
          </cell>
          <cell r="AM23">
            <v>178.52242415719076</v>
          </cell>
          <cell r="AN23">
            <v>18.596085849707368</v>
          </cell>
          <cell r="AO23">
            <v>0.15</v>
          </cell>
          <cell r="AP23">
            <v>197.11851000689813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N3255-1415-20</v>
          </cell>
          <cell r="C24">
            <v>0</v>
          </cell>
          <cell r="D24" t="str">
            <v>Program Delivery Lead Overhead Assets</v>
          </cell>
          <cell r="E24" t="str">
            <v>N3255-1415-20</v>
          </cell>
          <cell r="F24" t="str">
            <v>Vacant</v>
          </cell>
          <cell r="G24" t="str">
            <v>Wages Staff</v>
          </cell>
          <cell r="H24">
            <v>0</v>
          </cell>
          <cell r="I24">
            <v>1</v>
          </cell>
          <cell r="J24">
            <v>106401.74000000003</v>
          </cell>
          <cell r="K24">
            <v>8835.68</v>
          </cell>
          <cell r="L24">
            <v>0</v>
          </cell>
          <cell r="M24">
            <v>0</v>
          </cell>
          <cell r="N24">
            <v>2799.62</v>
          </cell>
          <cell r="O24">
            <v>749.86</v>
          </cell>
          <cell r="P24">
            <v>0</v>
          </cell>
          <cell r="Q24">
            <v>0</v>
          </cell>
          <cell r="R24">
            <v>364.06</v>
          </cell>
          <cell r="S24">
            <v>6240.0299999999988</v>
          </cell>
          <cell r="T24">
            <v>3039.19</v>
          </cell>
          <cell r="U24">
            <v>15410.95</v>
          </cell>
          <cell r="V24">
            <v>2553.29</v>
          </cell>
          <cell r="W24">
            <v>1961.5699999999997</v>
          </cell>
          <cell r="X24">
            <v>11431.41</v>
          </cell>
          <cell r="Y24">
            <v>1229.9086773328279</v>
          </cell>
          <cell r="Z24">
            <v>161017.30867733288</v>
          </cell>
          <cell r="AA24">
            <v>23046.299999999996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123.9739056647158</v>
          </cell>
          <cell r="AK24">
            <v>54.548518492474955</v>
          </cell>
          <cell r="AL24">
            <v>0.44</v>
          </cell>
          <cell r="AM24">
            <v>178.52242415719076</v>
          </cell>
          <cell r="AN24">
            <v>18.596085849707368</v>
          </cell>
          <cell r="AO24">
            <v>0.15</v>
          </cell>
          <cell r="AP24">
            <v>197.11851000689813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N3255-1415-21</v>
          </cell>
          <cell r="C25">
            <v>0</v>
          </cell>
          <cell r="D25" t="str">
            <v>Scheduler</v>
          </cell>
          <cell r="E25" t="str">
            <v>N3255-1415-21</v>
          </cell>
          <cell r="F25" t="str">
            <v>Vacant</v>
          </cell>
          <cell r="G25" t="str">
            <v>Salaried Staff</v>
          </cell>
          <cell r="H25">
            <v>0</v>
          </cell>
          <cell r="I25">
            <v>1</v>
          </cell>
          <cell r="J25">
            <v>89150.120000000024</v>
          </cell>
          <cell r="K25">
            <v>7403.07</v>
          </cell>
          <cell r="L25">
            <v>0</v>
          </cell>
          <cell r="M25">
            <v>180.20999999999998</v>
          </cell>
          <cell r="N25">
            <v>2698.86</v>
          </cell>
          <cell r="O25">
            <v>722.8499999999998</v>
          </cell>
          <cell r="P25">
            <v>0</v>
          </cell>
          <cell r="Q25">
            <v>0</v>
          </cell>
          <cell r="R25">
            <v>1224.92</v>
          </cell>
          <cell r="S25">
            <v>0</v>
          </cell>
          <cell r="T25">
            <v>3346.85</v>
          </cell>
          <cell r="U25">
            <v>12566.670000000002</v>
          </cell>
          <cell r="V25">
            <v>2089.9800000000005</v>
          </cell>
          <cell r="W25">
            <v>1606.2199999999996</v>
          </cell>
          <cell r="X25">
            <v>9356.9700000000012</v>
          </cell>
          <cell r="Y25">
            <v>1030.498114513088</v>
          </cell>
          <cell r="Z25">
            <v>131377.21811451315</v>
          </cell>
          <cell r="AA25">
            <v>19309.689999999999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96.906757626193823</v>
          </cell>
          <cell r="AK25">
            <v>42.63897335552528</v>
          </cell>
          <cell r="AL25">
            <v>0.44</v>
          </cell>
          <cell r="AM25">
            <v>139.54573098171909</v>
          </cell>
          <cell r="AN25">
            <v>14.536013643929072</v>
          </cell>
          <cell r="AO25">
            <v>0.15</v>
          </cell>
          <cell r="AP25">
            <v>154.08174462564816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B30" t="str">
            <v>5012</v>
          </cell>
          <cell r="C30">
            <v>0</v>
          </cell>
          <cell r="D30" t="str">
            <v>Vegetation Inspector</v>
          </cell>
          <cell r="E30" t="str">
            <v>5002</v>
          </cell>
          <cell r="F30" t="str">
            <v>AGRESTA, Charles</v>
          </cell>
          <cell r="G30" t="str">
            <v>Wages Staff</v>
          </cell>
          <cell r="H30">
            <v>0</v>
          </cell>
          <cell r="I30">
            <v>1</v>
          </cell>
          <cell r="J30">
            <v>60192.510000000009</v>
          </cell>
          <cell r="K30">
            <v>4997.1099999999997</v>
          </cell>
          <cell r="L30">
            <v>325.24240000000003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5962.34</v>
          </cell>
          <cell r="U30">
            <v>14013.210000000001</v>
          </cell>
          <cell r="V30">
            <v>1556.48</v>
          </cell>
          <cell r="W30">
            <v>1135.9399999999998</v>
          </cell>
          <cell r="X30">
            <v>6968.5500000000011</v>
          </cell>
          <cell r="Y30">
            <v>4395.3415360979998</v>
          </cell>
          <cell r="Z30">
            <v>103096.75393609802</v>
          </cell>
          <cell r="AA30">
            <v>13034.149999999998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1528</v>
          </cell>
          <cell r="AH30">
            <v>0.85</v>
          </cell>
          <cell r="AI30">
            <v>1298.8</v>
          </cell>
          <cell r="AJ30">
            <v>79.378467767245169</v>
          </cell>
          <cell r="AK30">
            <v>34.926525817587873</v>
          </cell>
          <cell r="AL30">
            <v>0.44</v>
          </cell>
          <cell r="AM30">
            <v>114.30499358483304</v>
          </cell>
          <cell r="AN30">
            <v>11.906770165086774</v>
          </cell>
          <cell r="AO30">
            <v>0.15</v>
          </cell>
          <cell r="AP30">
            <v>126.21176374991981</v>
          </cell>
          <cell r="AQ30">
            <v>0</v>
          </cell>
          <cell r="AR30">
            <v>0</v>
          </cell>
          <cell r="AS30">
            <v>1064.5</v>
          </cell>
          <cell r="AT30">
            <v>1064.5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5393</v>
          </cell>
          <cell r="C31">
            <v>0</v>
          </cell>
          <cell r="D31" t="str">
            <v>Lineworker</v>
          </cell>
          <cell r="E31" t="str">
            <v>2146</v>
          </cell>
          <cell r="F31" t="str">
            <v>BEST, Leon H</v>
          </cell>
          <cell r="G31" t="str">
            <v>Wages Staff</v>
          </cell>
          <cell r="H31">
            <v>0</v>
          </cell>
          <cell r="I31">
            <v>1</v>
          </cell>
          <cell r="J31">
            <v>64873.38</v>
          </cell>
          <cell r="K31">
            <v>5388.92</v>
          </cell>
          <cell r="L31">
            <v>381.61279999999999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6240.0299999999988</v>
          </cell>
          <cell r="T31">
            <v>5962.34</v>
          </cell>
          <cell r="U31">
            <v>10323.950000000001</v>
          </cell>
          <cell r="V31">
            <v>1689.32</v>
          </cell>
          <cell r="W31">
            <v>1296.1600000000001</v>
          </cell>
          <cell r="X31">
            <v>7563.2799999999988</v>
          </cell>
          <cell r="Y31">
            <v>2840.9471881679965</v>
          </cell>
          <cell r="Z31">
            <v>110109.969988168</v>
          </cell>
          <cell r="AA31">
            <v>14056.07</v>
          </cell>
          <cell r="AB31">
            <v>261</v>
          </cell>
          <cell r="AC31">
            <v>20</v>
          </cell>
          <cell r="AD31">
            <v>12</v>
          </cell>
          <cell r="AE31">
            <v>26</v>
          </cell>
          <cell r="AF31">
            <v>12</v>
          </cell>
          <cell r="AG31">
            <v>1528</v>
          </cell>
          <cell r="AH31">
            <v>0.85</v>
          </cell>
          <cell r="AI31">
            <v>1298.8</v>
          </cell>
          <cell r="AJ31">
            <v>84.778233745124737</v>
          </cell>
          <cell r="AK31">
            <v>37.302422847854885</v>
          </cell>
          <cell r="AL31">
            <v>0.44</v>
          </cell>
          <cell r="AM31">
            <v>122.08065659297962</v>
          </cell>
          <cell r="AN31">
            <v>12.716735061768711</v>
          </cell>
          <cell r="AO31">
            <v>0.15</v>
          </cell>
          <cell r="AP31">
            <v>134.79739165474834</v>
          </cell>
          <cell r="AQ31">
            <v>170</v>
          </cell>
          <cell r="AR31">
            <v>0</v>
          </cell>
          <cell r="AS31">
            <v>254</v>
          </cell>
          <cell r="AT31">
            <v>424</v>
          </cell>
          <cell r="AU31">
            <v>70195.10586745711</v>
          </cell>
          <cell r="AV31">
            <v>0.40094339622641512</v>
          </cell>
          <cell r="AW31">
            <v>520.74528301886789</v>
          </cell>
          <cell r="AX31">
            <v>4.0909090909090908</v>
          </cell>
        </row>
        <row r="32">
          <cell r="B32" t="str">
            <v>5403</v>
          </cell>
          <cell r="C32">
            <v>0</v>
          </cell>
          <cell r="D32" t="str">
            <v>Lineworker</v>
          </cell>
          <cell r="E32" t="str">
            <v>3046</v>
          </cell>
          <cell r="F32" t="str">
            <v>BLAZEJAK, Glen</v>
          </cell>
          <cell r="G32" t="str">
            <v>Wages Staff</v>
          </cell>
          <cell r="H32">
            <v>0</v>
          </cell>
          <cell r="I32">
            <v>1</v>
          </cell>
          <cell r="J32">
            <v>70042.11</v>
          </cell>
          <cell r="K32">
            <v>6692.6</v>
          </cell>
          <cell r="L32">
            <v>381.89600000000002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1618.99</v>
          </cell>
          <cell r="S32">
            <v>1499.4100000000003</v>
          </cell>
          <cell r="T32">
            <v>5962.34</v>
          </cell>
          <cell r="U32">
            <v>10621.279999999999</v>
          </cell>
          <cell r="V32">
            <v>1748.9400000000005</v>
          </cell>
          <cell r="W32">
            <v>1342.7600000000002</v>
          </cell>
          <cell r="X32">
            <v>7830.1100000000006</v>
          </cell>
          <cell r="Y32">
            <v>2780.8170838030128</v>
          </cell>
          <cell r="Z32">
            <v>114071.28308380302</v>
          </cell>
          <cell r="AA32">
            <v>15175.96</v>
          </cell>
          <cell r="AB32">
            <v>261</v>
          </cell>
          <cell r="AC32">
            <v>20</v>
          </cell>
          <cell r="AD32">
            <v>12</v>
          </cell>
          <cell r="AE32">
            <v>26</v>
          </cell>
          <cell r="AF32">
            <v>12</v>
          </cell>
          <cell r="AG32">
            <v>1528</v>
          </cell>
          <cell r="AH32">
            <v>0.85</v>
          </cell>
          <cell r="AI32">
            <v>1298.8</v>
          </cell>
          <cell r="AJ32">
            <v>87.82821303033802</v>
          </cell>
          <cell r="AK32">
            <v>38.644413733348728</v>
          </cell>
          <cell r="AL32">
            <v>0.44</v>
          </cell>
          <cell r="AM32">
            <v>126.47262676368675</v>
          </cell>
          <cell r="AN32">
            <v>13.174231954550702</v>
          </cell>
          <cell r="AO32">
            <v>0.15</v>
          </cell>
          <cell r="AP32">
            <v>139.64685871823744</v>
          </cell>
          <cell r="AQ32">
            <v>288</v>
          </cell>
          <cell r="AR32">
            <v>5</v>
          </cell>
          <cell r="AS32">
            <v>696.5</v>
          </cell>
          <cell r="AT32">
            <v>989.5</v>
          </cell>
          <cell r="AU32">
            <v>52789.815007311845</v>
          </cell>
          <cell r="AV32">
            <v>0.29105608893380497</v>
          </cell>
          <cell r="AW32">
            <v>378.02364830722587</v>
          </cell>
          <cell r="AX32">
            <v>34.909090909090907</v>
          </cell>
        </row>
        <row r="33">
          <cell r="B33" t="str">
            <v>9811</v>
          </cell>
          <cell r="C33">
            <v>0</v>
          </cell>
          <cell r="D33" t="str">
            <v>Lineworker</v>
          </cell>
          <cell r="E33" t="str">
            <v>3917</v>
          </cell>
          <cell r="F33" t="str">
            <v>BOWMAN, Ashley</v>
          </cell>
          <cell r="G33" t="str">
            <v>Wages Staff</v>
          </cell>
          <cell r="H33">
            <v>0</v>
          </cell>
          <cell r="I33">
            <v>1</v>
          </cell>
          <cell r="J33">
            <v>64057.61</v>
          </cell>
          <cell r="K33">
            <v>6116.66</v>
          </cell>
          <cell r="L33">
            <v>362.83879999999999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1618.99</v>
          </cell>
          <cell r="S33">
            <v>1499.0099999999998</v>
          </cell>
          <cell r="T33">
            <v>5962.34</v>
          </cell>
          <cell r="U33">
            <v>9837.59</v>
          </cell>
          <cell r="V33">
            <v>1616.9999999999998</v>
          </cell>
          <cell r="W33">
            <v>1241.25</v>
          </cell>
          <cell r="X33">
            <v>7239.59</v>
          </cell>
          <cell r="Y33">
            <v>3059.1820568808689</v>
          </cell>
          <cell r="Z33">
            <v>106162.09085688085</v>
          </cell>
          <cell r="AA33">
            <v>13869.900000000001</v>
          </cell>
          <cell r="AB33">
            <v>261</v>
          </cell>
          <cell r="AC33">
            <v>20</v>
          </cell>
          <cell r="AD33">
            <v>12</v>
          </cell>
          <cell r="AE33">
            <v>26</v>
          </cell>
          <cell r="AF33">
            <v>12</v>
          </cell>
          <cell r="AG33">
            <v>1528</v>
          </cell>
          <cell r="AH33">
            <v>0.85</v>
          </cell>
          <cell r="AI33">
            <v>1298.8</v>
          </cell>
          <cell r="AJ33">
            <v>81.73859782636346</v>
          </cell>
          <cell r="AK33">
            <v>35.964983043599922</v>
          </cell>
          <cell r="AL33">
            <v>0.44</v>
          </cell>
          <cell r="AM33">
            <v>117.70358086996339</v>
          </cell>
          <cell r="AN33">
            <v>12.260789673954518</v>
          </cell>
          <cell r="AO33">
            <v>0.15</v>
          </cell>
          <cell r="AP33">
            <v>129.96437054391791</v>
          </cell>
          <cell r="AQ33">
            <v>938.5</v>
          </cell>
          <cell r="AR33">
            <v>0</v>
          </cell>
          <cell r="AS33">
            <v>376</v>
          </cell>
          <cell r="AT33">
            <v>1314.5</v>
          </cell>
          <cell r="AU33">
            <v>120514.76942411601</v>
          </cell>
          <cell r="AV33">
            <v>0.71395968048687719</v>
          </cell>
          <cell r="AW33">
            <v>927.29083301635603</v>
          </cell>
          <cell r="AX33">
            <v>102.54545454545453</v>
          </cell>
        </row>
        <row r="34">
          <cell r="B34" t="str">
            <v>5036</v>
          </cell>
          <cell r="C34">
            <v>0</v>
          </cell>
          <cell r="D34" t="str">
            <v>Lineworker</v>
          </cell>
          <cell r="E34" t="str">
            <v>5101</v>
          </cell>
          <cell r="F34" t="str">
            <v>BRICE, Peter</v>
          </cell>
          <cell r="G34" t="str">
            <v>Wages Staff</v>
          </cell>
          <cell r="H34">
            <v>0</v>
          </cell>
          <cell r="I34">
            <v>1</v>
          </cell>
          <cell r="J34">
            <v>72688.039999999994</v>
          </cell>
          <cell r="K34">
            <v>6034.52</v>
          </cell>
          <cell r="L34">
            <v>626.88120000000004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1499.0099999999998</v>
          </cell>
          <cell r="T34">
            <v>5962.34</v>
          </cell>
          <cell r="U34">
            <v>10765.34</v>
          </cell>
          <cell r="V34">
            <v>1778.1200000000003</v>
          </cell>
          <cell r="W34">
            <v>1365.62</v>
          </cell>
          <cell r="X34">
            <v>7960.8200000000006</v>
          </cell>
          <cell r="Y34">
            <v>4862.9448313729954</v>
          </cell>
          <cell r="Z34">
            <v>117093.66603137298</v>
          </cell>
          <cell r="AA34">
            <v>15739.960000000003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90.155271043557889</v>
          </cell>
          <cell r="AK34">
            <v>39.668319259165472</v>
          </cell>
          <cell r="AL34">
            <v>0.44</v>
          </cell>
          <cell r="AM34">
            <v>129.82359030272335</v>
          </cell>
          <cell r="AN34">
            <v>13.523290656533684</v>
          </cell>
          <cell r="AO34">
            <v>0.15</v>
          </cell>
          <cell r="AP34">
            <v>143.34688095925702</v>
          </cell>
          <cell r="AQ34">
            <v>0</v>
          </cell>
          <cell r="AR34">
            <v>0</v>
          </cell>
          <cell r="AS34">
            <v>-16</v>
          </cell>
          <cell r="AT34">
            <v>-16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B35" t="str">
            <v>9814</v>
          </cell>
          <cell r="C35">
            <v>0</v>
          </cell>
          <cell r="D35" t="str">
            <v>Lineworker  / LV Switcher</v>
          </cell>
          <cell r="E35" t="str">
            <v>3625</v>
          </cell>
          <cell r="F35" t="str">
            <v>BRISTOT, Sergio J</v>
          </cell>
          <cell r="G35" t="str">
            <v>Wages Staff</v>
          </cell>
          <cell r="H35">
            <v>0</v>
          </cell>
          <cell r="I35">
            <v>1</v>
          </cell>
          <cell r="J35">
            <v>64057.61</v>
          </cell>
          <cell r="K35">
            <v>5317.54</v>
          </cell>
          <cell r="L35">
            <v>128.55200000000002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1499.0099999999998</v>
          </cell>
          <cell r="T35">
            <v>5962.34</v>
          </cell>
          <cell r="U35">
            <v>9643.31</v>
          </cell>
          <cell r="V35">
            <v>1589.27</v>
          </cell>
          <cell r="W35">
            <v>1220.3000000000002</v>
          </cell>
          <cell r="X35">
            <v>7115.38</v>
          </cell>
          <cell r="Y35">
            <v>3121.8481719198844</v>
          </cell>
          <cell r="Z35">
            <v>103205.19017191988</v>
          </cell>
          <cell r="AA35">
            <v>13869.900000000001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79.461957323621718</v>
          </cell>
          <cell r="AK35">
            <v>34.963261222393555</v>
          </cell>
          <cell r="AL35">
            <v>0.44</v>
          </cell>
          <cell r="AM35">
            <v>114.42521854601527</v>
          </cell>
          <cell r="AN35">
            <v>11.919293598543257</v>
          </cell>
          <cell r="AO35">
            <v>0.15</v>
          </cell>
          <cell r="AP35">
            <v>126.34451214455854</v>
          </cell>
          <cell r="AQ35">
            <v>290</v>
          </cell>
          <cell r="AR35">
            <v>8</v>
          </cell>
          <cell r="AS35">
            <v>780.5</v>
          </cell>
          <cell r="AT35">
            <v>1078.5</v>
          </cell>
          <cell r="AU35">
            <v>44124.166145825002</v>
          </cell>
          <cell r="AV35">
            <v>0.26889197960129813</v>
          </cell>
          <cell r="AW35">
            <v>349.23690310616598</v>
          </cell>
          <cell r="AX35">
            <v>96.545454545454533</v>
          </cell>
        </row>
        <row r="36">
          <cell r="B36" t="str">
            <v>1924</v>
          </cell>
          <cell r="C36">
            <v>0</v>
          </cell>
          <cell r="D36" t="str">
            <v>Lineworker</v>
          </cell>
          <cell r="E36" t="str">
            <v>3277</v>
          </cell>
          <cell r="F36" t="str">
            <v>BURKE, David A</v>
          </cell>
          <cell r="G36" t="str">
            <v>Wages Staff</v>
          </cell>
          <cell r="H36">
            <v>0</v>
          </cell>
          <cell r="I36">
            <v>1</v>
          </cell>
          <cell r="J36">
            <v>70042.11</v>
          </cell>
          <cell r="K36">
            <v>6692.6</v>
          </cell>
          <cell r="L36">
            <v>205.27080000000001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1618.99</v>
          </cell>
          <cell r="S36">
            <v>1499.4100000000003</v>
          </cell>
          <cell r="T36">
            <v>5962.34</v>
          </cell>
          <cell r="U36">
            <v>10621.279999999999</v>
          </cell>
          <cell r="V36">
            <v>1748.9400000000005</v>
          </cell>
          <cell r="W36">
            <v>1342.7600000000002</v>
          </cell>
          <cell r="X36">
            <v>7830.1100000000006</v>
          </cell>
          <cell r="Y36">
            <v>2733.8544188460055</v>
          </cell>
          <cell r="Z36">
            <v>113847.69521884601</v>
          </cell>
          <cell r="AA36">
            <v>15175.96</v>
          </cell>
          <cell r="AB36">
            <v>261</v>
          </cell>
          <cell r="AC36">
            <v>20</v>
          </cell>
          <cell r="AD36">
            <v>12</v>
          </cell>
          <cell r="AE36">
            <v>26</v>
          </cell>
          <cell r="AF36">
            <v>12</v>
          </cell>
          <cell r="AG36">
            <v>1528</v>
          </cell>
          <cell r="AH36">
            <v>0.85</v>
          </cell>
          <cell r="AI36">
            <v>1298.8</v>
          </cell>
          <cell r="AJ36">
            <v>87.656063457688646</v>
          </cell>
          <cell r="AK36">
            <v>38.568667921383003</v>
          </cell>
          <cell r="AL36">
            <v>0.44</v>
          </cell>
          <cell r="AM36">
            <v>126.22473137907164</v>
          </cell>
          <cell r="AN36">
            <v>13.148409518653297</v>
          </cell>
          <cell r="AO36">
            <v>0.15</v>
          </cell>
          <cell r="AP36">
            <v>139.37314089772494</v>
          </cell>
          <cell r="AQ36">
            <v>254</v>
          </cell>
          <cell r="AR36">
            <v>13</v>
          </cell>
          <cell r="AS36">
            <v>769.5</v>
          </cell>
          <cell r="AT36">
            <v>1036.5</v>
          </cell>
          <cell r="AU36">
            <v>44359.411665299704</v>
          </cell>
          <cell r="AV36">
            <v>0.24505547515677761</v>
          </cell>
          <cell r="AW36">
            <v>318.27805113362274</v>
          </cell>
          <cell r="AX36">
            <v>104.72727272727272</v>
          </cell>
        </row>
        <row r="37">
          <cell r="B37" t="str">
            <v>3488</v>
          </cell>
          <cell r="C37">
            <v>0</v>
          </cell>
          <cell r="D37" t="str">
            <v>Trades Assistant</v>
          </cell>
          <cell r="E37" t="str">
            <v>9810</v>
          </cell>
          <cell r="F37" t="str">
            <v>CANTIGA, Jurlan</v>
          </cell>
          <cell r="G37" t="str">
            <v>Wages Staff</v>
          </cell>
          <cell r="H37">
            <v>0</v>
          </cell>
          <cell r="I37">
            <v>1</v>
          </cell>
          <cell r="J37">
            <v>51138.65</v>
          </cell>
          <cell r="K37">
            <v>4247.83</v>
          </cell>
          <cell r="L37">
            <v>172.49119999999999</v>
          </cell>
          <cell r="M37">
            <v>0</v>
          </cell>
          <cell r="N37">
            <v>2800.0499999999997</v>
          </cell>
          <cell r="O37">
            <v>749.98000000000025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3611.64</v>
          </cell>
          <cell r="U37">
            <v>7507.2400000000007</v>
          </cell>
          <cell r="V37">
            <v>1241.57</v>
          </cell>
          <cell r="W37">
            <v>953.65</v>
          </cell>
          <cell r="X37">
            <v>5558.6</v>
          </cell>
          <cell r="Y37">
            <v>2033.9897137448916</v>
          </cell>
          <cell r="Z37">
            <v>80015.690913744897</v>
          </cell>
          <cell r="AA37">
            <v>11079.76</v>
          </cell>
          <cell r="AB37">
            <v>261</v>
          </cell>
          <cell r="AC37">
            <v>20</v>
          </cell>
          <cell r="AD37">
            <v>12</v>
          </cell>
          <cell r="AE37">
            <v>26</v>
          </cell>
          <cell r="AF37">
            <v>12</v>
          </cell>
          <cell r="AG37">
            <v>1528</v>
          </cell>
          <cell r="AH37">
            <v>0.85</v>
          </cell>
          <cell r="AI37">
            <v>1298.8</v>
          </cell>
          <cell r="AJ37">
            <v>61.607399841195644</v>
          </cell>
          <cell r="AK37">
            <v>27.107255930126083</v>
          </cell>
          <cell r="AL37">
            <v>0.44</v>
          </cell>
          <cell r="AM37">
            <v>88.714655771321731</v>
          </cell>
          <cell r="AN37">
            <v>9.2411099761793469</v>
          </cell>
          <cell r="AO37">
            <v>0.15</v>
          </cell>
          <cell r="AP37">
            <v>97.955765747501076</v>
          </cell>
          <cell r="AQ37">
            <v>0</v>
          </cell>
          <cell r="AR37">
            <v>0</v>
          </cell>
          <cell r="AS37">
            <v>1229</v>
          </cell>
          <cell r="AT37">
            <v>1229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B38" t="str">
            <v>1404</v>
          </cell>
          <cell r="C38">
            <v>0</v>
          </cell>
          <cell r="D38" t="str">
            <v>Lineworker</v>
          </cell>
          <cell r="E38" t="str">
            <v>10686</v>
          </cell>
          <cell r="F38" t="str">
            <v>CIRIC, Stevan</v>
          </cell>
          <cell r="G38" t="str">
            <v>Wages Staff</v>
          </cell>
          <cell r="H38">
            <v>0</v>
          </cell>
          <cell r="I38">
            <v>1</v>
          </cell>
          <cell r="J38">
            <v>61540.38</v>
          </cell>
          <cell r="K38">
            <v>5877.05</v>
          </cell>
          <cell r="L38">
            <v>159.7304</v>
          </cell>
          <cell r="M38">
            <v>0</v>
          </cell>
          <cell r="N38">
            <v>2800.0499999999997</v>
          </cell>
          <cell r="O38">
            <v>749.98000000000025</v>
          </cell>
          <cell r="P38">
            <v>0</v>
          </cell>
          <cell r="Q38">
            <v>0</v>
          </cell>
          <cell r="R38">
            <v>0</v>
          </cell>
          <cell r="S38">
            <v>6240.0299999999988</v>
          </cell>
          <cell r="T38">
            <v>5962.34</v>
          </cell>
          <cell r="U38">
            <v>9886.2799999999988</v>
          </cell>
          <cell r="V38">
            <v>1615.6599999999999</v>
          </cell>
          <cell r="W38">
            <v>1239.4800000000002</v>
          </cell>
          <cell r="X38">
            <v>7233.4900000000007</v>
          </cell>
          <cell r="Y38">
            <v>1100.4008717333979</v>
          </cell>
          <cell r="Z38">
            <v>104404.87127173338</v>
          </cell>
          <cell r="AA38">
            <v>13326.630000000001</v>
          </cell>
          <cell r="AB38">
            <v>261</v>
          </cell>
          <cell r="AC38">
            <v>20</v>
          </cell>
          <cell r="AD38">
            <v>12</v>
          </cell>
          <cell r="AE38">
            <v>26</v>
          </cell>
          <cell r="AF38">
            <v>12</v>
          </cell>
          <cell r="AG38">
            <v>1528</v>
          </cell>
          <cell r="AH38">
            <v>0.85</v>
          </cell>
          <cell r="AI38">
            <v>1298.8</v>
          </cell>
          <cell r="AJ38">
            <v>80.385641570475357</v>
          </cell>
          <cell r="AK38">
            <v>35.369682291009156</v>
          </cell>
          <cell r="AL38">
            <v>0.44</v>
          </cell>
          <cell r="AM38">
            <v>115.75532386148451</v>
          </cell>
          <cell r="AN38">
            <v>12.057846235571303</v>
          </cell>
          <cell r="AO38">
            <v>0.15</v>
          </cell>
          <cell r="AP38">
            <v>127.81317009705582</v>
          </cell>
          <cell r="AQ38">
            <v>644</v>
          </cell>
          <cell r="AR38">
            <v>0</v>
          </cell>
          <cell r="AS38">
            <v>232</v>
          </cell>
          <cell r="AT38">
            <v>876</v>
          </cell>
          <cell r="AU38">
            <v>122039.28309064398</v>
          </cell>
          <cell r="AV38">
            <v>0.73515981735159819</v>
          </cell>
          <cell r="AW38">
            <v>954.82557077625574</v>
          </cell>
          <cell r="AX38">
            <v>110.72727272727272</v>
          </cell>
        </row>
        <row r="39">
          <cell r="B39" t="str">
            <v>3304</v>
          </cell>
          <cell r="C39">
            <v>0</v>
          </cell>
          <cell r="D39" t="str">
            <v>Trades Assistant</v>
          </cell>
          <cell r="E39" t="str">
            <v>10677</v>
          </cell>
          <cell r="F39" t="str">
            <v>CLARKE, Patrick M</v>
          </cell>
          <cell r="G39" t="str">
            <v>Wages Staff</v>
          </cell>
          <cell r="H39">
            <v>0</v>
          </cell>
          <cell r="I39">
            <v>1</v>
          </cell>
          <cell r="J39">
            <v>50344.549999999996</v>
          </cell>
          <cell r="K39">
            <v>4179.96</v>
          </cell>
          <cell r="L39">
            <v>131.98560000000001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3611.64</v>
          </cell>
          <cell r="U39">
            <v>7401</v>
          </cell>
          <cell r="V39">
            <v>1223.69</v>
          </cell>
          <cell r="W39">
            <v>939.89</v>
          </cell>
          <cell r="X39">
            <v>5478.5599999999995</v>
          </cell>
          <cell r="Y39">
            <v>899.67014869753086</v>
          </cell>
          <cell r="Z39">
            <v>77760.975748697543</v>
          </cell>
          <cell r="AA39">
            <v>10902.74</v>
          </cell>
          <cell r="AB39">
            <v>261</v>
          </cell>
          <cell r="AC39">
            <v>20</v>
          </cell>
          <cell r="AD39">
            <v>12</v>
          </cell>
          <cell r="AE39">
            <v>26</v>
          </cell>
          <cell r="AF39">
            <v>12</v>
          </cell>
          <cell r="AG39">
            <v>1528</v>
          </cell>
          <cell r="AH39">
            <v>0.85</v>
          </cell>
          <cell r="AI39">
            <v>1298.8</v>
          </cell>
          <cell r="AJ39">
            <v>59.871401100013507</v>
          </cell>
          <cell r="AK39">
            <v>26.343416484005942</v>
          </cell>
          <cell r="AL39">
            <v>0.44</v>
          </cell>
          <cell r="AM39">
            <v>86.214817584019443</v>
          </cell>
          <cell r="AN39">
            <v>8.9807101650020265</v>
          </cell>
          <cell r="AO39">
            <v>0.15</v>
          </cell>
          <cell r="AP39">
            <v>95.195527749021466</v>
          </cell>
          <cell r="AQ39">
            <v>1.5</v>
          </cell>
          <cell r="AR39">
            <v>0</v>
          </cell>
          <cell r="AS39">
            <v>1246</v>
          </cell>
          <cell r="AT39">
            <v>1247.5</v>
          </cell>
          <cell r="AU39">
            <v>148.66527227306102</v>
          </cell>
          <cell r="AV39">
            <v>1.2024048096192384E-3</v>
          </cell>
          <cell r="AW39">
            <v>1.5616833667334669</v>
          </cell>
          <cell r="AX39">
            <v>0</v>
          </cell>
        </row>
        <row r="40">
          <cell r="B40" t="str">
            <v>5061</v>
          </cell>
          <cell r="C40">
            <v>0</v>
          </cell>
          <cell r="D40" t="str">
            <v>Lineworker</v>
          </cell>
          <cell r="E40" t="str">
            <v>5261</v>
          </cell>
          <cell r="F40" t="str">
            <v>COLLINS, Robert G</v>
          </cell>
          <cell r="G40" t="str">
            <v>Wages Staff</v>
          </cell>
          <cell r="H40">
            <v>0</v>
          </cell>
          <cell r="I40">
            <v>1</v>
          </cell>
          <cell r="J40">
            <v>64873.38</v>
          </cell>
          <cell r="K40">
            <v>5388.92</v>
          </cell>
          <cell r="L40">
            <v>215.8432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0</v>
          </cell>
          <cell r="S40">
            <v>1499.0099999999998</v>
          </cell>
          <cell r="T40">
            <v>5962.34</v>
          </cell>
          <cell r="U40">
            <v>15315.1</v>
          </cell>
          <cell r="V40">
            <v>1693.13</v>
          </cell>
          <cell r="W40">
            <v>1234.7600000000002</v>
          </cell>
          <cell r="X40">
            <v>7580.4199999999983</v>
          </cell>
          <cell r="Y40">
            <v>2706.5083968399922</v>
          </cell>
          <cell r="Z40">
            <v>110019.44159683998</v>
          </cell>
          <cell r="AA40">
            <v>14056.07</v>
          </cell>
          <cell r="AB40">
            <v>261</v>
          </cell>
          <cell r="AC40">
            <v>20</v>
          </cell>
          <cell r="AD40">
            <v>12</v>
          </cell>
          <cell r="AE40">
            <v>26</v>
          </cell>
          <cell r="AF40">
            <v>12</v>
          </cell>
          <cell r="AG40">
            <v>1528</v>
          </cell>
          <cell r="AH40">
            <v>0.85</v>
          </cell>
          <cell r="AI40">
            <v>1298.8</v>
          </cell>
          <cell r="AJ40">
            <v>84.708532181121029</v>
          </cell>
          <cell r="AK40">
            <v>37.271754159693252</v>
          </cell>
          <cell r="AL40">
            <v>0.44</v>
          </cell>
          <cell r="AM40">
            <v>121.98028634081427</v>
          </cell>
          <cell r="AN40">
            <v>12.706279827168155</v>
          </cell>
          <cell r="AO40">
            <v>0.15</v>
          </cell>
          <cell r="AP40">
            <v>134.68656616798242</v>
          </cell>
          <cell r="AQ40">
            <v>3</v>
          </cell>
          <cell r="AR40">
            <v>0</v>
          </cell>
          <cell r="AS40">
            <v>1364</v>
          </cell>
          <cell r="AT40">
            <v>1367</v>
          </cell>
          <cell r="AU40">
            <v>383.90105078048771</v>
          </cell>
          <cell r="AV40">
            <v>2.1945866861741038E-3</v>
          </cell>
          <cell r="AW40">
            <v>2.850329188002926</v>
          </cell>
          <cell r="AX40">
            <v>9.2727272727272716</v>
          </cell>
        </row>
        <row r="41">
          <cell r="B41" t="str">
            <v>3487</v>
          </cell>
          <cell r="C41">
            <v>0</v>
          </cell>
          <cell r="D41" t="str">
            <v>Trades Assistant</v>
          </cell>
          <cell r="E41" t="str">
            <v>3608</v>
          </cell>
          <cell r="F41" t="str">
            <v>CONSTABLE, John R</v>
          </cell>
          <cell r="G41" t="str">
            <v>Wages Staff</v>
          </cell>
          <cell r="H41">
            <v>0</v>
          </cell>
          <cell r="I41">
            <v>1</v>
          </cell>
          <cell r="J41">
            <v>52306.660000000011</v>
          </cell>
          <cell r="K41">
            <v>4342.46</v>
          </cell>
          <cell r="L41">
            <v>390.09800000000001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3611.64</v>
          </cell>
          <cell r="U41">
            <v>7655.34</v>
          </cell>
          <cell r="V41">
            <v>1266.4599999999998</v>
          </cell>
          <cell r="W41">
            <v>972.81</v>
          </cell>
          <cell r="X41">
            <v>5670.17</v>
          </cell>
          <cell r="Y41">
            <v>2249.9636272745474</v>
          </cell>
          <cell r="Z41">
            <v>82015.631627274561</v>
          </cell>
          <cell r="AA41">
            <v>11326.54</v>
          </cell>
          <cell r="AB41">
            <v>261</v>
          </cell>
          <cell r="AC41">
            <v>20</v>
          </cell>
          <cell r="AD41">
            <v>12</v>
          </cell>
          <cell r="AE41">
            <v>26</v>
          </cell>
          <cell r="AF41">
            <v>12</v>
          </cell>
          <cell r="AG41">
            <v>1528</v>
          </cell>
          <cell r="AH41">
            <v>0.85</v>
          </cell>
          <cell r="AI41">
            <v>1298.8</v>
          </cell>
          <cell r="AJ41">
            <v>63.147237162977028</v>
          </cell>
          <cell r="AK41">
            <v>27.784784351709892</v>
          </cell>
          <cell r="AL41">
            <v>0.44</v>
          </cell>
          <cell r="AM41">
            <v>90.932021514686923</v>
          </cell>
          <cell r="AN41">
            <v>9.4720855744465542</v>
          </cell>
          <cell r="AO41">
            <v>0.15</v>
          </cell>
          <cell r="AP41">
            <v>100.40410708913348</v>
          </cell>
          <cell r="AQ41">
            <v>2</v>
          </cell>
          <cell r="AR41">
            <v>0</v>
          </cell>
          <cell r="AS41">
            <v>1230.5</v>
          </cell>
          <cell r="AT41">
            <v>1232.5</v>
          </cell>
          <cell r="AU41">
            <v>211.61031121682197</v>
          </cell>
          <cell r="AV41">
            <v>1.6227180527383367E-3</v>
          </cell>
          <cell r="AW41">
            <v>2.1075862068965514</v>
          </cell>
          <cell r="AX41">
            <v>1.0909090909090908</v>
          </cell>
        </row>
        <row r="42">
          <cell r="B42" t="str">
            <v>3987</v>
          </cell>
          <cell r="C42">
            <v>0</v>
          </cell>
          <cell r="D42" t="str">
            <v>Asset Inspector</v>
          </cell>
          <cell r="E42" t="str">
            <v>9982</v>
          </cell>
          <cell r="F42" t="str">
            <v>CRANE, David B</v>
          </cell>
          <cell r="G42" t="str">
            <v>Wages Staff</v>
          </cell>
          <cell r="H42">
            <v>0</v>
          </cell>
          <cell r="I42">
            <v>1</v>
          </cell>
          <cell r="J42">
            <v>51651.51</v>
          </cell>
          <cell r="K42">
            <v>4289.6899999999996</v>
          </cell>
          <cell r="L42">
            <v>197.43680000000001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3611.64</v>
          </cell>
          <cell r="U42">
            <v>7572.77</v>
          </cell>
          <cell r="V42">
            <v>1252.6000000000001</v>
          </cell>
          <cell r="W42">
            <v>962.14</v>
          </cell>
          <cell r="X42">
            <v>5607.97</v>
          </cell>
          <cell r="Y42">
            <v>1516.9819047375481</v>
          </cell>
          <cell r="Z42">
            <v>80212.768704737566</v>
          </cell>
          <cell r="AA42">
            <v>11188.95</v>
          </cell>
          <cell r="AB42">
            <v>261</v>
          </cell>
          <cell r="AC42">
            <v>20</v>
          </cell>
          <cell r="AD42">
            <v>12</v>
          </cell>
          <cell r="AE42">
            <v>26</v>
          </cell>
          <cell r="AF42">
            <v>12</v>
          </cell>
          <cell r="AG42">
            <v>1528</v>
          </cell>
          <cell r="AH42">
            <v>0.85</v>
          </cell>
          <cell r="AI42">
            <v>1298.8</v>
          </cell>
          <cell r="AJ42">
            <v>61.759138208144108</v>
          </cell>
          <cell r="AK42">
            <v>27.174020811583407</v>
          </cell>
          <cell r="AL42">
            <v>0.44</v>
          </cell>
          <cell r="AM42">
            <v>88.933159019727512</v>
          </cell>
          <cell r="AN42">
            <v>9.2638707312216155</v>
          </cell>
          <cell r="AO42">
            <v>0.15</v>
          </cell>
          <cell r="AP42">
            <v>98.197029750949127</v>
          </cell>
          <cell r="AQ42">
            <v>9.5</v>
          </cell>
          <cell r="AR42">
            <v>0</v>
          </cell>
          <cell r="AS42">
            <v>1087</v>
          </cell>
          <cell r="AT42">
            <v>1096.5</v>
          </cell>
          <cell r="AU42">
            <v>1104.9830107478895</v>
          </cell>
          <cell r="AV42">
            <v>8.6639306885544914E-3</v>
          </cell>
          <cell r="AW42">
            <v>11.252713178294574</v>
          </cell>
          <cell r="AX42">
            <v>0</v>
          </cell>
        </row>
        <row r="43">
          <cell r="B43" t="str">
            <v>3477</v>
          </cell>
          <cell r="C43">
            <v>0</v>
          </cell>
          <cell r="D43" t="str">
            <v>Asset Inspector</v>
          </cell>
          <cell r="E43" t="str">
            <v>9676</v>
          </cell>
          <cell r="F43" t="str">
            <v>CRANE, Michael B</v>
          </cell>
          <cell r="G43" t="str">
            <v>Wages Staff</v>
          </cell>
          <cell r="H43">
            <v>0</v>
          </cell>
          <cell r="I43">
            <v>1</v>
          </cell>
          <cell r="J43">
            <v>60566.32</v>
          </cell>
          <cell r="K43">
            <v>5785.99</v>
          </cell>
          <cell r="L43">
            <v>250.32080000000002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2833.0000000000005</v>
          </cell>
          <cell r="S43">
            <v>0</v>
          </cell>
          <cell r="T43">
            <v>3611.64</v>
          </cell>
          <cell r="U43">
            <v>9071.4500000000007</v>
          </cell>
          <cell r="V43">
            <v>1496.1299999999999</v>
          </cell>
          <cell r="W43">
            <v>1148.8799999999999</v>
          </cell>
          <cell r="X43">
            <v>6698.4</v>
          </cell>
          <cell r="Y43">
            <v>2862.0159985573764</v>
          </cell>
          <cell r="Z43">
            <v>97874.176798557368</v>
          </cell>
          <cell r="AA43">
            <v>13120.099999999999</v>
          </cell>
          <cell r="AB43">
            <v>261</v>
          </cell>
          <cell r="AC43">
            <v>20</v>
          </cell>
          <cell r="AD43">
            <v>12</v>
          </cell>
          <cell r="AE43">
            <v>26</v>
          </cell>
          <cell r="AF43">
            <v>12</v>
          </cell>
          <cell r="AG43">
            <v>1528</v>
          </cell>
          <cell r="AH43">
            <v>0.85</v>
          </cell>
          <cell r="AI43">
            <v>1298.8</v>
          </cell>
          <cell r="AJ43">
            <v>75.357388973327204</v>
          </cell>
          <cell r="AK43">
            <v>33.157251148263967</v>
          </cell>
          <cell r="AL43">
            <v>0.44</v>
          </cell>
          <cell r="AM43">
            <v>108.51464012159117</v>
          </cell>
          <cell r="AN43">
            <v>11.303608345999081</v>
          </cell>
          <cell r="AO43">
            <v>0.15</v>
          </cell>
          <cell r="AP43">
            <v>119.81824846759025</v>
          </cell>
          <cell r="AQ43">
            <v>0</v>
          </cell>
          <cell r="AR43">
            <v>0</v>
          </cell>
          <cell r="AS43">
            <v>1125</v>
          </cell>
          <cell r="AT43">
            <v>1125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B44" t="str">
            <v>6396</v>
          </cell>
          <cell r="C44">
            <v>0</v>
          </cell>
          <cell r="D44" t="str">
            <v>Trades Assistant / Plant Operator</v>
          </cell>
          <cell r="E44" t="str">
            <v>10544</v>
          </cell>
          <cell r="F44" t="str">
            <v>DAVIS, Paul R B</v>
          </cell>
          <cell r="G44" t="str">
            <v>Salaried Staff</v>
          </cell>
          <cell r="H44">
            <v>0</v>
          </cell>
          <cell r="I44">
            <v>1</v>
          </cell>
          <cell r="J44">
            <v>55536.81</v>
          </cell>
          <cell r="K44">
            <v>4612.88</v>
          </cell>
          <cell r="L44">
            <v>188.11320000000001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4531.99</v>
          </cell>
          <cell r="S44">
            <v>0</v>
          </cell>
          <cell r="T44">
            <v>3611.64</v>
          </cell>
          <cell r="U44">
            <v>8622.4</v>
          </cell>
          <cell r="V44">
            <v>1415.3700000000001</v>
          </cell>
          <cell r="W44">
            <v>1086.32</v>
          </cell>
          <cell r="X44">
            <v>6336.7899999999991</v>
          </cell>
          <cell r="Y44">
            <v>1111.3135964184989</v>
          </cell>
          <cell r="Z44">
            <v>90603.656796418494</v>
          </cell>
          <cell r="AA44">
            <v>12031.939999999999</v>
          </cell>
          <cell r="AB44">
            <v>261</v>
          </cell>
          <cell r="AC44">
            <v>20</v>
          </cell>
          <cell r="AD44">
            <v>12</v>
          </cell>
          <cell r="AE44">
            <v>0</v>
          </cell>
          <cell r="AF44">
            <v>12</v>
          </cell>
          <cell r="AG44">
            <v>1594.9499999999998</v>
          </cell>
          <cell r="AH44">
            <v>0.85</v>
          </cell>
          <cell r="AI44">
            <v>1355.7074999999998</v>
          </cell>
          <cell r="AJ44">
            <v>66.831272082229034</v>
          </cell>
          <cell r="AK44">
            <v>29.405759716180775</v>
          </cell>
          <cell r="AL44">
            <v>0.44</v>
          </cell>
          <cell r="AM44">
            <v>96.237031798409816</v>
          </cell>
          <cell r="AN44">
            <v>10.024690812334354</v>
          </cell>
          <cell r="AO44">
            <v>0.15</v>
          </cell>
          <cell r="AP44">
            <v>106.26172261074417</v>
          </cell>
          <cell r="AQ44">
            <v>907.5</v>
          </cell>
          <cell r="AR44">
            <v>9</v>
          </cell>
          <cell r="AS44">
            <v>105</v>
          </cell>
          <cell r="AT44">
            <v>1021.5</v>
          </cell>
          <cell r="AU44">
            <v>127982.65441309073</v>
          </cell>
          <cell r="AV44">
            <v>0.88839941262848754</v>
          </cell>
          <cell r="AW44">
            <v>1204.409746696035</v>
          </cell>
          <cell r="AX44">
            <v>21.818181818181817</v>
          </cell>
        </row>
        <row r="45">
          <cell r="B45" t="str">
            <v>5140</v>
          </cell>
          <cell r="C45">
            <v>0</v>
          </cell>
          <cell r="D45" t="str">
            <v>Vegetation Inspector</v>
          </cell>
          <cell r="E45" t="str">
            <v>3048</v>
          </cell>
          <cell r="F45" t="str">
            <v>EADIE, James K G</v>
          </cell>
          <cell r="G45" t="str">
            <v>Wages Staff</v>
          </cell>
          <cell r="H45">
            <v>0</v>
          </cell>
          <cell r="I45">
            <v>1</v>
          </cell>
          <cell r="J45">
            <v>60566.32</v>
          </cell>
          <cell r="K45">
            <v>5030.08</v>
          </cell>
          <cell r="L45">
            <v>251.27119999999999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3611.64</v>
          </cell>
          <cell r="U45">
            <v>8731.4800000000014</v>
          </cell>
          <cell r="V45">
            <v>1447.6100000000001</v>
          </cell>
          <cell r="W45">
            <v>1112.1599999999999</v>
          </cell>
          <cell r="X45">
            <v>6481.0700000000006</v>
          </cell>
          <cell r="Y45">
            <v>1945.8643671409995</v>
          </cell>
          <cell r="Z45">
            <v>92727.525567140998</v>
          </cell>
          <cell r="AA45">
            <v>13120.099999999999</v>
          </cell>
          <cell r="AB45">
            <v>261</v>
          </cell>
          <cell r="AC45">
            <v>20</v>
          </cell>
          <cell r="AD45">
            <v>12</v>
          </cell>
          <cell r="AE45">
            <v>26</v>
          </cell>
          <cell r="AF45">
            <v>12</v>
          </cell>
          <cell r="AG45">
            <v>1528</v>
          </cell>
          <cell r="AH45">
            <v>0.85</v>
          </cell>
          <cell r="AI45">
            <v>1298.8</v>
          </cell>
          <cell r="AJ45">
            <v>71.39476868427856</v>
          </cell>
          <cell r="AK45">
            <v>31.413698221082566</v>
          </cell>
          <cell r="AL45">
            <v>0.44</v>
          </cell>
          <cell r="AM45">
            <v>102.80846690536113</v>
          </cell>
          <cell r="AN45">
            <v>10.709215302641784</v>
          </cell>
          <cell r="AO45">
            <v>0.15</v>
          </cell>
          <cell r="AP45">
            <v>113.51768220800291</v>
          </cell>
          <cell r="AQ45">
            <v>3.5</v>
          </cell>
          <cell r="AR45">
            <v>0</v>
          </cell>
          <cell r="AS45">
            <v>651</v>
          </cell>
          <cell r="AT45">
            <v>654.5</v>
          </cell>
          <cell r="AU45">
            <v>788.43190188103824</v>
          </cell>
          <cell r="AV45">
            <v>5.3475935828877002E-3</v>
          </cell>
          <cell r="AW45">
            <v>6.9454545454545444</v>
          </cell>
          <cell r="AX45">
            <v>0</v>
          </cell>
        </row>
        <row r="46">
          <cell r="B46" t="str">
            <v>6289</v>
          </cell>
          <cell r="C46">
            <v>0</v>
          </cell>
          <cell r="D46" t="str">
            <v>Lineworker</v>
          </cell>
          <cell r="E46" t="str">
            <v>2123</v>
          </cell>
          <cell r="F46" t="str">
            <v>GENERO, Mario</v>
          </cell>
          <cell r="G46" t="str">
            <v>Wages Staff</v>
          </cell>
          <cell r="H46">
            <v>0</v>
          </cell>
          <cell r="I46">
            <v>1</v>
          </cell>
          <cell r="J46">
            <v>70042.11</v>
          </cell>
          <cell r="K46">
            <v>6692.6</v>
          </cell>
          <cell r="L46">
            <v>247.20720000000003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1618.99</v>
          </cell>
          <cell r="S46">
            <v>1499.4100000000003</v>
          </cell>
          <cell r="T46">
            <v>5962.34</v>
          </cell>
          <cell r="U46">
            <v>10621.279999999999</v>
          </cell>
          <cell r="V46">
            <v>1748.9400000000005</v>
          </cell>
          <cell r="W46">
            <v>1342.7600000000002</v>
          </cell>
          <cell r="X46">
            <v>7830.1100000000006</v>
          </cell>
          <cell r="Y46">
            <v>3009.4025299610112</v>
          </cell>
          <cell r="Z46">
            <v>114165.17972996102</v>
          </cell>
          <cell r="AA46">
            <v>15175.96</v>
          </cell>
          <cell r="AB46">
            <v>261</v>
          </cell>
          <cell r="AC46">
            <v>20</v>
          </cell>
          <cell r="AD46">
            <v>12</v>
          </cell>
          <cell r="AE46">
            <v>26</v>
          </cell>
          <cell r="AF46">
            <v>12</v>
          </cell>
          <cell r="AG46">
            <v>1528</v>
          </cell>
          <cell r="AH46">
            <v>0.85</v>
          </cell>
          <cell r="AI46">
            <v>1298.8</v>
          </cell>
          <cell r="AJ46">
            <v>87.900507953465521</v>
          </cell>
          <cell r="AK46">
            <v>38.676223499524831</v>
          </cell>
          <cell r="AL46">
            <v>0.44</v>
          </cell>
          <cell r="AM46">
            <v>126.57673145299034</v>
          </cell>
          <cell r="AN46">
            <v>13.185076193019828</v>
          </cell>
          <cell r="AO46">
            <v>0.15</v>
          </cell>
          <cell r="AP46">
            <v>139.76180764601017</v>
          </cell>
          <cell r="AQ46">
            <v>319</v>
          </cell>
          <cell r="AR46">
            <v>6</v>
          </cell>
          <cell r="AS46">
            <v>635</v>
          </cell>
          <cell r="AT46">
            <v>960</v>
          </cell>
          <cell r="AU46">
            <v>60318.459177951583</v>
          </cell>
          <cell r="AV46">
            <v>0.33229166666666665</v>
          </cell>
          <cell r="AW46">
            <v>431.58041666666662</v>
          </cell>
          <cell r="AX46">
            <v>98.72727272727272</v>
          </cell>
        </row>
        <row r="47">
          <cell r="B47" t="str">
            <v>5083</v>
          </cell>
          <cell r="C47">
            <v>0</v>
          </cell>
          <cell r="D47" t="str">
            <v>Asset Inspector</v>
          </cell>
          <cell r="E47" t="str">
            <v>3643</v>
          </cell>
          <cell r="F47" t="str">
            <v>GRAME, Gregory I</v>
          </cell>
          <cell r="G47" t="str">
            <v>Wages Staff</v>
          </cell>
          <cell r="H47">
            <v>0</v>
          </cell>
          <cell r="I47">
            <v>1</v>
          </cell>
          <cell r="J47">
            <v>60362.62</v>
          </cell>
          <cell r="K47">
            <v>5767.16</v>
          </cell>
          <cell r="L47">
            <v>106.46600000000001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2833.0000000000005</v>
          </cell>
          <cell r="S47">
            <v>0</v>
          </cell>
          <cell r="T47">
            <v>3611.64</v>
          </cell>
          <cell r="U47">
            <v>9045.84</v>
          </cell>
          <cell r="V47">
            <v>1491.82</v>
          </cell>
          <cell r="W47">
            <v>1145.57</v>
          </cell>
          <cell r="X47">
            <v>6679.0999999999995</v>
          </cell>
          <cell r="Y47">
            <v>2898.1791173953534</v>
          </cell>
          <cell r="Z47">
            <v>97491.425117395367</v>
          </cell>
          <cell r="AA47">
            <v>13077.419999999998</v>
          </cell>
          <cell r="AB47">
            <v>261</v>
          </cell>
          <cell r="AC47">
            <v>20</v>
          </cell>
          <cell r="AD47">
            <v>12</v>
          </cell>
          <cell r="AE47">
            <v>26</v>
          </cell>
          <cell r="AF47">
            <v>12</v>
          </cell>
          <cell r="AG47">
            <v>1528</v>
          </cell>
          <cell r="AH47">
            <v>0.85</v>
          </cell>
          <cell r="AI47">
            <v>1298.8</v>
          </cell>
          <cell r="AJ47">
            <v>75.062692575758675</v>
          </cell>
          <cell r="AK47">
            <v>33.027584733333818</v>
          </cell>
          <cell r="AL47">
            <v>0.44</v>
          </cell>
          <cell r="AM47">
            <v>108.0902773090925</v>
          </cell>
          <cell r="AN47">
            <v>11.259403886363801</v>
          </cell>
          <cell r="AO47">
            <v>0.15</v>
          </cell>
          <cell r="AP47">
            <v>119.3496811954563</v>
          </cell>
          <cell r="AQ47">
            <v>1.5</v>
          </cell>
          <cell r="AR47">
            <v>12</v>
          </cell>
          <cell r="AS47">
            <v>1134.5</v>
          </cell>
          <cell r="AT47">
            <v>1148</v>
          </cell>
          <cell r="AU47">
            <v>202.54098336671427</v>
          </cell>
          <cell r="AV47">
            <v>1.3066202090592336E-3</v>
          </cell>
          <cell r="AW47">
            <v>1.6970383275261325</v>
          </cell>
          <cell r="AX47">
            <v>0</v>
          </cell>
        </row>
        <row r="48">
          <cell r="B48" t="str">
            <v>5323</v>
          </cell>
          <cell r="C48">
            <v>0</v>
          </cell>
          <cell r="D48" t="str">
            <v>Trades Assistant</v>
          </cell>
          <cell r="E48" t="str">
            <v>10538</v>
          </cell>
          <cell r="F48" t="str">
            <v>GULLIVER, Hugh</v>
          </cell>
          <cell r="G48" t="str">
            <v>Wages Staff</v>
          </cell>
          <cell r="H48">
            <v>0</v>
          </cell>
          <cell r="I48">
            <v>1</v>
          </cell>
          <cell r="J48">
            <v>50344.549999999996</v>
          </cell>
          <cell r="K48">
            <v>4179.96</v>
          </cell>
          <cell r="L48">
            <v>102.7872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3611.64</v>
          </cell>
          <cell r="U48">
            <v>7401</v>
          </cell>
          <cell r="V48">
            <v>1223.69</v>
          </cell>
          <cell r="W48">
            <v>939.89</v>
          </cell>
          <cell r="X48">
            <v>5478.5599999999995</v>
          </cell>
          <cell r="Y48">
            <v>1012.7537823677505</v>
          </cell>
          <cell r="Z48">
            <v>77844.860982367754</v>
          </cell>
          <cell r="AA48">
            <v>10902.74</v>
          </cell>
          <cell r="AB48">
            <v>261</v>
          </cell>
          <cell r="AC48">
            <v>20</v>
          </cell>
          <cell r="AD48">
            <v>12</v>
          </cell>
          <cell r="AE48">
            <v>26</v>
          </cell>
          <cell r="AF48">
            <v>12</v>
          </cell>
          <cell r="AG48">
            <v>1528</v>
          </cell>
          <cell r="AH48">
            <v>0.85</v>
          </cell>
          <cell r="AI48">
            <v>1298.8</v>
          </cell>
          <cell r="AJ48">
            <v>59.935987821348753</v>
          </cell>
          <cell r="AK48">
            <v>26.371834641393452</v>
          </cell>
          <cell r="AL48">
            <v>0.44</v>
          </cell>
          <cell r="AM48">
            <v>86.307822462742209</v>
          </cell>
          <cell r="AN48">
            <v>8.9903981732023119</v>
          </cell>
          <cell r="AO48">
            <v>0.15</v>
          </cell>
          <cell r="AP48">
            <v>95.298220635944517</v>
          </cell>
          <cell r="AQ48">
            <v>40.5</v>
          </cell>
          <cell r="AR48">
            <v>0</v>
          </cell>
          <cell r="AS48">
            <v>1147</v>
          </cell>
          <cell r="AT48">
            <v>1187.5</v>
          </cell>
          <cell r="AU48">
            <v>4221.3219561764818</v>
          </cell>
          <cell r="AV48">
            <v>3.4105263157894736E-2</v>
          </cell>
          <cell r="AW48">
            <v>44.295915789473682</v>
          </cell>
          <cell r="AX48">
            <v>0</v>
          </cell>
        </row>
        <row r="49">
          <cell r="B49" t="str">
            <v>6433</v>
          </cell>
          <cell r="C49">
            <v>0</v>
          </cell>
          <cell r="D49" t="str">
            <v>Lineworker / LV Switcher</v>
          </cell>
          <cell r="E49" t="str">
            <v>2471</v>
          </cell>
          <cell r="F49" t="str">
            <v>GUM, James</v>
          </cell>
          <cell r="G49" t="str">
            <v>Wages Staff</v>
          </cell>
          <cell r="H49">
            <v>0</v>
          </cell>
          <cell r="I49">
            <v>1</v>
          </cell>
          <cell r="J49">
            <v>69375.900000000009</v>
          </cell>
          <cell r="K49">
            <v>6626.880000000001</v>
          </cell>
          <cell r="L49">
            <v>242.73919999999998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1259.01</v>
          </cell>
          <cell r="S49">
            <v>1499.4100000000003</v>
          </cell>
          <cell r="T49">
            <v>5962.34</v>
          </cell>
          <cell r="U49">
            <v>10488.64</v>
          </cell>
          <cell r="V49">
            <v>1727.7000000000003</v>
          </cell>
          <cell r="W49">
            <v>1326.4799999999998</v>
          </cell>
          <cell r="X49">
            <v>7735.0999999999995</v>
          </cell>
          <cell r="Y49">
            <v>2779.7161317440041</v>
          </cell>
          <cell r="Z49">
            <v>112573.94533174401</v>
          </cell>
          <cell r="AA49">
            <v>15026.909999999998</v>
          </cell>
          <cell r="AB49">
            <v>261</v>
          </cell>
          <cell r="AC49">
            <v>20</v>
          </cell>
          <cell r="AD49">
            <v>12</v>
          </cell>
          <cell r="AE49">
            <v>26</v>
          </cell>
          <cell r="AF49">
            <v>12</v>
          </cell>
          <cell r="AG49">
            <v>1528</v>
          </cell>
          <cell r="AH49">
            <v>0.85</v>
          </cell>
          <cell r="AI49">
            <v>1298.8</v>
          </cell>
          <cell r="AJ49">
            <v>86.675350578798898</v>
          </cell>
          <cell r="AK49">
            <v>38.137154254671515</v>
          </cell>
          <cell r="AL49">
            <v>0.44</v>
          </cell>
          <cell r="AM49">
            <v>124.81250483347041</v>
          </cell>
          <cell r="AN49">
            <v>13.001302586819834</v>
          </cell>
          <cell r="AO49">
            <v>0.15</v>
          </cell>
          <cell r="AP49">
            <v>137.81380742029026</v>
          </cell>
          <cell r="AQ49">
            <v>494.5</v>
          </cell>
          <cell r="AR49">
            <v>0</v>
          </cell>
          <cell r="AS49">
            <v>644.5</v>
          </cell>
          <cell r="AT49">
            <v>1139</v>
          </cell>
          <cell r="AU49">
            <v>77710.120620553455</v>
          </cell>
          <cell r="AV49">
            <v>0.43415276558384547</v>
          </cell>
          <cell r="AW49">
            <v>563.87761194029849</v>
          </cell>
          <cell r="AX49">
            <v>82.36363636363636</v>
          </cell>
        </row>
        <row r="50">
          <cell r="B50" t="str">
            <v>8026</v>
          </cell>
          <cell r="C50">
            <v>0</v>
          </cell>
          <cell r="D50" t="str">
            <v>Vegetation Inspector</v>
          </cell>
          <cell r="E50" t="str">
            <v>10571</v>
          </cell>
          <cell r="F50" t="str">
            <v>HALL, Tessa J</v>
          </cell>
          <cell r="G50" t="str">
            <v>Wages Staff</v>
          </cell>
          <cell r="H50">
            <v>0</v>
          </cell>
          <cell r="I50">
            <v>1</v>
          </cell>
          <cell r="J50">
            <v>53137.590000000004</v>
          </cell>
          <cell r="K50">
            <v>4414.0500000000011</v>
          </cell>
          <cell r="L50">
            <v>112.1932</v>
          </cell>
          <cell r="M50">
            <v>0</v>
          </cell>
          <cell r="N50">
            <v>2800.0499999999997</v>
          </cell>
          <cell r="O50">
            <v>749.98000000000025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3611.64</v>
          </cell>
          <cell r="U50">
            <v>7767.380000000001</v>
          </cell>
          <cell r="V50">
            <v>1285.32</v>
          </cell>
          <cell r="W50">
            <v>987.32</v>
          </cell>
          <cell r="X50">
            <v>5754.61</v>
          </cell>
          <cell r="Y50">
            <v>1026.3144451017317</v>
          </cell>
          <cell r="Z50">
            <v>81646.447645101754</v>
          </cell>
          <cell r="AA50">
            <v>11513.29</v>
          </cell>
          <cell r="AB50">
            <v>261</v>
          </cell>
          <cell r="AC50">
            <v>20</v>
          </cell>
          <cell r="AD50">
            <v>12</v>
          </cell>
          <cell r="AE50">
            <v>26</v>
          </cell>
          <cell r="AF50">
            <v>12</v>
          </cell>
          <cell r="AG50">
            <v>1528</v>
          </cell>
          <cell r="AH50">
            <v>0.85</v>
          </cell>
          <cell r="AI50">
            <v>1298.8</v>
          </cell>
          <cell r="AJ50">
            <v>62.862987099708775</v>
          </cell>
          <cell r="AK50">
            <v>27.65971432387186</v>
          </cell>
          <cell r="AL50">
            <v>0.44</v>
          </cell>
          <cell r="AM50">
            <v>90.522701423580628</v>
          </cell>
          <cell r="AN50">
            <v>9.4294480649563166</v>
          </cell>
          <cell r="AO50">
            <v>0.15</v>
          </cell>
          <cell r="AP50">
            <v>99.952149488536946</v>
          </cell>
          <cell r="AQ50">
            <v>0</v>
          </cell>
          <cell r="AR50">
            <v>0</v>
          </cell>
          <cell r="AS50">
            <v>1070.5</v>
          </cell>
          <cell r="AT50">
            <v>1070.5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B51" t="str">
            <v>1932</v>
          </cell>
          <cell r="C51">
            <v>0</v>
          </cell>
          <cell r="D51" t="str">
            <v>HV Switcher / Lineworker</v>
          </cell>
          <cell r="E51" t="str">
            <v>10669</v>
          </cell>
          <cell r="F51" t="str">
            <v>HORNBY, Matthew Christopher</v>
          </cell>
          <cell r="G51" t="str">
            <v>Wages Staff</v>
          </cell>
          <cell r="H51">
            <v>0</v>
          </cell>
          <cell r="I51">
            <v>1</v>
          </cell>
          <cell r="J51">
            <v>65532.26</v>
          </cell>
          <cell r="K51">
            <v>5441.85</v>
          </cell>
          <cell r="L51">
            <v>0</v>
          </cell>
          <cell r="M51">
            <v>0</v>
          </cell>
          <cell r="N51">
            <v>2800.0499999999997</v>
          </cell>
          <cell r="O51">
            <v>749.98000000000025</v>
          </cell>
          <cell r="P51">
            <v>0</v>
          </cell>
          <cell r="Q51">
            <v>0</v>
          </cell>
          <cell r="R51">
            <v>0</v>
          </cell>
          <cell r="S51">
            <v>1499.0099999999998</v>
          </cell>
          <cell r="T51">
            <v>5962.34</v>
          </cell>
          <cell r="U51">
            <v>9837.8399999999983</v>
          </cell>
          <cell r="V51">
            <v>1622.03</v>
          </cell>
          <cell r="W51">
            <v>1245.48</v>
          </cell>
          <cell r="X51">
            <v>7261.97</v>
          </cell>
          <cell r="Y51">
            <v>757.49482940003293</v>
          </cell>
          <cell r="Z51">
            <v>102710.30482940002</v>
          </cell>
          <cell r="AA51">
            <v>14194.130000000001</v>
          </cell>
          <cell r="AB51">
            <v>261</v>
          </cell>
          <cell r="AC51">
            <v>20</v>
          </cell>
          <cell r="AD51">
            <v>12</v>
          </cell>
          <cell r="AE51">
            <v>26</v>
          </cell>
          <cell r="AF51">
            <v>12</v>
          </cell>
          <cell r="AG51">
            <v>1528</v>
          </cell>
          <cell r="AH51">
            <v>0.85</v>
          </cell>
          <cell r="AI51">
            <v>1298.8</v>
          </cell>
          <cell r="AJ51">
            <v>79.080924568370818</v>
          </cell>
          <cell r="AK51">
            <v>34.795606810083157</v>
          </cell>
          <cell r="AL51">
            <v>0.44</v>
          </cell>
          <cell r="AM51">
            <v>113.87653137845398</v>
          </cell>
          <cell r="AN51">
            <v>11.862138685255623</v>
          </cell>
          <cell r="AO51">
            <v>0.15</v>
          </cell>
          <cell r="AP51">
            <v>125.73867006370961</v>
          </cell>
          <cell r="AQ51">
            <v>370</v>
          </cell>
          <cell r="AR51">
            <v>0</v>
          </cell>
          <cell r="AS51">
            <v>732</v>
          </cell>
          <cell r="AT51">
            <v>1102</v>
          </cell>
          <cell r="AU51">
            <v>54831.644583608009</v>
          </cell>
          <cell r="AV51">
            <v>0.33575317604355714</v>
          </cell>
          <cell r="AW51">
            <v>436.07622504537198</v>
          </cell>
          <cell r="AX51">
            <v>79.963636363636354</v>
          </cell>
        </row>
        <row r="52">
          <cell r="B52" t="str">
            <v>1234</v>
          </cell>
          <cell r="C52">
            <v>0</v>
          </cell>
          <cell r="D52" t="str">
            <v>Lineworker</v>
          </cell>
          <cell r="E52" t="str">
            <v>9009</v>
          </cell>
          <cell r="F52" t="str">
            <v>JACOBS, Robert</v>
          </cell>
          <cell r="G52" t="str">
            <v>Wages Staff</v>
          </cell>
          <cell r="H52">
            <v>0</v>
          </cell>
          <cell r="I52">
            <v>1</v>
          </cell>
          <cell r="J52">
            <v>72211.86</v>
          </cell>
          <cell r="K52">
            <v>6896.1599999999989</v>
          </cell>
          <cell r="L52">
            <v>256.70400000000001</v>
          </cell>
          <cell r="M52">
            <v>0</v>
          </cell>
          <cell r="N52">
            <v>2800.0499999999997</v>
          </cell>
          <cell r="O52">
            <v>749.98000000000025</v>
          </cell>
          <cell r="P52">
            <v>0</v>
          </cell>
          <cell r="Q52">
            <v>0</v>
          </cell>
          <cell r="R52">
            <v>1259.01</v>
          </cell>
          <cell r="S52">
            <v>1499.0099999999998</v>
          </cell>
          <cell r="T52">
            <v>5962.34</v>
          </cell>
          <cell r="U52">
            <v>17120.919999999998</v>
          </cell>
          <cell r="V52">
            <v>1885.2</v>
          </cell>
          <cell r="W52">
            <v>1373.93</v>
          </cell>
          <cell r="X52">
            <v>8440.369999999999</v>
          </cell>
          <cell r="Y52">
            <v>3021.1870178900026</v>
          </cell>
          <cell r="Z52">
            <v>123476.72101788997</v>
          </cell>
          <cell r="AA52">
            <v>15637.580000000002</v>
          </cell>
          <cell r="AB52">
            <v>261</v>
          </cell>
          <cell r="AC52">
            <v>20</v>
          </cell>
          <cell r="AD52">
            <v>12</v>
          </cell>
          <cell r="AE52">
            <v>26</v>
          </cell>
          <cell r="AF52">
            <v>12</v>
          </cell>
          <cell r="AG52">
            <v>1528</v>
          </cell>
          <cell r="AH52">
            <v>0.85</v>
          </cell>
          <cell r="AI52">
            <v>1298.8</v>
          </cell>
          <cell r="AJ52">
            <v>95.069849875184772</v>
          </cell>
          <cell r="AK52">
            <v>41.830733945081299</v>
          </cell>
          <cell r="AL52">
            <v>0.44</v>
          </cell>
          <cell r="AM52">
            <v>136.90058382026606</v>
          </cell>
          <cell r="AN52">
            <v>14.260477481277716</v>
          </cell>
          <cell r="AO52">
            <v>0.15</v>
          </cell>
          <cell r="AP52">
            <v>151.16106130154378</v>
          </cell>
          <cell r="AQ52">
            <v>330</v>
          </cell>
          <cell r="AR52">
            <v>11</v>
          </cell>
          <cell r="AS52">
            <v>682</v>
          </cell>
          <cell r="AT52">
            <v>1023</v>
          </cell>
          <cell r="AU52">
            <v>63331.608522079048</v>
          </cell>
          <cell r="AV52">
            <v>0.32258064516129031</v>
          </cell>
          <cell r="AW52">
            <v>418.96774193548384</v>
          </cell>
          <cell r="AX52">
            <v>56.18181818181818</v>
          </cell>
        </row>
        <row r="53">
          <cell r="B53" t="str">
            <v>6013</v>
          </cell>
          <cell r="C53">
            <v>0</v>
          </cell>
          <cell r="D53" t="str">
            <v>Lineworker</v>
          </cell>
          <cell r="E53" t="str">
            <v>9627</v>
          </cell>
          <cell r="F53" t="str">
            <v>JONES, Andrew</v>
          </cell>
          <cell r="G53" t="str">
            <v>Wages Staff</v>
          </cell>
          <cell r="H53">
            <v>0</v>
          </cell>
          <cell r="I53">
            <v>1</v>
          </cell>
          <cell r="J53">
            <v>55553.020000000004</v>
          </cell>
          <cell r="K53">
            <v>4611.5700000000006</v>
          </cell>
          <cell r="L53">
            <v>138.09360000000001</v>
          </cell>
          <cell r="M53">
            <v>0</v>
          </cell>
          <cell r="N53">
            <v>2800.0499999999997</v>
          </cell>
          <cell r="O53">
            <v>749.98000000000025</v>
          </cell>
          <cell r="P53">
            <v>0</v>
          </cell>
          <cell r="Q53">
            <v>0</v>
          </cell>
          <cell r="R53">
            <v>0</v>
          </cell>
          <cell r="S53">
            <v>1499.0099999999998</v>
          </cell>
          <cell r="T53">
            <v>3611.64</v>
          </cell>
          <cell r="U53">
            <v>8256.39</v>
          </cell>
          <cell r="V53">
            <v>1363.0400000000002</v>
          </cell>
          <cell r="W53">
            <v>1046.76</v>
          </cell>
          <cell r="X53">
            <v>6102.52</v>
          </cell>
          <cell r="Y53">
            <v>2708.6491353600604</v>
          </cell>
          <cell r="Z53">
            <v>88440.722735360061</v>
          </cell>
          <cell r="AA53">
            <v>12028.49</v>
          </cell>
          <cell r="AB53">
            <v>261</v>
          </cell>
          <cell r="AC53">
            <v>20</v>
          </cell>
          <cell r="AD53">
            <v>12</v>
          </cell>
          <cell r="AE53">
            <v>26</v>
          </cell>
          <cell r="AF53">
            <v>12</v>
          </cell>
          <cell r="AG53">
            <v>1528</v>
          </cell>
          <cell r="AH53">
            <v>0.85</v>
          </cell>
          <cell r="AI53">
            <v>1298.8</v>
          </cell>
          <cell r="AJ53">
            <v>68.094181348444764</v>
          </cell>
          <cell r="AK53">
            <v>29.961439793315694</v>
          </cell>
          <cell r="AL53">
            <v>0.44</v>
          </cell>
          <cell r="AM53">
            <v>98.055621141760454</v>
          </cell>
          <cell r="AN53">
            <v>10.214127202266715</v>
          </cell>
          <cell r="AO53">
            <v>0.15</v>
          </cell>
          <cell r="AP53">
            <v>108.26974834402716</v>
          </cell>
          <cell r="AQ53">
            <v>449</v>
          </cell>
          <cell r="AR53">
            <v>0</v>
          </cell>
          <cell r="AS53">
            <v>985.17000000000007</v>
          </cell>
          <cell r="AT53">
            <v>1434.17</v>
          </cell>
          <cell r="AU53">
            <v>44024.569171019401</v>
          </cell>
          <cell r="AV53">
            <v>0.31307306665179163</v>
          </cell>
          <cell r="AW53">
            <v>406.61929896734694</v>
          </cell>
          <cell r="AX53">
            <v>67.090909090909079</v>
          </cell>
        </row>
        <row r="54">
          <cell r="B54" t="str">
            <v>5163</v>
          </cell>
          <cell r="C54">
            <v>0</v>
          </cell>
          <cell r="D54" t="str">
            <v>Lineworker / Cable Jointer</v>
          </cell>
          <cell r="E54" t="str">
            <v>5820</v>
          </cell>
          <cell r="F54" t="str">
            <v>KEARNEY, Byron P</v>
          </cell>
          <cell r="G54" t="str">
            <v>Wages Staff</v>
          </cell>
          <cell r="H54">
            <v>0</v>
          </cell>
          <cell r="I54">
            <v>1</v>
          </cell>
          <cell r="J54">
            <v>80117.41</v>
          </cell>
          <cell r="K54">
            <v>7652.7599999999984</v>
          </cell>
          <cell r="L54">
            <v>345.26319999999998</v>
          </cell>
          <cell r="M54">
            <v>0</v>
          </cell>
          <cell r="N54">
            <v>2800.0499999999997</v>
          </cell>
          <cell r="O54">
            <v>749.98000000000025</v>
          </cell>
          <cell r="P54">
            <v>0</v>
          </cell>
          <cell r="Q54">
            <v>0</v>
          </cell>
          <cell r="R54">
            <v>2833.0000000000005</v>
          </cell>
          <cell r="S54">
            <v>1499.0099999999998</v>
          </cell>
          <cell r="T54">
            <v>5962.34</v>
          </cell>
          <cell r="U54">
            <v>19120.940000000002</v>
          </cell>
          <cell r="V54">
            <v>2097.41</v>
          </cell>
          <cell r="W54">
            <v>1527.64</v>
          </cell>
          <cell r="X54">
            <v>9390.2999999999993</v>
          </cell>
          <cell r="Y54">
            <v>3456.441042374001</v>
          </cell>
          <cell r="Z54">
            <v>137552.54424237399</v>
          </cell>
          <cell r="AA54">
            <v>17353.219999999998</v>
          </cell>
          <cell r="AB54">
            <v>261</v>
          </cell>
          <cell r="AC54">
            <v>20</v>
          </cell>
          <cell r="AD54">
            <v>12</v>
          </cell>
          <cell r="AE54">
            <v>26</v>
          </cell>
          <cell r="AF54">
            <v>12</v>
          </cell>
          <cell r="AG54">
            <v>1528</v>
          </cell>
          <cell r="AH54">
            <v>0.85</v>
          </cell>
          <cell r="AI54">
            <v>1298.8</v>
          </cell>
          <cell r="AJ54">
            <v>105.90741010346011</v>
          </cell>
          <cell r="AK54">
            <v>46.599260445522447</v>
          </cell>
          <cell r="AL54">
            <v>0.44</v>
          </cell>
          <cell r="AM54">
            <v>152.50667054898256</v>
          </cell>
          <cell r="AN54">
            <v>15.886111515519016</v>
          </cell>
          <cell r="AO54">
            <v>0.15</v>
          </cell>
          <cell r="AP54">
            <v>168.39278206450157</v>
          </cell>
          <cell r="AQ54">
            <v>356.5</v>
          </cell>
          <cell r="AR54">
            <v>0</v>
          </cell>
          <cell r="AS54">
            <v>136</v>
          </cell>
          <cell r="AT54">
            <v>492.5</v>
          </cell>
          <cell r="AU54">
            <v>158313.90135152498</v>
          </cell>
          <cell r="AV54">
            <v>0.72385786802030461</v>
          </cell>
          <cell r="AW54">
            <v>940.14659898477157</v>
          </cell>
          <cell r="AX54">
            <v>8.7272727272727266</v>
          </cell>
        </row>
        <row r="55">
          <cell r="B55" t="str">
            <v>2554</v>
          </cell>
          <cell r="C55">
            <v>0</v>
          </cell>
          <cell r="D55" t="str">
            <v>Asset Inspector</v>
          </cell>
          <cell r="E55" t="str">
            <v>3289</v>
          </cell>
          <cell r="F55" t="str">
            <v>KERSHAW, Timothy E</v>
          </cell>
          <cell r="G55" t="str">
            <v>Wages Staff</v>
          </cell>
          <cell r="H55">
            <v>0</v>
          </cell>
          <cell r="I55">
            <v>1</v>
          </cell>
          <cell r="J55">
            <v>59227.74</v>
          </cell>
          <cell r="K55">
            <v>5655.9199999999992</v>
          </cell>
          <cell r="L55">
            <v>167.70400000000001</v>
          </cell>
          <cell r="M55">
            <v>0</v>
          </cell>
          <cell r="N55">
            <v>2800.0499999999997</v>
          </cell>
          <cell r="O55">
            <v>749.98000000000025</v>
          </cell>
          <cell r="P55">
            <v>0</v>
          </cell>
          <cell r="Q55">
            <v>0</v>
          </cell>
          <cell r="R55">
            <v>2833.0000000000005</v>
          </cell>
          <cell r="S55">
            <v>0</v>
          </cell>
          <cell r="T55">
            <v>3611.64</v>
          </cell>
          <cell r="U55">
            <v>8894.5099999999984</v>
          </cell>
          <cell r="V55">
            <v>1466.3700000000001</v>
          </cell>
          <cell r="W55">
            <v>1125.97</v>
          </cell>
          <cell r="X55">
            <v>6565.079999999999</v>
          </cell>
          <cell r="Y55">
            <v>2215.8954020769979</v>
          </cell>
          <cell r="Z55">
            <v>95313.859402076981</v>
          </cell>
          <cell r="AA55">
            <v>12825.22</v>
          </cell>
          <cell r="AB55">
            <v>261</v>
          </cell>
          <cell r="AC55">
            <v>20</v>
          </cell>
          <cell r="AD55">
            <v>12</v>
          </cell>
          <cell r="AE55">
            <v>26</v>
          </cell>
          <cell r="AF55">
            <v>12</v>
          </cell>
          <cell r="AG55">
            <v>1528</v>
          </cell>
          <cell r="AH55">
            <v>0.85</v>
          </cell>
          <cell r="AI55">
            <v>1298.8</v>
          </cell>
          <cell r="AJ55">
            <v>73.38609439642515</v>
          </cell>
          <cell r="AK55">
            <v>32.289881534427067</v>
          </cell>
          <cell r="AL55">
            <v>0.44</v>
          </cell>
          <cell r="AM55">
            <v>105.67597593085222</v>
          </cell>
          <cell r="AN55">
            <v>11.007914159463771</v>
          </cell>
          <cell r="AO55">
            <v>0.15</v>
          </cell>
          <cell r="AP55">
            <v>116.68389009031598</v>
          </cell>
          <cell r="AQ55">
            <v>10</v>
          </cell>
          <cell r="AR55">
            <v>0</v>
          </cell>
          <cell r="AS55">
            <v>1179</v>
          </cell>
          <cell r="AT55">
            <v>1189</v>
          </cell>
          <cell r="AU55">
            <v>1274.5924007510714</v>
          </cell>
          <cell r="AV55">
            <v>8.4104289318755257E-3</v>
          </cell>
          <cell r="AW55">
            <v>10.923465096719932</v>
          </cell>
          <cell r="AX55">
            <v>1.0909090909090908</v>
          </cell>
        </row>
        <row r="56">
          <cell r="B56" t="str">
            <v>5167</v>
          </cell>
          <cell r="C56">
            <v>0</v>
          </cell>
          <cell r="D56" t="str">
            <v>Lineworker</v>
          </cell>
          <cell r="E56" t="str">
            <v>5831</v>
          </cell>
          <cell r="F56" t="str">
            <v>KIMBER, Bruce M</v>
          </cell>
          <cell r="G56" t="str">
            <v>Wages Staff</v>
          </cell>
          <cell r="H56">
            <v>0</v>
          </cell>
          <cell r="I56">
            <v>1</v>
          </cell>
          <cell r="J56">
            <v>64653.75</v>
          </cell>
          <cell r="K56">
            <v>5370.47</v>
          </cell>
          <cell r="L56">
            <v>161.3552</v>
          </cell>
          <cell r="M56">
            <v>0</v>
          </cell>
          <cell r="N56">
            <v>2800.0499999999997</v>
          </cell>
          <cell r="O56">
            <v>749.98000000000025</v>
          </cell>
          <cell r="P56">
            <v>0</v>
          </cell>
          <cell r="Q56">
            <v>0</v>
          </cell>
          <cell r="R56">
            <v>0</v>
          </cell>
          <cell r="S56">
            <v>1499.0099999999998</v>
          </cell>
          <cell r="T56">
            <v>5962.34</v>
          </cell>
          <cell r="U56">
            <v>9726.14</v>
          </cell>
          <cell r="V56">
            <v>1603.22</v>
          </cell>
          <cell r="W56">
            <v>1231.02</v>
          </cell>
          <cell r="X56">
            <v>7177.8</v>
          </cell>
          <cell r="Y56">
            <v>3773.800626157994</v>
          </cell>
          <cell r="Z56">
            <v>104708.93582615801</v>
          </cell>
          <cell r="AA56">
            <v>14007.960000000001</v>
          </cell>
          <cell r="AB56">
            <v>261</v>
          </cell>
          <cell r="AC56">
            <v>20</v>
          </cell>
          <cell r="AD56">
            <v>12</v>
          </cell>
          <cell r="AE56">
            <v>26</v>
          </cell>
          <cell r="AF56">
            <v>12</v>
          </cell>
          <cell r="AG56">
            <v>1528</v>
          </cell>
          <cell r="AH56">
            <v>0.85</v>
          </cell>
          <cell r="AI56">
            <v>1298.8</v>
          </cell>
          <cell r="AJ56">
            <v>80.61975348487681</v>
          </cell>
          <cell r="AK56">
            <v>35.472691533345795</v>
          </cell>
          <cell r="AL56">
            <v>0.44</v>
          </cell>
          <cell r="AM56">
            <v>116.09244501822261</v>
          </cell>
          <cell r="AN56">
            <v>12.092963022731521</v>
          </cell>
          <cell r="AO56">
            <v>0.15</v>
          </cell>
          <cell r="AP56">
            <v>128.18540804095412</v>
          </cell>
          <cell r="AQ56">
            <v>761</v>
          </cell>
          <cell r="AR56">
            <v>4</v>
          </cell>
          <cell r="AS56">
            <v>425</v>
          </cell>
          <cell r="AT56">
            <v>1190</v>
          </cell>
          <cell r="AU56">
            <v>106467.86996663269</v>
          </cell>
          <cell r="AV56">
            <v>0.63949579831932768</v>
          </cell>
          <cell r="AW56">
            <v>830.5771428571428</v>
          </cell>
          <cell r="AX56">
            <v>13.09090909090909</v>
          </cell>
        </row>
        <row r="57">
          <cell r="B57" t="str">
            <v>3770</v>
          </cell>
          <cell r="C57">
            <v>0</v>
          </cell>
          <cell r="D57" t="str">
            <v>Vegetation Inspector</v>
          </cell>
          <cell r="E57" t="str">
            <v>9378</v>
          </cell>
          <cell r="F57" t="str">
            <v>KRISTIANSEN, Benjamin T</v>
          </cell>
          <cell r="G57" t="str">
            <v>Wages Staff</v>
          </cell>
          <cell r="H57">
            <v>0</v>
          </cell>
          <cell r="I57">
            <v>1</v>
          </cell>
          <cell r="J57">
            <v>54135.67</v>
          </cell>
          <cell r="K57">
            <v>4494.5</v>
          </cell>
          <cell r="L57">
            <v>211.80560000000003</v>
          </cell>
          <cell r="M57">
            <v>0</v>
          </cell>
          <cell r="N57">
            <v>2800.0499999999997</v>
          </cell>
          <cell r="O57">
            <v>749.98000000000025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3611.64</v>
          </cell>
          <cell r="U57">
            <v>7893.29</v>
          </cell>
          <cell r="V57">
            <v>1306.53</v>
          </cell>
          <cell r="W57">
            <v>1003.6199999999999</v>
          </cell>
          <cell r="X57">
            <v>5849.47</v>
          </cell>
          <cell r="Y57">
            <v>2773.7871868642605</v>
          </cell>
          <cell r="Z57">
            <v>84830.342786864247</v>
          </cell>
          <cell r="AA57">
            <v>11723.16</v>
          </cell>
          <cell r="AB57">
            <v>261</v>
          </cell>
          <cell r="AC57">
            <v>20</v>
          </cell>
          <cell r="AD57">
            <v>12</v>
          </cell>
          <cell r="AE57">
            <v>26</v>
          </cell>
          <cell r="AF57">
            <v>12</v>
          </cell>
          <cell r="AG57">
            <v>1528</v>
          </cell>
          <cell r="AH57">
            <v>0.85</v>
          </cell>
          <cell r="AI57">
            <v>1298.8</v>
          </cell>
          <cell r="AJ57">
            <v>65.314400051481556</v>
          </cell>
          <cell r="AK57">
            <v>28.738336022651886</v>
          </cell>
          <cell r="AL57">
            <v>0.44</v>
          </cell>
          <cell r="AM57">
            <v>94.052736074133435</v>
          </cell>
          <cell r="AN57">
            <v>9.7971600077222334</v>
          </cell>
          <cell r="AO57">
            <v>0.15</v>
          </cell>
          <cell r="AP57">
            <v>103.84989608185566</v>
          </cell>
          <cell r="AQ57">
            <v>7</v>
          </cell>
          <cell r="AR57">
            <v>0</v>
          </cell>
          <cell r="AS57">
            <v>1179.5</v>
          </cell>
          <cell r="AT57">
            <v>1186.5</v>
          </cell>
          <cell r="AU57">
            <v>795.75365800067334</v>
          </cell>
          <cell r="AV57">
            <v>5.8997050147492625E-3</v>
          </cell>
          <cell r="AW57">
            <v>7.6625368731563421</v>
          </cell>
          <cell r="AX57">
            <v>0</v>
          </cell>
        </row>
        <row r="58">
          <cell r="B58" t="str">
            <v>6083</v>
          </cell>
          <cell r="C58">
            <v>0</v>
          </cell>
          <cell r="D58" t="str">
            <v>Vegetation Inspector</v>
          </cell>
          <cell r="E58" t="str">
            <v>10090</v>
          </cell>
          <cell r="F58" t="str">
            <v>LUMLEY, Mark G</v>
          </cell>
          <cell r="G58" t="str">
            <v>Wages Staff</v>
          </cell>
          <cell r="H58">
            <v>0</v>
          </cell>
          <cell r="I58">
            <v>1</v>
          </cell>
          <cell r="J58">
            <v>52632.180000000015</v>
          </cell>
          <cell r="K58">
            <v>4370.7000000000007</v>
          </cell>
          <cell r="L58">
            <v>145.85079999999999</v>
          </cell>
          <cell r="M58">
            <v>0</v>
          </cell>
          <cell r="N58">
            <v>2800.0499999999997</v>
          </cell>
          <cell r="O58">
            <v>749.98000000000025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3611.64</v>
          </cell>
          <cell r="U58">
            <v>7699.5400000000009</v>
          </cell>
          <cell r="V58">
            <v>1273.8999999999999</v>
          </cell>
          <cell r="W58">
            <v>978.53</v>
          </cell>
          <cell r="X58">
            <v>5703.48</v>
          </cell>
          <cell r="Y58">
            <v>1447.7902729281404</v>
          </cell>
          <cell r="Z58">
            <v>81413.641072928149</v>
          </cell>
          <cell r="AA58">
            <v>11400.22</v>
          </cell>
          <cell r="AB58">
            <v>261</v>
          </cell>
          <cell r="AC58">
            <v>20</v>
          </cell>
          <cell r="AD58">
            <v>12</v>
          </cell>
          <cell r="AE58">
            <v>26</v>
          </cell>
          <cell r="AF58">
            <v>12</v>
          </cell>
          <cell r="AG58">
            <v>1528</v>
          </cell>
          <cell r="AH58">
            <v>0.85</v>
          </cell>
          <cell r="AI58">
            <v>1298.8</v>
          </cell>
          <cell r="AJ58">
            <v>62.683739661940372</v>
          </cell>
          <cell r="AK58">
            <v>27.580845451253765</v>
          </cell>
          <cell r="AL58">
            <v>0.44</v>
          </cell>
          <cell r="AM58">
            <v>90.26458511319413</v>
          </cell>
          <cell r="AN58">
            <v>9.4025609492910558</v>
          </cell>
          <cell r="AO58">
            <v>0.15</v>
          </cell>
          <cell r="AP58">
            <v>99.667146062485187</v>
          </cell>
          <cell r="AQ58">
            <v>0</v>
          </cell>
          <cell r="AR58">
            <v>0</v>
          </cell>
          <cell r="AS58">
            <v>1158</v>
          </cell>
          <cell r="AT58">
            <v>1158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B59" t="str">
            <v>5319</v>
          </cell>
          <cell r="C59">
            <v>0</v>
          </cell>
          <cell r="D59" t="str">
            <v>Lineworker</v>
          </cell>
          <cell r="E59" t="str">
            <v>3070</v>
          </cell>
          <cell r="F59" t="str">
            <v>MATTHEWS, Darren J</v>
          </cell>
          <cell r="G59" t="str">
            <v>Wages Staff</v>
          </cell>
          <cell r="H59">
            <v>0</v>
          </cell>
          <cell r="I59">
            <v>1</v>
          </cell>
          <cell r="J59">
            <v>72688.039999999994</v>
          </cell>
          <cell r="K59">
            <v>6034.52</v>
          </cell>
          <cell r="L59">
            <v>213.85040000000001</v>
          </cell>
          <cell r="M59">
            <v>0</v>
          </cell>
          <cell r="N59">
            <v>2800.0499999999997</v>
          </cell>
          <cell r="O59">
            <v>749.98000000000025</v>
          </cell>
          <cell r="P59">
            <v>0</v>
          </cell>
          <cell r="Q59">
            <v>0</v>
          </cell>
          <cell r="R59">
            <v>0</v>
          </cell>
          <cell r="S59">
            <v>1499.4100000000003</v>
          </cell>
          <cell r="T59">
            <v>5962.34</v>
          </cell>
          <cell r="U59">
            <v>10765.370000000003</v>
          </cell>
          <cell r="V59">
            <v>1778.1200000000003</v>
          </cell>
          <cell r="W59">
            <v>1365.62</v>
          </cell>
          <cell r="X59">
            <v>7960.84</v>
          </cell>
          <cell r="Y59">
            <v>2891.6376073000029</v>
          </cell>
          <cell r="Z59">
            <v>114709.77800729997</v>
          </cell>
          <cell r="AA59">
            <v>15739.960000000003</v>
          </cell>
          <cell r="AB59">
            <v>261</v>
          </cell>
          <cell r="AC59">
            <v>20</v>
          </cell>
          <cell r="AD59">
            <v>12</v>
          </cell>
          <cell r="AE59">
            <v>26</v>
          </cell>
          <cell r="AF59">
            <v>12</v>
          </cell>
          <cell r="AG59">
            <v>1528</v>
          </cell>
          <cell r="AH59">
            <v>0.85</v>
          </cell>
          <cell r="AI59">
            <v>1298.8</v>
          </cell>
          <cell r="AJ59">
            <v>88.319816759547251</v>
          </cell>
          <cell r="AK59">
            <v>38.860719374200791</v>
          </cell>
          <cell r="AL59">
            <v>0.44</v>
          </cell>
          <cell r="AM59">
            <v>127.18053613374803</v>
          </cell>
          <cell r="AN59">
            <v>13.247972513932087</v>
          </cell>
          <cell r="AO59">
            <v>0.15</v>
          </cell>
          <cell r="AP59">
            <v>140.42850864768013</v>
          </cell>
          <cell r="AQ59">
            <v>65</v>
          </cell>
          <cell r="AR59">
            <v>64.800000000000011</v>
          </cell>
          <cell r="AS59">
            <v>217.15000000000003</v>
          </cell>
          <cell r="AT59">
            <v>346.95000000000005</v>
          </cell>
          <cell r="AU59">
            <v>34169.925225693762</v>
          </cell>
          <cell r="AV59">
            <v>0.18734687995388383</v>
          </cell>
          <cell r="AW59">
            <v>243.32612768410431</v>
          </cell>
          <cell r="AX59">
            <v>0</v>
          </cell>
        </row>
        <row r="60">
          <cell r="B60" t="str">
            <v>5401</v>
          </cell>
          <cell r="C60">
            <v>0</v>
          </cell>
          <cell r="D60" t="str">
            <v>Lineworker</v>
          </cell>
          <cell r="E60" t="str">
            <v>2037</v>
          </cell>
          <cell r="F60" t="str">
            <v>MCQUALTER, Toby C</v>
          </cell>
          <cell r="G60" t="str">
            <v>Wages Staff</v>
          </cell>
          <cell r="H60">
            <v>0</v>
          </cell>
          <cell r="I60">
            <v>1</v>
          </cell>
          <cell r="J60">
            <v>63440.579999999994</v>
          </cell>
          <cell r="K60">
            <v>6058.5599999999995</v>
          </cell>
          <cell r="L60">
            <v>246.35400000000001</v>
          </cell>
          <cell r="M60">
            <v>0</v>
          </cell>
          <cell r="N60">
            <v>2800.0499999999997</v>
          </cell>
          <cell r="O60">
            <v>749.98000000000025</v>
          </cell>
          <cell r="P60">
            <v>0</v>
          </cell>
          <cell r="Q60">
            <v>0</v>
          </cell>
          <cell r="R60">
            <v>0</v>
          </cell>
          <cell r="S60">
            <v>1499.4100000000003</v>
          </cell>
          <cell r="T60">
            <v>5962.34</v>
          </cell>
          <cell r="U60">
            <v>9564.32</v>
          </cell>
          <cell r="V60">
            <v>1575.99</v>
          </cell>
          <cell r="W60">
            <v>1210.07</v>
          </cell>
          <cell r="X60">
            <v>7055.8600000000006</v>
          </cell>
          <cell r="Y60">
            <v>2818.0264483379979</v>
          </cell>
          <cell r="Z60">
            <v>102981.54044833803</v>
          </cell>
          <cell r="AA60">
            <v>13738.12</v>
          </cell>
          <cell r="AB60">
            <v>261</v>
          </cell>
          <cell r="AC60">
            <v>20</v>
          </cell>
          <cell r="AD60">
            <v>12</v>
          </cell>
          <cell r="AE60">
            <v>26</v>
          </cell>
          <cell r="AF60">
            <v>12</v>
          </cell>
          <cell r="AG60">
            <v>1528</v>
          </cell>
          <cell r="AH60">
            <v>0.85</v>
          </cell>
          <cell r="AI60">
            <v>1298.8</v>
          </cell>
          <cell r="AJ60">
            <v>79.289760123450904</v>
          </cell>
          <cell r="AK60">
            <v>34.8874944543184</v>
          </cell>
          <cell r="AL60">
            <v>0.44</v>
          </cell>
          <cell r="AM60">
            <v>114.1772545777693</v>
          </cell>
          <cell r="AN60">
            <v>11.893464018517635</v>
          </cell>
          <cell r="AO60">
            <v>0.15</v>
          </cell>
          <cell r="AP60">
            <v>126.07071859628694</v>
          </cell>
          <cell r="AQ60">
            <v>299</v>
          </cell>
          <cell r="AR60">
            <v>62.19</v>
          </cell>
          <cell r="AS60">
            <v>709.13999999999987</v>
          </cell>
          <cell r="AT60">
            <v>1070.33</v>
          </cell>
          <cell r="AU60">
            <v>45741.457442605912</v>
          </cell>
          <cell r="AV60">
            <v>0.27935309670849179</v>
          </cell>
          <cell r="AW60">
            <v>362.82380200498915</v>
          </cell>
          <cell r="AX60">
            <v>18.545454545454543</v>
          </cell>
        </row>
        <row r="61">
          <cell r="B61" t="str">
            <v>6015</v>
          </cell>
          <cell r="C61">
            <v>0</v>
          </cell>
          <cell r="D61" t="str">
            <v>Lineworker / Switcher</v>
          </cell>
          <cell r="E61" t="str">
            <v>2125</v>
          </cell>
          <cell r="F61" t="str">
            <v>MENAGER, Nicolas</v>
          </cell>
          <cell r="G61" t="str">
            <v>Wages Staff</v>
          </cell>
          <cell r="H61">
            <v>0</v>
          </cell>
          <cell r="I61">
            <v>1</v>
          </cell>
          <cell r="J61">
            <v>73794.98000000001</v>
          </cell>
          <cell r="K61">
            <v>7047.74</v>
          </cell>
          <cell r="L61">
            <v>10.083600000000001</v>
          </cell>
          <cell r="M61">
            <v>0</v>
          </cell>
          <cell r="N61">
            <v>2800.0499999999997</v>
          </cell>
          <cell r="O61">
            <v>749.98000000000025</v>
          </cell>
          <cell r="P61">
            <v>0</v>
          </cell>
          <cell r="Q61">
            <v>0</v>
          </cell>
          <cell r="R61">
            <v>2059.9999999999995</v>
          </cell>
          <cell r="S61">
            <v>1499.4100000000003</v>
          </cell>
          <cell r="T61">
            <v>5962.34</v>
          </cell>
          <cell r="U61">
            <v>11157.35</v>
          </cell>
          <cell r="V61">
            <v>1837.8</v>
          </cell>
          <cell r="W61">
            <v>1410.9899999999998</v>
          </cell>
          <cell r="X61">
            <v>8227.99</v>
          </cell>
          <cell r="Y61">
            <v>2279.7686554719994</v>
          </cell>
          <cell r="Z61">
            <v>118838.48225547203</v>
          </cell>
          <cell r="AA61">
            <v>15981.23</v>
          </cell>
          <cell r="AB61">
            <v>261</v>
          </cell>
          <cell r="AC61">
            <v>20</v>
          </cell>
          <cell r="AD61">
            <v>12</v>
          </cell>
          <cell r="AE61">
            <v>26</v>
          </cell>
          <cell r="AF61">
            <v>12</v>
          </cell>
          <cell r="AG61">
            <v>1528</v>
          </cell>
          <cell r="AH61">
            <v>0.85</v>
          </cell>
          <cell r="AI61">
            <v>1298.8</v>
          </cell>
          <cell r="AJ61">
            <v>91.498677437228238</v>
          </cell>
          <cell r="AK61">
            <v>40.259418072380427</v>
          </cell>
          <cell r="AL61">
            <v>0.44</v>
          </cell>
          <cell r="AM61">
            <v>131.75809550960867</v>
          </cell>
          <cell r="AN61">
            <v>13.724801615584235</v>
          </cell>
          <cell r="AO61">
            <v>0.15</v>
          </cell>
          <cell r="AP61">
            <v>145.48289712519289</v>
          </cell>
          <cell r="AQ61">
            <v>131.5</v>
          </cell>
          <cell r="AR61">
            <v>0</v>
          </cell>
          <cell r="AS61">
            <v>37</v>
          </cell>
          <cell r="AT61">
            <v>168.5</v>
          </cell>
          <cell r="AU61">
            <v>147461.98256608527</v>
          </cell>
          <cell r="AV61">
            <v>0.78041543026706228</v>
          </cell>
          <cell r="AW61">
            <v>1013.6035608308605</v>
          </cell>
          <cell r="AX61">
            <v>17.454545454545453</v>
          </cell>
        </row>
        <row r="62">
          <cell r="B62" t="str">
            <v>2649</v>
          </cell>
          <cell r="C62">
            <v>0</v>
          </cell>
          <cell r="D62" t="str">
            <v>Lineworker</v>
          </cell>
          <cell r="E62" t="str">
            <v>6051</v>
          </cell>
          <cell r="F62" t="str">
            <v>MURPHY, Shane</v>
          </cell>
          <cell r="G62" t="str">
            <v>Wages Staff</v>
          </cell>
          <cell r="H62">
            <v>0</v>
          </cell>
          <cell r="I62">
            <v>1</v>
          </cell>
          <cell r="J62">
            <v>82385.63</v>
          </cell>
          <cell r="K62">
            <v>7867.380000000001</v>
          </cell>
          <cell r="L62">
            <v>562.16840000000002</v>
          </cell>
          <cell r="M62">
            <v>0</v>
          </cell>
          <cell r="N62">
            <v>2800.0499999999997</v>
          </cell>
          <cell r="O62">
            <v>749.98000000000025</v>
          </cell>
          <cell r="P62">
            <v>0</v>
          </cell>
          <cell r="Q62">
            <v>0</v>
          </cell>
          <cell r="R62">
            <v>1743</v>
          </cell>
          <cell r="S62">
            <v>6240.0299999999988</v>
          </cell>
          <cell r="T62">
            <v>5962.34</v>
          </cell>
          <cell r="U62">
            <v>20319.519999999997</v>
          </cell>
          <cell r="V62">
            <v>2216.27</v>
          </cell>
          <cell r="W62">
            <v>1612.7299999999998</v>
          </cell>
          <cell r="X62">
            <v>9922.510000000002</v>
          </cell>
          <cell r="Y62">
            <v>4770.5850242059969</v>
          </cell>
          <cell r="Z62">
            <v>147152.19342420599</v>
          </cell>
          <cell r="AA62">
            <v>17839.89</v>
          </cell>
          <cell r="AB62">
            <v>261</v>
          </cell>
          <cell r="AC62">
            <v>20</v>
          </cell>
          <cell r="AD62">
            <v>12</v>
          </cell>
          <cell r="AE62">
            <v>26</v>
          </cell>
          <cell r="AF62">
            <v>12</v>
          </cell>
          <cell r="AG62">
            <v>1528</v>
          </cell>
          <cell r="AH62">
            <v>0.85</v>
          </cell>
          <cell r="AI62">
            <v>1298.8</v>
          </cell>
          <cell r="AJ62">
            <v>113.29857824469202</v>
          </cell>
          <cell r="AK62">
            <v>49.851374427664489</v>
          </cell>
          <cell r="AL62">
            <v>0.44</v>
          </cell>
          <cell r="AM62">
            <v>163.14995267235651</v>
          </cell>
          <cell r="AN62">
            <v>16.994786736703801</v>
          </cell>
          <cell r="AO62">
            <v>0.15</v>
          </cell>
          <cell r="AP62">
            <v>180.14473940906032</v>
          </cell>
          <cell r="AQ62">
            <v>504</v>
          </cell>
          <cell r="AR62">
            <v>1</v>
          </cell>
          <cell r="AS62">
            <v>516</v>
          </cell>
          <cell r="AT62">
            <v>1021</v>
          </cell>
          <cell r="AU62">
            <v>115496.45614341011</v>
          </cell>
          <cell r="AV62">
            <v>0.49363369245837413</v>
          </cell>
          <cell r="AW62">
            <v>641.13143976493632</v>
          </cell>
          <cell r="AX62">
            <v>83.454545454545453</v>
          </cell>
        </row>
        <row r="63">
          <cell r="B63" t="str">
            <v>4239</v>
          </cell>
          <cell r="C63">
            <v>0</v>
          </cell>
          <cell r="D63" t="str">
            <v>Vegetation and Customer Notification Administrator</v>
          </cell>
          <cell r="E63" t="str">
            <v>550-61425</v>
          </cell>
          <cell r="F63" t="str">
            <v>NANCARROW, Gail J</v>
          </cell>
          <cell r="G63" t="str">
            <v>Salaried Staff</v>
          </cell>
          <cell r="H63">
            <v>0</v>
          </cell>
          <cell r="I63">
            <v>1</v>
          </cell>
          <cell r="J63">
            <v>78014.350000000006</v>
          </cell>
          <cell r="K63">
            <v>6478.3799999999992</v>
          </cell>
          <cell r="L63">
            <v>364.7396</v>
          </cell>
          <cell r="M63">
            <v>0</v>
          </cell>
          <cell r="N63">
            <v>2800.0499999999997</v>
          </cell>
          <cell r="O63">
            <v>749.98000000000025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15630.379999999997</v>
          </cell>
          <cell r="V63">
            <v>1844.67</v>
          </cell>
          <cell r="W63">
            <v>1358.9399999999998</v>
          </cell>
          <cell r="X63">
            <v>8258.8299999999981</v>
          </cell>
          <cell r="Y63">
            <v>5151.9218392949697</v>
          </cell>
          <cell r="Z63">
            <v>120652.24143929499</v>
          </cell>
          <cell r="AA63">
            <v>16897.73</v>
          </cell>
          <cell r="AB63">
            <v>261</v>
          </cell>
          <cell r="AC63">
            <v>20</v>
          </cell>
          <cell r="AD63">
            <v>12</v>
          </cell>
          <cell r="AE63">
            <v>0</v>
          </cell>
          <cell r="AF63">
            <v>12</v>
          </cell>
          <cell r="AG63">
            <v>1594.9499999999998</v>
          </cell>
          <cell r="AH63">
            <v>0.85</v>
          </cell>
          <cell r="AI63">
            <v>1355.7074999999998</v>
          </cell>
          <cell r="AJ63">
            <v>88.995776330288805</v>
          </cell>
          <cell r="AK63">
            <v>39.158141585327073</v>
          </cell>
          <cell r="AL63">
            <v>0.44</v>
          </cell>
          <cell r="AM63">
            <v>128.15391791561586</v>
          </cell>
          <cell r="AN63">
            <v>13.34936644954332</v>
          </cell>
          <cell r="AO63">
            <v>0.15</v>
          </cell>
          <cell r="AP63">
            <v>141.50328436515917</v>
          </cell>
          <cell r="AQ63">
            <v>0</v>
          </cell>
          <cell r="AR63">
            <v>0</v>
          </cell>
          <cell r="AS63">
            <v>1418.5500000000002</v>
          </cell>
          <cell r="AT63">
            <v>1418.5500000000002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B64" t="str">
            <v>1928</v>
          </cell>
          <cell r="C64">
            <v>0</v>
          </cell>
          <cell r="D64" t="str">
            <v>Lineworker</v>
          </cell>
          <cell r="E64" t="str">
            <v>9425</v>
          </cell>
          <cell r="F64" t="str">
            <v>O'DWYER, Peter</v>
          </cell>
          <cell r="G64" t="str">
            <v>Wages Staff</v>
          </cell>
          <cell r="H64">
            <v>0</v>
          </cell>
          <cell r="I64">
            <v>1</v>
          </cell>
          <cell r="J64">
            <v>55553.020000000004</v>
          </cell>
          <cell r="K64">
            <v>4611.5700000000006</v>
          </cell>
          <cell r="L64">
            <v>385.74400000000003</v>
          </cell>
          <cell r="M64">
            <v>0</v>
          </cell>
          <cell r="N64">
            <v>2800.0499999999997</v>
          </cell>
          <cell r="O64">
            <v>749.98000000000025</v>
          </cell>
          <cell r="P64">
            <v>0</v>
          </cell>
          <cell r="Q64">
            <v>0</v>
          </cell>
          <cell r="R64">
            <v>0</v>
          </cell>
          <cell r="S64">
            <v>1499.0099999999998</v>
          </cell>
          <cell r="T64">
            <v>3611.64</v>
          </cell>
          <cell r="U64">
            <v>8256.39</v>
          </cell>
          <cell r="V64">
            <v>1363.0400000000002</v>
          </cell>
          <cell r="W64">
            <v>1046.76</v>
          </cell>
          <cell r="X64">
            <v>6102.52</v>
          </cell>
          <cell r="Y64">
            <v>2794.5651062129346</v>
          </cell>
          <cell r="Z64">
            <v>88774.289106212935</v>
          </cell>
          <cell r="AA64">
            <v>12028.49</v>
          </cell>
          <cell r="AB64">
            <v>261</v>
          </cell>
          <cell r="AC64">
            <v>20</v>
          </cell>
          <cell r="AD64">
            <v>12</v>
          </cell>
          <cell r="AE64">
            <v>26</v>
          </cell>
          <cell r="AF64">
            <v>12</v>
          </cell>
          <cell r="AG64">
            <v>1528</v>
          </cell>
          <cell r="AH64">
            <v>0.85</v>
          </cell>
          <cell r="AI64">
            <v>1298.8</v>
          </cell>
          <cell r="AJ64">
            <v>68.351007935180888</v>
          </cell>
          <cell r="AK64">
            <v>30.074443491479592</v>
          </cell>
          <cell r="AL64">
            <v>0.44</v>
          </cell>
          <cell r="AM64">
            <v>98.425451426660487</v>
          </cell>
          <cell r="AN64">
            <v>10.252651190277133</v>
          </cell>
          <cell r="AO64">
            <v>0.15</v>
          </cell>
          <cell r="AP64">
            <v>108.67810261693762</v>
          </cell>
          <cell r="AQ64">
            <v>504</v>
          </cell>
          <cell r="AR64">
            <v>0</v>
          </cell>
          <cell r="AS64">
            <v>738.5</v>
          </cell>
          <cell r="AT64">
            <v>1242.5</v>
          </cell>
          <cell r="AU64">
            <v>57255.665447207095</v>
          </cell>
          <cell r="AV64">
            <v>0.40563380281690142</v>
          </cell>
          <cell r="AW64">
            <v>526.83718309859159</v>
          </cell>
          <cell r="AX64">
            <v>82.909090909090907</v>
          </cell>
        </row>
        <row r="65">
          <cell r="B65" t="str">
            <v>6012</v>
          </cell>
          <cell r="C65">
            <v>0</v>
          </cell>
          <cell r="D65" t="str">
            <v>Lineworker / Fitter</v>
          </cell>
          <cell r="E65" t="str">
            <v>10524</v>
          </cell>
          <cell r="F65" t="str">
            <v>O'HARA, Andrew</v>
          </cell>
          <cell r="G65" t="str">
            <v>Wages Staff</v>
          </cell>
          <cell r="H65">
            <v>0</v>
          </cell>
          <cell r="I65">
            <v>1</v>
          </cell>
          <cell r="J65">
            <v>75710.780000000013</v>
          </cell>
          <cell r="K65">
            <v>6287.829999999999</v>
          </cell>
          <cell r="L65">
            <v>315.42520000000002</v>
          </cell>
          <cell r="M65">
            <v>0</v>
          </cell>
          <cell r="N65">
            <v>2800.0499999999997</v>
          </cell>
          <cell r="O65">
            <v>749.98000000000025</v>
          </cell>
          <cell r="P65">
            <v>0</v>
          </cell>
          <cell r="Q65">
            <v>0</v>
          </cell>
          <cell r="R65">
            <v>0</v>
          </cell>
          <cell r="S65">
            <v>1499.4100000000003</v>
          </cell>
          <cell r="T65">
            <v>5962.34</v>
          </cell>
          <cell r="U65">
            <v>11161.86</v>
          </cell>
          <cell r="V65">
            <v>1844.8599999999997</v>
          </cell>
          <cell r="W65">
            <v>1416.9599999999996</v>
          </cell>
          <cell r="X65">
            <v>8259.59</v>
          </cell>
          <cell r="Y65">
            <v>1537.6709438037567</v>
          </cell>
          <cell r="Z65">
            <v>117546.75614380377</v>
          </cell>
          <cell r="AA65">
            <v>16400.759999999998</v>
          </cell>
          <cell r="AB65">
            <v>261</v>
          </cell>
          <cell r="AC65">
            <v>20</v>
          </cell>
          <cell r="AD65">
            <v>12</v>
          </cell>
          <cell r="AE65">
            <v>26</v>
          </cell>
          <cell r="AF65">
            <v>12</v>
          </cell>
          <cell r="AG65">
            <v>1528</v>
          </cell>
          <cell r="AH65">
            <v>0.85</v>
          </cell>
          <cell r="AI65">
            <v>1298.8</v>
          </cell>
          <cell r="AJ65">
            <v>90.50412391731119</v>
          </cell>
          <cell r="AK65">
            <v>39.821814523616922</v>
          </cell>
          <cell r="AL65">
            <v>0.44</v>
          </cell>
          <cell r="AM65">
            <v>130.3259384409281</v>
          </cell>
          <cell r="AN65">
            <v>13.575618587596678</v>
          </cell>
          <cell r="AO65">
            <v>0.15</v>
          </cell>
          <cell r="AP65">
            <v>143.90155702852476</v>
          </cell>
          <cell r="AQ65">
            <v>721</v>
          </cell>
          <cell r="AR65">
            <v>0</v>
          </cell>
          <cell r="AS65">
            <v>544</v>
          </cell>
          <cell r="AT65">
            <v>1265</v>
          </cell>
          <cell r="AU65">
            <v>106525.23776734796</v>
          </cell>
          <cell r="AV65">
            <v>0.56996047430830044</v>
          </cell>
          <cell r="AW65">
            <v>740.26466403162055</v>
          </cell>
          <cell r="AX65">
            <v>85.876363636363635</v>
          </cell>
        </row>
        <row r="66">
          <cell r="B66" t="str">
            <v>5026</v>
          </cell>
          <cell r="C66">
            <v>0</v>
          </cell>
          <cell r="D66" t="str">
            <v>Asset Inspector</v>
          </cell>
          <cell r="E66" t="str">
            <v>9678</v>
          </cell>
          <cell r="F66" t="str">
            <v>PARKER, Robert</v>
          </cell>
          <cell r="G66" t="str">
            <v>Wages Staff</v>
          </cell>
          <cell r="H66">
            <v>0</v>
          </cell>
          <cell r="I66">
            <v>1</v>
          </cell>
          <cell r="J66">
            <v>60362.62</v>
          </cell>
          <cell r="K66">
            <v>5767.16</v>
          </cell>
          <cell r="L66">
            <v>211.62560000000002</v>
          </cell>
          <cell r="M66">
            <v>0</v>
          </cell>
          <cell r="N66">
            <v>2800.0499999999997</v>
          </cell>
          <cell r="O66">
            <v>749.98000000000025</v>
          </cell>
          <cell r="P66">
            <v>0</v>
          </cell>
          <cell r="Q66">
            <v>0</v>
          </cell>
          <cell r="R66">
            <v>2833.0000000000005</v>
          </cell>
          <cell r="S66">
            <v>0</v>
          </cell>
          <cell r="T66">
            <v>3611.64</v>
          </cell>
          <cell r="U66">
            <v>9045.84</v>
          </cell>
          <cell r="V66">
            <v>1491.82</v>
          </cell>
          <cell r="W66">
            <v>1145.57</v>
          </cell>
          <cell r="X66">
            <v>6679.0999999999995</v>
          </cell>
          <cell r="Y66">
            <v>2857.0326944169019</v>
          </cell>
          <cell r="Z66">
            <v>97555.438294416919</v>
          </cell>
          <cell r="AA66">
            <v>13077.419999999998</v>
          </cell>
          <cell r="AB66">
            <v>261</v>
          </cell>
          <cell r="AC66">
            <v>20</v>
          </cell>
          <cell r="AD66">
            <v>12</v>
          </cell>
          <cell r="AE66">
            <v>26</v>
          </cell>
          <cell r="AF66">
            <v>12</v>
          </cell>
          <cell r="AG66">
            <v>1528</v>
          </cell>
          <cell r="AH66">
            <v>0.85</v>
          </cell>
          <cell r="AI66">
            <v>1298.8</v>
          </cell>
          <cell r="AJ66">
            <v>75.111978976298829</v>
          </cell>
          <cell r="AK66">
            <v>33.049270749571484</v>
          </cell>
          <cell r="AL66">
            <v>0.44</v>
          </cell>
          <cell r="AM66">
            <v>108.16124972587031</v>
          </cell>
          <cell r="AN66">
            <v>11.266796846444825</v>
          </cell>
          <cell r="AO66">
            <v>0.15</v>
          </cell>
          <cell r="AP66">
            <v>119.42804657231513</v>
          </cell>
          <cell r="AQ66">
            <v>0</v>
          </cell>
          <cell r="AR66">
            <v>0</v>
          </cell>
          <cell r="AS66">
            <v>1180</v>
          </cell>
          <cell r="AT66">
            <v>1180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B67" t="str">
            <v>2731</v>
          </cell>
          <cell r="C67">
            <v>0</v>
          </cell>
          <cell r="D67" t="str">
            <v>Asset Inspector</v>
          </cell>
          <cell r="E67" t="str">
            <v>3283</v>
          </cell>
          <cell r="F67" t="str">
            <v>PAULL, Matthew R</v>
          </cell>
          <cell r="G67" t="str">
            <v>Wages Staff</v>
          </cell>
          <cell r="H67">
            <v>0</v>
          </cell>
          <cell r="I67">
            <v>1</v>
          </cell>
          <cell r="J67">
            <v>59227.74</v>
          </cell>
          <cell r="K67">
            <v>5655.9199999999992</v>
          </cell>
          <cell r="L67">
            <v>123.474</v>
          </cell>
          <cell r="M67">
            <v>0</v>
          </cell>
          <cell r="N67">
            <v>2800.0499999999997</v>
          </cell>
          <cell r="O67">
            <v>749.98000000000025</v>
          </cell>
          <cell r="P67">
            <v>0</v>
          </cell>
          <cell r="Q67">
            <v>0</v>
          </cell>
          <cell r="R67">
            <v>2833.0000000000005</v>
          </cell>
          <cell r="S67">
            <v>0</v>
          </cell>
          <cell r="T67">
            <v>3611.64</v>
          </cell>
          <cell r="U67">
            <v>8894.5099999999984</v>
          </cell>
          <cell r="V67">
            <v>1466.3700000000001</v>
          </cell>
          <cell r="W67">
            <v>1125.97</v>
          </cell>
          <cell r="X67">
            <v>6565.079999999999</v>
          </cell>
          <cell r="Y67">
            <v>2305.831705134</v>
          </cell>
          <cell r="Z67">
            <v>95359.56570513398</v>
          </cell>
          <cell r="AA67">
            <v>12825.22</v>
          </cell>
          <cell r="AB67">
            <v>261</v>
          </cell>
          <cell r="AC67">
            <v>20</v>
          </cell>
          <cell r="AD67">
            <v>12</v>
          </cell>
          <cell r="AE67">
            <v>26</v>
          </cell>
          <cell r="AF67">
            <v>12</v>
          </cell>
          <cell r="AG67">
            <v>1528</v>
          </cell>
          <cell r="AH67">
            <v>0.85</v>
          </cell>
          <cell r="AI67">
            <v>1298.8</v>
          </cell>
          <cell r="AJ67">
            <v>73.421285575249442</v>
          </cell>
          <cell r="AK67">
            <v>32.305365653109753</v>
          </cell>
          <cell r="AL67">
            <v>0.44</v>
          </cell>
          <cell r="AM67">
            <v>105.7266512283592</v>
          </cell>
          <cell r="AN67">
            <v>11.013192836287416</v>
          </cell>
          <cell r="AO67">
            <v>0.15</v>
          </cell>
          <cell r="AP67">
            <v>116.73984406464662</v>
          </cell>
          <cell r="AQ67">
            <v>0</v>
          </cell>
          <cell r="AR67">
            <v>0</v>
          </cell>
          <cell r="AS67">
            <v>1181.5</v>
          </cell>
          <cell r="AT67">
            <v>1181.5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B68" t="str">
            <v>3303</v>
          </cell>
          <cell r="C68">
            <v>0</v>
          </cell>
          <cell r="D68" t="str">
            <v>Trades Assistant</v>
          </cell>
          <cell r="E68" t="str">
            <v>10122</v>
          </cell>
          <cell r="F68" t="str">
            <v>PEGG, Michael</v>
          </cell>
          <cell r="G68" t="str">
            <v>Wages Staff</v>
          </cell>
          <cell r="H68">
            <v>0</v>
          </cell>
          <cell r="I68">
            <v>1</v>
          </cell>
          <cell r="J68">
            <v>50344.549999999996</v>
          </cell>
          <cell r="K68">
            <v>4179.96</v>
          </cell>
          <cell r="L68">
            <v>98.534400000000005</v>
          </cell>
          <cell r="M68">
            <v>0</v>
          </cell>
          <cell r="N68">
            <v>2800.0499999999997</v>
          </cell>
          <cell r="O68">
            <v>749.98000000000025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3611.64</v>
          </cell>
          <cell r="U68">
            <v>7401</v>
          </cell>
          <cell r="V68">
            <v>1223.69</v>
          </cell>
          <cell r="W68">
            <v>939.89</v>
          </cell>
          <cell r="X68">
            <v>5478.5599999999995</v>
          </cell>
          <cell r="Y68">
            <v>1348.2117372587857</v>
          </cell>
          <cell r="Z68">
            <v>78176.066137258778</v>
          </cell>
          <cell r="AA68">
            <v>10902.74</v>
          </cell>
          <cell r="AB68">
            <v>261</v>
          </cell>
          <cell r="AC68">
            <v>20</v>
          </cell>
          <cell r="AD68">
            <v>12</v>
          </cell>
          <cell r="AE68">
            <v>26</v>
          </cell>
          <cell r="AF68">
            <v>12</v>
          </cell>
          <cell r="AG68">
            <v>1528</v>
          </cell>
          <cell r="AH68">
            <v>0.85</v>
          </cell>
          <cell r="AI68">
            <v>1298.8</v>
          </cell>
          <cell r="AJ68">
            <v>60.190996409962104</v>
          </cell>
          <cell r="AK68">
            <v>26.484038420383325</v>
          </cell>
          <cell r="AL68">
            <v>0.44</v>
          </cell>
          <cell r="AM68">
            <v>86.675034830345425</v>
          </cell>
          <cell r="AN68">
            <v>9.0286494614943145</v>
          </cell>
          <cell r="AO68">
            <v>0.15</v>
          </cell>
          <cell r="AP68">
            <v>95.703684291839735</v>
          </cell>
          <cell r="AQ68">
            <v>23</v>
          </cell>
          <cell r="AR68">
            <v>4</v>
          </cell>
          <cell r="AS68">
            <v>1116</v>
          </cell>
          <cell r="AT68">
            <v>1143</v>
          </cell>
          <cell r="AU68">
            <v>2501.2237433416913</v>
          </cell>
          <cell r="AV68">
            <v>2.0122484689413824E-2</v>
          </cell>
          <cell r="AW68">
            <v>26.135083114610673</v>
          </cell>
          <cell r="AX68">
            <v>0</v>
          </cell>
        </row>
        <row r="69">
          <cell r="B69" t="str">
            <v>5271</v>
          </cell>
          <cell r="C69">
            <v>0</v>
          </cell>
          <cell r="D69" t="str">
            <v>Lineworker</v>
          </cell>
          <cell r="E69" t="str">
            <v>6303</v>
          </cell>
          <cell r="F69" t="str">
            <v>PERRE, Pasqualle</v>
          </cell>
          <cell r="G69" t="str">
            <v>Wages Staff</v>
          </cell>
          <cell r="H69">
            <v>0</v>
          </cell>
          <cell r="I69">
            <v>1</v>
          </cell>
          <cell r="J69">
            <v>68339.450000000012</v>
          </cell>
          <cell r="K69">
            <v>5676.83</v>
          </cell>
          <cell r="L69">
            <v>123.92040000000001</v>
          </cell>
          <cell r="M69">
            <v>0</v>
          </cell>
          <cell r="N69">
            <v>2800.0499999999997</v>
          </cell>
          <cell r="O69">
            <v>749.98000000000025</v>
          </cell>
          <cell r="P69">
            <v>0</v>
          </cell>
          <cell r="Q69">
            <v>0</v>
          </cell>
          <cell r="R69">
            <v>0</v>
          </cell>
          <cell r="S69">
            <v>1499.0099999999998</v>
          </cell>
          <cell r="T69">
            <v>5962.34</v>
          </cell>
          <cell r="U69">
            <v>15076.91</v>
          </cell>
          <cell r="V69">
            <v>1758.44</v>
          </cell>
          <cell r="W69">
            <v>1293.1000000000004</v>
          </cell>
          <cell r="X69">
            <v>7872.76</v>
          </cell>
          <cell r="Y69">
            <v>2582.1590086379911</v>
          </cell>
          <cell r="Z69">
            <v>113734.949408638</v>
          </cell>
          <cell r="AA69">
            <v>14807.04</v>
          </cell>
          <cell r="AB69">
            <v>261</v>
          </cell>
          <cell r="AC69">
            <v>20</v>
          </cell>
          <cell r="AD69">
            <v>12</v>
          </cell>
          <cell r="AE69">
            <v>26</v>
          </cell>
          <cell r="AF69">
            <v>12</v>
          </cell>
          <cell r="AG69">
            <v>1528</v>
          </cell>
          <cell r="AH69">
            <v>0.85</v>
          </cell>
          <cell r="AI69">
            <v>1298.8</v>
          </cell>
          <cell r="AJ69">
            <v>87.569255781211893</v>
          </cell>
          <cell r="AK69">
            <v>38.530472543733232</v>
          </cell>
          <cell r="AL69">
            <v>0.44</v>
          </cell>
          <cell r="AM69">
            <v>126.09972832494512</v>
          </cell>
          <cell r="AN69">
            <v>13.135388367181784</v>
          </cell>
          <cell r="AO69">
            <v>0.15</v>
          </cell>
          <cell r="AP69">
            <v>139.23511669212689</v>
          </cell>
          <cell r="AQ69">
            <v>622</v>
          </cell>
          <cell r="AR69">
            <v>4</v>
          </cell>
          <cell r="AS69">
            <v>448</v>
          </cell>
          <cell r="AT69">
            <v>1074</v>
          </cell>
          <cell r="AU69">
            <v>104731.46207276983</v>
          </cell>
          <cell r="AV69">
            <v>0.57914338919925512</v>
          </cell>
          <cell r="AW69">
            <v>752.19143389199257</v>
          </cell>
          <cell r="AX69">
            <v>14.18181818181818</v>
          </cell>
        </row>
        <row r="70">
          <cell r="B70" t="str">
            <v>5284</v>
          </cell>
          <cell r="C70">
            <v>0</v>
          </cell>
          <cell r="D70" t="str">
            <v>Lineworker</v>
          </cell>
          <cell r="E70" t="str">
            <v>6319</v>
          </cell>
          <cell r="F70" t="str">
            <v>PERRYMAN, David</v>
          </cell>
          <cell r="G70" t="str">
            <v>Wages Staff</v>
          </cell>
          <cell r="H70">
            <v>0</v>
          </cell>
          <cell r="I70">
            <v>1</v>
          </cell>
          <cell r="J70">
            <v>62331.709999999992</v>
          </cell>
          <cell r="K70">
            <v>5954.01</v>
          </cell>
          <cell r="L70">
            <v>581.57839999999999</v>
          </cell>
          <cell r="M70">
            <v>0</v>
          </cell>
          <cell r="N70">
            <v>2800.0499999999997</v>
          </cell>
          <cell r="O70">
            <v>749.98000000000025</v>
          </cell>
          <cell r="P70">
            <v>0</v>
          </cell>
          <cell r="Q70">
            <v>0</v>
          </cell>
          <cell r="R70">
            <v>2059.9999999999995</v>
          </cell>
          <cell r="S70">
            <v>1499.0099999999998</v>
          </cell>
          <cell r="T70">
            <v>5962.34</v>
          </cell>
          <cell r="U70">
            <v>9669.25</v>
          </cell>
          <cell r="V70">
            <v>1587.33</v>
          </cell>
          <cell r="W70">
            <v>1218.3200000000002</v>
          </cell>
          <cell r="X70">
            <v>7106.7</v>
          </cell>
          <cell r="Y70">
            <v>4167.732972958016</v>
          </cell>
          <cell r="Z70">
            <v>105688.01137295799</v>
          </cell>
          <cell r="AA70">
            <v>13501.130000000001</v>
          </cell>
          <cell r="AB70">
            <v>261</v>
          </cell>
          <cell r="AC70">
            <v>20</v>
          </cell>
          <cell r="AD70">
            <v>12</v>
          </cell>
          <cell r="AE70">
            <v>26</v>
          </cell>
          <cell r="AF70">
            <v>12</v>
          </cell>
          <cell r="AG70">
            <v>1528</v>
          </cell>
          <cell r="AH70">
            <v>0.85</v>
          </cell>
          <cell r="AI70">
            <v>1298.8</v>
          </cell>
          <cell r="AJ70">
            <v>81.373584364765932</v>
          </cell>
          <cell r="AK70">
            <v>35.804377120497008</v>
          </cell>
          <cell r="AL70">
            <v>0.44</v>
          </cell>
          <cell r="AM70">
            <v>117.17796148526294</v>
          </cell>
          <cell r="AN70">
            <v>12.206037654714889</v>
          </cell>
          <cell r="AO70">
            <v>0.15</v>
          </cell>
          <cell r="AP70">
            <v>129.38399913997782</v>
          </cell>
          <cell r="AQ70">
            <v>660</v>
          </cell>
          <cell r="AR70">
            <v>4</v>
          </cell>
          <cell r="AS70">
            <v>501</v>
          </cell>
          <cell r="AT70">
            <v>1165</v>
          </cell>
          <cell r="AU70">
            <v>95200.85762642241</v>
          </cell>
          <cell r="AV70">
            <v>0.5665236051502146</v>
          </cell>
          <cell r="AW70">
            <v>735.80085836909871</v>
          </cell>
          <cell r="AX70">
            <v>38.727272727272727</v>
          </cell>
        </row>
        <row r="71">
          <cell r="B71" t="str">
            <v>9813</v>
          </cell>
          <cell r="C71">
            <v>0</v>
          </cell>
          <cell r="D71" t="str">
            <v>Lineworker</v>
          </cell>
          <cell r="E71" t="str">
            <v>2464</v>
          </cell>
          <cell r="F71" t="str">
            <v>REDDING, Mark B</v>
          </cell>
          <cell r="G71" t="str">
            <v>Wages Staff</v>
          </cell>
          <cell r="H71">
            <v>0</v>
          </cell>
          <cell r="I71">
            <v>1</v>
          </cell>
          <cell r="J71">
            <v>63858.909999999996</v>
          </cell>
          <cell r="K71">
            <v>6098.2199999999993</v>
          </cell>
          <cell r="L71">
            <v>276.2328</v>
          </cell>
          <cell r="M71">
            <v>0</v>
          </cell>
          <cell r="N71">
            <v>2800.0499999999997</v>
          </cell>
          <cell r="O71">
            <v>749.98000000000025</v>
          </cell>
          <cell r="P71">
            <v>0</v>
          </cell>
          <cell r="Q71">
            <v>0</v>
          </cell>
          <cell r="R71">
            <v>1618.99</v>
          </cell>
          <cell r="S71">
            <v>1499.4100000000003</v>
          </cell>
          <cell r="T71">
            <v>5962.34</v>
          </cell>
          <cell r="U71">
            <v>9812.5300000000007</v>
          </cell>
          <cell r="V71">
            <v>1612.7699999999998</v>
          </cell>
          <cell r="W71">
            <v>1238.02</v>
          </cell>
          <cell r="X71">
            <v>7220.7</v>
          </cell>
          <cell r="Y71">
            <v>2835.0830679719984</v>
          </cell>
          <cell r="Z71">
            <v>105583.23586797199</v>
          </cell>
          <cell r="AA71">
            <v>13828.07</v>
          </cell>
          <cell r="AB71">
            <v>261</v>
          </cell>
          <cell r="AC71">
            <v>20</v>
          </cell>
          <cell r="AD71">
            <v>12</v>
          </cell>
          <cell r="AE71">
            <v>26</v>
          </cell>
          <cell r="AF71">
            <v>12</v>
          </cell>
          <cell r="AG71">
            <v>1528</v>
          </cell>
          <cell r="AH71">
            <v>0.85</v>
          </cell>
          <cell r="AI71">
            <v>1298.8</v>
          </cell>
          <cell r="AJ71">
            <v>81.292913356923307</v>
          </cell>
          <cell r="AK71">
            <v>35.768881877046255</v>
          </cell>
          <cell r="AL71">
            <v>0.44</v>
          </cell>
          <cell r="AM71">
            <v>117.06179523396956</v>
          </cell>
          <cell r="AN71">
            <v>12.193937003538496</v>
          </cell>
          <cell r="AO71">
            <v>0.15</v>
          </cell>
          <cell r="AP71">
            <v>129.25573223750806</v>
          </cell>
          <cell r="AQ71">
            <v>366.84000000000003</v>
          </cell>
          <cell r="AR71">
            <v>70.53</v>
          </cell>
          <cell r="AS71">
            <v>708.31000000000029</v>
          </cell>
          <cell r="AT71">
            <v>1145.6800000000003</v>
          </cell>
          <cell r="AU71">
            <v>53753.338847525374</v>
          </cell>
          <cell r="AV71">
            <v>0.32019412052230983</v>
          </cell>
          <cell r="AW71">
            <v>415.86812373437601</v>
          </cell>
          <cell r="AX71">
            <v>71.094545454545454</v>
          </cell>
        </row>
        <row r="72">
          <cell r="B72" t="str">
            <v>6431</v>
          </cell>
          <cell r="C72">
            <v>0</v>
          </cell>
          <cell r="D72" t="str">
            <v>Lineworker</v>
          </cell>
          <cell r="E72" t="str">
            <v>3993</v>
          </cell>
          <cell r="F72" t="str">
            <v>RICE, Robert</v>
          </cell>
          <cell r="G72" t="str">
            <v>Wages Staff</v>
          </cell>
          <cell r="H72">
            <v>0</v>
          </cell>
          <cell r="I72">
            <v>1</v>
          </cell>
          <cell r="J72">
            <v>64057.61</v>
          </cell>
          <cell r="K72">
            <v>5317.54</v>
          </cell>
          <cell r="L72">
            <v>257.1832</v>
          </cell>
          <cell r="M72">
            <v>0</v>
          </cell>
          <cell r="N72">
            <v>2800.0499999999997</v>
          </cell>
          <cell r="O72">
            <v>749.98000000000025</v>
          </cell>
          <cell r="P72">
            <v>0</v>
          </cell>
          <cell r="Q72">
            <v>0</v>
          </cell>
          <cell r="R72">
            <v>0</v>
          </cell>
          <cell r="S72">
            <v>6240.0299999999988</v>
          </cell>
          <cell r="T72">
            <v>5962.34</v>
          </cell>
          <cell r="U72">
            <v>10212.260000000002</v>
          </cell>
          <cell r="V72">
            <v>1670.5199999999998</v>
          </cell>
          <cell r="W72">
            <v>1281.6900000000003</v>
          </cell>
          <cell r="X72">
            <v>7479.1099999999988</v>
          </cell>
          <cell r="Y72">
            <v>3025.3576677217843</v>
          </cell>
          <cell r="Z72">
            <v>109053.67086772178</v>
          </cell>
          <cell r="AA72">
            <v>13869.900000000001</v>
          </cell>
          <cell r="AB72">
            <v>261</v>
          </cell>
          <cell r="AC72">
            <v>20</v>
          </cell>
          <cell r="AD72">
            <v>12</v>
          </cell>
          <cell r="AE72">
            <v>26</v>
          </cell>
          <cell r="AF72">
            <v>12</v>
          </cell>
          <cell r="AG72">
            <v>1528</v>
          </cell>
          <cell r="AH72">
            <v>0.85</v>
          </cell>
          <cell r="AI72">
            <v>1298.8</v>
          </cell>
          <cell r="AJ72">
            <v>83.964945232308125</v>
          </cell>
          <cell r="AK72">
            <v>36.944575902215576</v>
          </cell>
          <cell r="AL72">
            <v>0.44</v>
          </cell>
          <cell r="AM72">
            <v>120.9095211345237</v>
          </cell>
          <cell r="AN72">
            <v>12.594741784846219</v>
          </cell>
          <cell r="AO72">
            <v>0.15</v>
          </cell>
          <cell r="AP72">
            <v>133.50426291936992</v>
          </cell>
          <cell r="AQ72">
            <v>982</v>
          </cell>
          <cell r="AR72">
            <v>0</v>
          </cell>
          <cell r="AS72">
            <v>309</v>
          </cell>
          <cell r="AT72">
            <v>1291</v>
          </cell>
          <cell r="AU72">
            <v>131893.27700963861</v>
          </cell>
          <cell r="AV72">
            <v>0.76065065840433777</v>
          </cell>
          <cell r="AW72">
            <v>987.93307513555385</v>
          </cell>
          <cell r="AX72">
            <v>133.12363636363636</v>
          </cell>
        </row>
        <row r="73">
          <cell r="B73" t="str">
            <v>3262</v>
          </cell>
          <cell r="C73">
            <v>0</v>
          </cell>
          <cell r="D73" t="str">
            <v>Lineworker</v>
          </cell>
          <cell r="E73" t="str">
            <v>9376</v>
          </cell>
          <cell r="F73" t="str">
            <v>ROBERTS, Benjamin J</v>
          </cell>
          <cell r="G73" t="str">
            <v>Wages Staff</v>
          </cell>
          <cell r="H73">
            <v>0</v>
          </cell>
          <cell r="I73">
            <v>1</v>
          </cell>
          <cell r="J73">
            <v>55553.020000000004</v>
          </cell>
          <cell r="K73">
            <v>4611.5700000000006</v>
          </cell>
          <cell r="L73">
            <v>327.42080000000004</v>
          </cell>
          <cell r="M73">
            <v>0</v>
          </cell>
          <cell r="N73">
            <v>2800.0499999999997</v>
          </cell>
          <cell r="O73">
            <v>749.98000000000025</v>
          </cell>
          <cell r="P73">
            <v>0</v>
          </cell>
          <cell r="Q73">
            <v>0</v>
          </cell>
          <cell r="R73">
            <v>0</v>
          </cell>
          <cell r="S73">
            <v>1499.0099999999998</v>
          </cell>
          <cell r="T73">
            <v>3611.64</v>
          </cell>
          <cell r="U73">
            <v>8256.39</v>
          </cell>
          <cell r="V73">
            <v>1363.0400000000002</v>
          </cell>
          <cell r="W73">
            <v>1046.76</v>
          </cell>
          <cell r="X73">
            <v>6102.52</v>
          </cell>
          <cell r="Y73">
            <v>2832.7163825109392</v>
          </cell>
          <cell r="Z73">
            <v>88754.117182510949</v>
          </cell>
          <cell r="AA73">
            <v>12028.49</v>
          </cell>
          <cell r="AB73">
            <v>261</v>
          </cell>
          <cell r="AC73">
            <v>20</v>
          </cell>
          <cell r="AD73">
            <v>12</v>
          </cell>
          <cell r="AE73">
            <v>26</v>
          </cell>
          <cell r="AF73">
            <v>12</v>
          </cell>
          <cell r="AG73">
            <v>1528</v>
          </cell>
          <cell r="AH73">
            <v>0.85</v>
          </cell>
          <cell r="AI73">
            <v>1298.8</v>
          </cell>
          <cell r="AJ73">
            <v>68.335476734301622</v>
          </cell>
          <cell r="AK73">
            <v>30.067609763092715</v>
          </cell>
          <cell r="AL73">
            <v>0.44</v>
          </cell>
          <cell r="AM73">
            <v>98.403086497394341</v>
          </cell>
          <cell r="AN73">
            <v>10.250321510145243</v>
          </cell>
          <cell r="AO73">
            <v>0.15</v>
          </cell>
          <cell r="AP73">
            <v>108.65340800753958</v>
          </cell>
          <cell r="AQ73">
            <v>482</v>
          </cell>
          <cell r="AR73">
            <v>292</v>
          </cell>
          <cell r="AS73">
            <v>435.5</v>
          </cell>
          <cell r="AT73">
            <v>1209.5</v>
          </cell>
          <cell r="AU73">
            <v>56237.602584814165</v>
          </cell>
          <cell r="AV73">
            <v>0.39851178172798679</v>
          </cell>
          <cell r="AW73">
            <v>517.58710210830918</v>
          </cell>
          <cell r="AX73">
            <v>78.032727272727271</v>
          </cell>
        </row>
        <row r="74">
          <cell r="B74" t="str">
            <v>5020</v>
          </cell>
          <cell r="C74">
            <v>0</v>
          </cell>
          <cell r="D74" t="str">
            <v>Vegetation Inspector</v>
          </cell>
          <cell r="E74" t="str">
            <v>9853</v>
          </cell>
          <cell r="F74" t="str">
            <v>RYDER, Jessica A</v>
          </cell>
          <cell r="G74" t="str">
            <v>Wages Staff</v>
          </cell>
          <cell r="H74">
            <v>0</v>
          </cell>
          <cell r="I74">
            <v>1</v>
          </cell>
          <cell r="J74">
            <v>52632.180000000015</v>
          </cell>
          <cell r="K74">
            <v>4370.7000000000007</v>
          </cell>
          <cell r="L74">
            <v>88.740400000000008</v>
          </cell>
          <cell r="M74">
            <v>0</v>
          </cell>
          <cell r="N74">
            <v>2800.0499999999997</v>
          </cell>
          <cell r="O74">
            <v>749.98000000000025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3611.64</v>
          </cell>
          <cell r="U74">
            <v>7699.5400000000009</v>
          </cell>
          <cell r="V74">
            <v>1273.8999999999999</v>
          </cell>
          <cell r="W74">
            <v>978.53</v>
          </cell>
          <cell r="X74">
            <v>5703.48</v>
          </cell>
          <cell r="Y74">
            <v>2027.5895125281536</v>
          </cell>
          <cell r="Z74">
            <v>81936.329912528177</v>
          </cell>
          <cell r="AA74">
            <v>11400.22</v>
          </cell>
          <cell r="AB74">
            <v>261</v>
          </cell>
          <cell r="AC74">
            <v>20</v>
          </cell>
          <cell r="AD74">
            <v>12</v>
          </cell>
          <cell r="AE74">
            <v>26</v>
          </cell>
          <cell r="AF74">
            <v>12</v>
          </cell>
          <cell r="AG74">
            <v>1528</v>
          </cell>
          <cell r="AH74">
            <v>0.85</v>
          </cell>
          <cell r="AI74">
            <v>1298.8</v>
          </cell>
          <cell r="AJ74">
            <v>63.086179483005992</v>
          </cell>
          <cell r="AK74">
            <v>27.757918972522635</v>
          </cell>
          <cell r="AL74">
            <v>0.44</v>
          </cell>
          <cell r="AM74">
            <v>90.844098455528624</v>
          </cell>
          <cell r="AN74">
            <v>9.4629269224508992</v>
          </cell>
          <cell r="AO74">
            <v>0.15</v>
          </cell>
          <cell r="AP74">
            <v>100.30702537797953</v>
          </cell>
          <cell r="AQ74">
            <v>0</v>
          </cell>
          <cell r="AR74">
            <v>0</v>
          </cell>
          <cell r="AS74">
            <v>1309.5</v>
          </cell>
          <cell r="AT74">
            <v>1309.5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B75" t="str">
            <v>6018</v>
          </cell>
          <cell r="C75">
            <v>0</v>
          </cell>
          <cell r="D75" t="str">
            <v>Lineworker / HV Switcher</v>
          </cell>
          <cell r="E75" t="str">
            <v>2380</v>
          </cell>
          <cell r="F75" t="str">
            <v>VALTER, David J</v>
          </cell>
          <cell r="G75" t="str">
            <v>Wages Staff</v>
          </cell>
          <cell r="H75">
            <v>0</v>
          </cell>
          <cell r="I75">
            <v>1</v>
          </cell>
          <cell r="J75">
            <v>75213.650000000009</v>
          </cell>
          <cell r="K75">
            <v>7186.76</v>
          </cell>
          <cell r="L75">
            <v>226.82320000000001</v>
          </cell>
          <cell r="M75">
            <v>0</v>
          </cell>
          <cell r="N75">
            <v>2800.0499999999997</v>
          </cell>
          <cell r="O75">
            <v>749.98000000000025</v>
          </cell>
          <cell r="P75">
            <v>0</v>
          </cell>
          <cell r="Q75">
            <v>0</v>
          </cell>
          <cell r="R75">
            <v>1618.99</v>
          </cell>
          <cell r="S75">
            <v>1499.4100000000003</v>
          </cell>
          <cell r="T75">
            <v>5962.34</v>
          </cell>
          <cell r="U75">
            <v>11293.609999999999</v>
          </cell>
          <cell r="V75">
            <v>1862.06</v>
          </cell>
          <cell r="W75">
            <v>1429.8</v>
          </cell>
          <cell r="X75">
            <v>8336.6899999999987</v>
          </cell>
          <cell r="Y75">
            <v>3137.6245178439967</v>
          </cell>
          <cell r="Z75">
            <v>121317.78771784401</v>
          </cell>
          <cell r="AA75">
            <v>16296.48</v>
          </cell>
          <cell r="AB75">
            <v>261</v>
          </cell>
          <cell r="AC75">
            <v>20</v>
          </cell>
          <cell r="AD75">
            <v>12</v>
          </cell>
          <cell r="AE75">
            <v>26</v>
          </cell>
          <cell r="AF75">
            <v>12</v>
          </cell>
          <cell r="AG75">
            <v>1528</v>
          </cell>
          <cell r="AH75">
            <v>0.85</v>
          </cell>
          <cell r="AI75">
            <v>1298.8</v>
          </cell>
          <cell r="AJ75">
            <v>93.40759756532492</v>
          </cell>
          <cell r="AK75">
            <v>41.099342928742963</v>
          </cell>
          <cell r="AL75">
            <v>0.44</v>
          </cell>
          <cell r="AM75">
            <v>134.50694049406789</v>
          </cell>
          <cell r="AN75">
            <v>14.011139634798738</v>
          </cell>
          <cell r="AO75">
            <v>0.15</v>
          </cell>
          <cell r="AP75">
            <v>148.51808012886664</v>
          </cell>
          <cell r="AQ75">
            <v>452</v>
          </cell>
          <cell r="AR75">
            <v>4</v>
          </cell>
          <cell r="AS75">
            <v>738</v>
          </cell>
          <cell r="AT75">
            <v>1194</v>
          </cell>
          <cell r="AU75">
            <v>73022.33473790632</v>
          </cell>
          <cell r="AV75">
            <v>0.37855946398659968</v>
          </cell>
          <cell r="AW75">
            <v>491.67303182579565</v>
          </cell>
          <cell r="AX75">
            <v>135</v>
          </cell>
        </row>
        <row r="76">
          <cell r="B76" t="str">
            <v>5280</v>
          </cell>
          <cell r="C76">
            <v>0</v>
          </cell>
          <cell r="D76" t="str">
            <v>Trades Assistant</v>
          </cell>
          <cell r="E76" t="str">
            <v>10106</v>
          </cell>
          <cell r="F76" t="str">
            <v>VALTER, Michael</v>
          </cell>
          <cell r="G76" t="str">
            <v>Wages Staff</v>
          </cell>
          <cell r="H76">
            <v>0</v>
          </cell>
          <cell r="I76">
            <v>1</v>
          </cell>
          <cell r="J76">
            <v>50509.979999999996</v>
          </cell>
          <cell r="K76">
            <v>4193.28</v>
          </cell>
          <cell r="L76">
            <v>147.60720000000001</v>
          </cell>
          <cell r="M76">
            <v>0</v>
          </cell>
          <cell r="N76">
            <v>2800.0499999999997</v>
          </cell>
          <cell r="O76">
            <v>749.98000000000025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3611.64</v>
          </cell>
          <cell r="U76">
            <v>7421.85</v>
          </cell>
          <cell r="V76">
            <v>1227.2</v>
          </cell>
          <cell r="W76">
            <v>942.58999999999992</v>
          </cell>
          <cell r="X76">
            <v>5494.2699999999995</v>
          </cell>
          <cell r="Y76">
            <v>1363.3187494315894</v>
          </cell>
          <cell r="Z76">
            <v>78461.765949431589</v>
          </cell>
          <cell r="AA76">
            <v>10937.48</v>
          </cell>
          <cell r="AB76">
            <v>261</v>
          </cell>
          <cell r="AC76">
            <v>20</v>
          </cell>
          <cell r="AD76">
            <v>12</v>
          </cell>
          <cell r="AE76">
            <v>26</v>
          </cell>
          <cell r="AF76">
            <v>12</v>
          </cell>
          <cell r="AG76">
            <v>1528</v>
          </cell>
          <cell r="AH76">
            <v>0.85</v>
          </cell>
          <cell r="AI76">
            <v>1298.8</v>
          </cell>
          <cell r="AJ76">
            <v>60.410968547452718</v>
          </cell>
          <cell r="AK76">
            <v>26.580826160879194</v>
          </cell>
          <cell r="AL76">
            <v>0.44</v>
          </cell>
          <cell r="AM76">
            <v>86.991794708331909</v>
          </cell>
          <cell r="AN76">
            <v>9.0616452821179081</v>
          </cell>
          <cell r="AO76">
            <v>0.15</v>
          </cell>
          <cell r="AP76">
            <v>96.053439990449817</v>
          </cell>
          <cell r="AQ76">
            <v>0</v>
          </cell>
          <cell r="AR76">
            <v>0</v>
          </cell>
          <cell r="AS76">
            <v>1229.5</v>
          </cell>
          <cell r="AT76">
            <v>1229.5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B77" t="str">
            <v>2733</v>
          </cell>
          <cell r="C77">
            <v>0</v>
          </cell>
          <cell r="D77" t="str">
            <v>Vegetation Inspector</v>
          </cell>
          <cell r="E77" t="str">
            <v>1305</v>
          </cell>
          <cell r="F77" t="str">
            <v>WIGGINS, James A</v>
          </cell>
          <cell r="G77" t="str">
            <v>Wages Staff</v>
          </cell>
          <cell r="H77">
            <v>0</v>
          </cell>
          <cell r="I77">
            <v>1</v>
          </cell>
          <cell r="J77">
            <v>59227.74</v>
          </cell>
          <cell r="K77">
            <v>4917.0200000000004</v>
          </cell>
          <cell r="L77">
            <v>268.75400000000002</v>
          </cell>
          <cell r="M77">
            <v>0</v>
          </cell>
          <cell r="N77">
            <v>2800.0499999999997</v>
          </cell>
          <cell r="O77">
            <v>749.98000000000025</v>
          </cell>
          <cell r="P77">
            <v>0</v>
          </cell>
          <cell r="Q77">
            <v>0</v>
          </cell>
          <cell r="R77">
            <v>4531.99</v>
          </cell>
          <cell r="S77">
            <v>0</v>
          </cell>
          <cell r="T77">
            <v>3611.64</v>
          </cell>
          <cell r="U77">
            <v>9098.3700000000008</v>
          </cell>
          <cell r="V77">
            <v>1495.4799999999998</v>
          </cell>
          <cell r="W77">
            <v>1147.97</v>
          </cell>
          <cell r="X77">
            <v>6695.41</v>
          </cell>
          <cell r="Y77">
            <v>2005.5502199759985</v>
          </cell>
          <cell r="Z77">
            <v>96549.954219975989</v>
          </cell>
          <cell r="AA77">
            <v>12825.22</v>
          </cell>
          <cell r="AB77">
            <v>261</v>
          </cell>
          <cell r="AC77">
            <v>20</v>
          </cell>
          <cell r="AD77">
            <v>12</v>
          </cell>
          <cell r="AE77">
            <v>26</v>
          </cell>
          <cell r="AF77">
            <v>12</v>
          </cell>
          <cell r="AG77">
            <v>1528</v>
          </cell>
          <cell r="AH77">
            <v>0.85</v>
          </cell>
          <cell r="AI77">
            <v>1298.8</v>
          </cell>
          <cell r="AJ77">
            <v>74.337815075435785</v>
          </cell>
          <cell r="AK77">
            <v>32.708638633191747</v>
          </cell>
          <cell r="AL77">
            <v>0.44</v>
          </cell>
          <cell r="AM77">
            <v>107.04645370862752</v>
          </cell>
          <cell r="AN77">
            <v>11.150672261315368</v>
          </cell>
          <cell r="AO77">
            <v>0.15</v>
          </cell>
          <cell r="AP77">
            <v>118.19712596994289</v>
          </cell>
          <cell r="AQ77">
            <v>0</v>
          </cell>
          <cell r="AR77">
            <v>0</v>
          </cell>
          <cell r="AS77">
            <v>841</v>
          </cell>
          <cell r="AT77">
            <v>841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B78" t="str">
            <v>5171</v>
          </cell>
          <cell r="C78">
            <v>0</v>
          </cell>
          <cell r="D78" t="str">
            <v>Lineworker</v>
          </cell>
          <cell r="E78" t="str">
            <v>9377</v>
          </cell>
          <cell r="F78" t="str">
            <v>WILLIAMS, Joel C</v>
          </cell>
          <cell r="G78" t="str">
            <v>Wages Staff</v>
          </cell>
          <cell r="H78">
            <v>0</v>
          </cell>
          <cell r="I78">
            <v>1</v>
          </cell>
          <cell r="J78">
            <v>55553.020000000004</v>
          </cell>
          <cell r="K78">
            <v>4611.5700000000006</v>
          </cell>
          <cell r="L78">
            <v>327.42080000000004</v>
          </cell>
          <cell r="M78">
            <v>0</v>
          </cell>
          <cell r="N78">
            <v>2800.0499999999997</v>
          </cell>
          <cell r="O78">
            <v>749.98000000000025</v>
          </cell>
          <cell r="P78">
            <v>0</v>
          </cell>
          <cell r="Q78">
            <v>0</v>
          </cell>
          <cell r="R78">
            <v>0</v>
          </cell>
          <cell r="S78">
            <v>1499.0099999999998</v>
          </cell>
          <cell r="T78">
            <v>3611.64</v>
          </cell>
          <cell r="U78">
            <v>8256.39</v>
          </cell>
          <cell r="V78">
            <v>1363.0400000000002</v>
          </cell>
          <cell r="W78">
            <v>1046.76</v>
          </cell>
          <cell r="X78">
            <v>6102.52</v>
          </cell>
          <cell r="Y78">
            <v>2832.7163825109392</v>
          </cell>
          <cell r="Z78">
            <v>88754.117182510949</v>
          </cell>
          <cell r="AA78">
            <v>12028.49</v>
          </cell>
          <cell r="AB78">
            <v>261</v>
          </cell>
          <cell r="AC78">
            <v>20</v>
          </cell>
          <cell r="AD78">
            <v>12</v>
          </cell>
          <cell r="AE78">
            <v>26</v>
          </cell>
          <cell r="AF78">
            <v>12</v>
          </cell>
          <cell r="AG78">
            <v>1528</v>
          </cell>
          <cell r="AH78">
            <v>0.85</v>
          </cell>
          <cell r="AI78">
            <v>1298.8</v>
          </cell>
          <cell r="AJ78">
            <v>68.335476734301622</v>
          </cell>
          <cell r="AK78">
            <v>30.067609763092715</v>
          </cell>
          <cell r="AL78">
            <v>0.44</v>
          </cell>
          <cell r="AM78">
            <v>98.403086497394341</v>
          </cell>
          <cell r="AN78">
            <v>10.250321510145243</v>
          </cell>
          <cell r="AO78">
            <v>0.15</v>
          </cell>
          <cell r="AP78">
            <v>108.65340800753958</v>
          </cell>
          <cell r="AQ78">
            <v>438</v>
          </cell>
          <cell r="AR78">
            <v>245</v>
          </cell>
          <cell r="AS78">
            <v>373</v>
          </cell>
          <cell r="AT78">
            <v>1056</v>
          </cell>
          <cell r="AU78">
            <v>58532.331712352541</v>
          </cell>
          <cell r="AV78">
            <v>0.41477272727272729</v>
          </cell>
          <cell r="AW78">
            <v>538.70681818181822</v>
          </cell>
          <cell r="AX78">
            <v>46.636363636363633</v>
          </cell>
        </row>
        <row r="79">
          <cell r="B79" t="str">
            <v>2734</v>
          </cell>
          <cell r="C79">
            <v>0</v>
          </cell>
          <cell r="D79" t="str">
            <v>Trades Assistant / Plant Operator</v>
          </cell>
          <cell r="E79" t="str">
            <v>1721</v>
          </cell>
          <cell r="F79" t="str">
            <v>WILLIAMS, Symon G</v>
          </cell>
          <cell r="G79" t="str">
            <v>Wages Staff</v>
          </cell>
          <cell r="H79">
            <v>0</v>
          </cell>
          <cell r="I79">
            <v>1</v>
          </cell>
          <cell r="J79">
            <v>55671.43</v>
          </cell>
          <cell r="K79">
            <v>5317.17</v>
          </cell>
          <cell r="L79">
            <v>121.68559999999999</v>
          </cell>
          <cell r="M79">
            <v>0</v>
          </cell>
          <cell r="N79">
            <v>2800.0499999999997</v>
          </cell>
          <cell r="O79">
            <v>749.98000000000025</v>
          </cell>
          <cell r="P79">
            <v>0</v>
          </cell>
          <cell r="Q79">
            <v>0</v>
          </cell>
          <cell r="R79">
            <v>4531.99</v>
          </cell>
          <cell r="S79">
            <v>0</v>
          </cell>
          <cell r="T79">
            <v>3611.64</v>
          </cell>
          <cell r="U79">
            <v>8637.48</v>
          </cell>
          <cell r="V79">
            <v>1417.9300000000003</v>
          </cell>
          <cell r="W79">
            <v>1088.29</v>
          </cell>
          <cell r="X79">
            <v>6348.1299999999992</v>
          </cell>
          <cell r="Y79">
            <v>2000.8846992049967</v>
          </cell>
          <cell r="Z79">
            <v>92296.660299205003</v>
          </cell>
          <cell r="AA79">
            <v>12057.099999999999</v>
          </cell>
          <cell r="AB79">
            <v>261</v>
          </cell>
          <cell r="AC79">
            <v>20</v>
          </cell>
          <cell r="AD79">
            <v>12</v>
          </cell>
          <cell r="AE79">
            <v>26</v>
          </cell>
          <cell r="AF79">
            <v>12</v>
          </cell>
          <cell r="AG79">
            <v>1528</v>
          </cell>
          <cell r="AH79">
            <v>0.85</v>
          </cell>
          <cell r="AI79">
            <v>1298.8</v>
          </cell>
          <cell r="AJ79">
            <v>71.063027640287189</v>
          </cell>
          <cell r="AK79">
            <v>31.267732161726364</v>
          </cell>
          <cell r="AL79">
            <v>0.44</v>
          </cell>
          <cell r="AM79">
            <v>102.33075980201355</v>
          </cell>
          <cell r="AN79">
            <v>10.659454146043078</v>
          </cell>
          <cell r="AO79">
            <v>0.15</v>
          </cell>
          <cell r="AP79">
            <v>112.99021394805662</v>
          </cell>
          <cell r="AQ79">
            <v>815</v>
          </cell>
          <cell r="AR79">
            <v>9</v>
          </cell>
          <cell r="AS79">
            <v>110</v>
          </cell>
          <cell r="AT79">
            <v>934</v>
          </cell>
          <cell r="AU79">
            <v>128054.20476308864</v>
          </cell>
          <cell r="AV79">
            <v>0.87259100642398291</v>
          </cell>
          <cell r="AW79">
            <v>1133.3211991434689</v>
          </cell>
          <cell r="AX79">
            <v>98.72727272727272</v>
          </cell>
        </row>
        <row r="80">
          <cell r="B80" t="str">
            <v>3123</v>
          </cell>
          <cell r="C80">
            <v>0</v>
          </cell>
          <cell r="D80" t="str">
            <v>Vegetation Inspector</v>
          </cell>
          <cell r="E80" t="str">
            <v>3660</v>
          </cell>
          <cell r="F80" t="str">
            <v>YOUNG, Neven C</v>
          </cell>
          <cell r="G80" t="str">
            <v>Wages Staff</v>
          </cell>
          <cell r="H80">
            <v>0</v>
          </cell>
          <cell r="I80">
            <v>1</v>
          </cell>
          <cell r="J80">
            <v>53137.590000000004</v>
          </cell>
          <cell r="K80">
            <v>4414.0500000000011</v>
          </cell>
          <cell r="L80">
            <v>195.7568</v>
          </cell>
          <cell r="M80">
            <v>0</v>
          </cell>
          <cell r="N80">
            <v>2800.0499999999997</v>
          </cell>
          <cell r="O80">
            <v>749.98000000000025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3611.64</v>
          </cell>
          <cell r="U80">
            <v>7767.380000000001</v>
          </cell>
          <cell r="V80">
            <v>1285.32</v>
          </cell>
          <cell r="W80">
            <v>987.32</v>
          </cell>
          <cell r="X80">
            <v>5754.61</v>
          </cell>
          <cell r="Y80">
            <v>2555.9009707913374</v>
          </cell>
          <cell r="Z80">
            <v>83259.59777079137</v>
          </cell>
          <cell r="AA80">
            <v>11513.29</v>
          </cell>
          <cell r="AB80">
            <v>261</v>
          </cell>
          <cell r="AC80">
            <v>20</v>
          </cell>
          <cell r="AD80">
            <v>12</v>
          </cell>
          <cell r="AE80">
            <v>26</v>
          </cell>
          <cell r="AF80">
            <v>12</v>
          </cell>
          <cell r="AG80">
            <v>1528</v>
          </cell>
          <cell r="AH80">
            <v>0.85</v>
          </cell>
          <cell r="AI80">
            <v>1298.8</v>
          </cell>
          <cell r="AJ80">
            <v>64.105018302118395</v>
          </cell>
          <cell r="AK80">
            <v>28.206208052932094</v>
          </cell>
          <cell r="AL80">
            <v>0.44</v>
          </cell>
          <cell r="AM80">
            <v>92.311226355050493</v>
          </cell>
          <cell r="AN80">
            <v>9.6157527453177583</v>
          </cell>
          <cell r="AO80">
            <v>0.15</v>
          </cell>
          <cell r="AP80">
            <v>101.92697910036826</v>
          </cell>
          <cell r="AQ80">
            <v>0</v>
          </cell>
          <cell r="AR80">
            <v>0</v>
          </cell>
          <cell r="AS80">
            <v>1195</v>
          </cell>
          <cell r="AT80">
            <v>1195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B81" t="str">
            <v>3511</v>
          </cell>
          <cell r="C81">
            <v>0</v>
          </cell>
          <cell r="D81" t="str">
            <v>Trades Assistant</v>
          </cell>
          <cell r="E81" t="str">
            <v>2593</v>
          </cell>
          <cell r="F81" t="str">
            <v>ZAPPIA, Joseph P</v>
          </cell>
          <cell r="G81" t="str">
            <v>Wages Staff</v>
          </cell>
          <cell r="H81">
            <v>0</v>
          </cell>
          <cell r="I81">
            <v>1</v>
          </cell>
          <cell r="J81">
            <v>50602.860000000008</v>
          </cell>
          <cell r="K81">
            <v>4201.66</v>
          </cell>
          <cell r="L81">
            <v>355.11080000000004</v>
          </cell>
          <cell r="M81">
            <v>0</v>
          </cell>
          <cell r="N81">
            <v>2800.0499999999997</v>
          </cell>
          <cell r="O81">
            <v>749.98000000000025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3611.64</v>
          </cell>
          <cell r="U81">
            <v>7435.0100000000011</v>
          </cell>
          <cell r="V81">
            <v>1229.3800000000001</v>
          </cell>
          <cell r="W81">
            <v>944.27</v>
          </cell>
          <cell r="X81">
            <v>5504.1399999999994</v>
          </cell>
          <cell r="Y81">
            <v>2059.9362840140057</v>
          </cell>
          <cell r="Z81">
            <v>79494.037084014024</v>
          </cell>
          <cell r="AA81">
            <v>10959.35</v>
          </cell>
          <cell r="AB81">
            <v>261</v>
          </cell>
          <cell r="AC81">
            <v>20</v>
          </cell>
          <cell r="AD81">
            <v>12</v>
          </cell>
          <cell r="AE81">
            <v>26</v>
          </cell>
          <cell r="AF81">
            <v>12</v>
          </cell>
          <cell r="AG81">
            <v>1528</v>
          </cell>
          <cell r="AH81">
            <v>0.85</v>
          </cell>
          <cell r="AI81">
            <v>1298.8</v>
          </cell>
          <cell r="AJ81">
            <v>61.205756917165097</v>
          </cell>
          <cell r="AK81">
            <v>26.930533043552643</v>
          </cell>
          <cell r="AL81">
            <v>0.44</v>
          </cell>
          <cell r="AM81">
            <v>88.136289960717733</v>
          </cell>
          <cell r="AN81">
            <v>9.1808635375747638</v>
          </cell>
          <cell r="AO81">
            <v>0.15</v>
          </cell>
          <cell r="AP81">
            <v>97.317153498292498</v>
          </cell>
          <cell r="AQ81">
            <v>0</v>
          </cell>
          <cell r="AR81">
            <v>0</v>
          </cell>
          <cell r="AS81">
            <v>1232.5</v>
          </cell>
          <cell r="AT81">
            <v>1232.5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B82" t="str">
            <v>5411</v>
          </cell>
          <cell r="C82">
            <v>0</v>
          </cell>
          <cell r="D82" t="str">
            <v>Vegetation Inspector</v>
          </cell>
          <cell r="E82" t="str">
            <v>6904</v>
          </cell>
          <cell r="F82" t="str">
            <v>WHITE, Warren</v>
          </cell>
          <cell r="G82" t="str">
            <v>Wages Staff</v>
          </cell>
          <cell r="H82">
            <v>0</v>
          </cell>
          <cell r="I82">
            <v>1</v>
          </cell>
          <cell r="J82">
            <v>54492.649999999994</v>
          </cell>
          <cell r="K82">
            <v>4523.92</v>
          </cell>
          <cell r="L82">
            <v>42.730000000000004</v>
          </cell>
          <cell r="M82">
            <v>0</v>
          </cell>
          <cell r="N82">
            <v>2800.0499999999997</v>
          </cell>
          <cell r="O82">
            <v>749.98000000000025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3611.64</v>
          </cell>
          <cell r="U82">
            <v>12334.42</v>
          </cell>
          <cell r="V82">
            <v>1381.53</v>
          </cell>
          <cell r="W82">
            <v>1009.5899999999999</v>
          </cell>
          <cell r="X82">
            <v>6185.2499999999991</v>
          </cell>
          <cell r="Y82">
            <v>2853.0266547199972</v>
          </cell>
          <cell r="Z82">
            <v>89984.786654719996</v>
          </cell>
          <cell r="AA82">
            <v>11799.909999999996</v>
          </cell>
          <cell r="AB82">
            <v>261</v>
          </cell>
          <cell r="AC82">
            <v>20</v>
          </cell>
          <cell r="AD82">
            <v>12</v>
          </cell>
          <cell r="AE82">
            <v>26</v>
          </cell>
          <cell r="AF82">
            <v>12</v>
          </cell>
          <cell r="AG82">
            <v>1528</v>
          </cell>
          <cell r="AH82">
            <v>0.85</v>
          </cell>
          <cell r="AI82">
            <v>1298.8</v>
          </cell>
          <cell r="AJ82">
            <v>69.283020214598096</v>
          </cell>
          <cell r="AK82">
            <v>30.484528894423164</v>
          </cell>
          <cell r="AL82">
            <v>0.44</v>
          </cell>
          <cell r="AM82">
            <v>99.76754910902126</v>
          </cell>
          <cell r="AN82">
            <v>10.392453032189714</v>
          </cell>
          <cell r="AO82">
            <v>0.15</v>
          </cell>
          <cell r="AP82">
            <v>110.16000214121098</v>
          </cell>
          <cell r="AQ82">
            <v>263.76615384615383</v>
          </cell>
          <cell r="AR82">
            <v>15.933076923076923</v>
          </cell>
          <cell r="AS82">
            <v>776.74653846153842</v>
          </cell>
          <cell r="AT82">
            <v>1056.4457692307692</v>
          </cell>
          <cell r="AU82">
            <v>35722.189834319957</v>
          </cell>
          <cell r="AV82">
            <v>0.24967316025905439</v>
          </cell>
          <cell r="AW82">
            <v>324.27550054445982</v>
          </cell>
          <cell r="AX82">
            <v>34.55244755244756</v>
          </cell>
        </row>
        <row r="83">
          <cell r="B83" t="str">
            <v>6432</v>
          </cell>
          <cell r="C83">
            <v>0</v>
          </cell>
          <cell r="D83" t="str">
            <v>Lineworker</v>
          </cell>
          <cell r="E83" t="str">
            <v>2651</v>
          </cell>
          <cell r="F83" t="str">
            <v>BAGULEY, James R</v>
          </cell>
          <cell r="G83" t="str">
            <v>Wages Staff</v>
          </cell>
          <cell r="H83">
            <v>0</v>
          </cell>
          <cell r="I83">
            <v>1</v>
          </cell>
          <cell r="J83">
            <v>65302.17</v>
          </cell>
          <cell r="K83">
            <v>6238.4</v>
          </cell>
          <cell r="L83">
            <v>39.495600000000003</v>
          </cell>
          <cell r="M83">
            <v>0</v>
          </cell>
          <cell r="N83">
            <v>2800.0499999999997</v>
          </cell>
          <cell r="O83">
            <v>749.98000000000025</v>
          </cell>
          <cell r="P83">
            <v>0</v>
          </cell>
          <cell r="Q83">
            <v>0</v>
          </cell>
          <cell r="R83">
            <v>1618.99</v>
          </cell>
          <cell r="S83">
            <v>1499.4100000000003</v>
          </cell>
          <cell r="T83">
            <v>5962.34</v>
          </cell>
          <cell r="U83">
            <v>10003.270000000002</v>
          </cell>
          <cell r="V83">
            <v>1644.8999999999999</v>
          </cell>
          <cell r="W83">
            <v>1262.71</v>
          </cell>
          <cell r="X83">
            <v>7364.43</v>
          </cell>
          <cell r="Y83">
            <v>2030.6121642099993</v>
          </cell>
          <cell r="Z83">
            <v>106516.75776420999</v>
          </cell>
          <cell r="AA83">
            <v>14146.02</v>
          </cell>
          <cell r="AB83">
            <v>261</v>
          </cell>
          <cell r="AC83">
            <v>20</v>
          </cell>
          <cell r="AD83">
            <v>12</v>
          </cell>
          <cell r="AE83">
            <v>26</v>
          </cell>
          <cell r="AF83">
            <v>12</v>
          </cell>
          <cell r="AG83">
            <v>1528</v>
          </cell>
          <cell r="AH83">
            <v>0.85</v>
          </cell>
          <cell r="AI83">
            <v>1298.8</v>
          </cell>
          <cell r="AJ83">
            <v>82.011670591476744</v>
          </cell>
          <cell r="AK83">
            <v>36.085135060249769</v>
          </cell>
          <cell r="AL83">
            <v>0.44</v>
          </cell>
          <cell r="AM83">
            <v>118.09680565172651</v>
          </cell>
          <cell r="AN83">
            <v>12.301750588721511</v>
          </cell>
          <cell r="AO83">
            <v>0.15</v>
          </cell>
          <cell r="AP83">
            <v>130.39855624044802</v>
          </cell>
          <cell r="AQ83">
            <v>263.76615384615383</v>
          </cell>
          <cell r="AR83">
            <v>15.933076923076923</v>
          </cell>
          <cell r="AS83">
            <v>776.74653846153842</v>
          </cell>
          <cell r="AT83">
            <v>1056.4457692307692</v>
          </cell>
          <cell r="AU83">
            <v>42285.057095146178</v>
          </cell>
          <cell r="AV83">
            <v>0.24967316025905439</v>
          </cell>
          <cell r="AW83">
            <v>324.27550054445982</v>
          </cell>
          <cell r="AX83">
            <v>34.55244755244756</v>
          </cell>
        </row>
        <row r="84">
          <cell r="B84" t="str">
            <v>N3255-1415-01</v>
          </cell>
          <cell r="C84">
            <v>0</v>
          </cell>
          <cell r="D84" t="str">
            <v>132kV / Bushfire Specialist</v>
          </cell>
          <cell r="E84" t="str">
            <v>N3255-1415-01</v>
          </cell>
          <cell r="F84" t="str">
            <v>Vacant</v>
          </cell>
          <cell r="G84" t="str">
            <v>Wages Staff</v>
          </cell>
          <cell r="H84">
            <v>0</v>
          </cell>
          <cell r="I84">
            <v>1</v>
          </cell>
          <cell r="J84">
            <v>78533.090000000011</v>
          </cell>
          <cell r="K84">
            <v>6521.44</v>
          </cell>
          <cell r="L84">
            <v>0</v>
          </cell>
          <cell r="M84">
            <v>0</v>
          </cell>
          <cell r="N84">
            <v>2800.0499999999997</v>
          </cell>
          <cell r="O84">
            <v>749.98000000000025</v>
          </cell>
          <cell r="P84">
            <v>0</v>
          </cell>
          <cell r="Q84">
            <v>0</v>
          </cell>
          <cell r="R84">
            <v>1901.8999999999996</v>
          </cell>
          <cell r="S84">
            <v>0</v>
          </cell>
          <cell r="T84">
            <v>5962.34</v>
          </cell>
          <cell r="U84">
            <v>11575.739999999998</v>
          </cell>
          <cell r="V84">
            <v>1913.25</v>
          </cell>
          <cell r="W84">
            <v>1469.55</v>
          </cell>
          <cell r="X84">
            <v>8565.9000000000015</v>
          </cell>
          <cell r="Y84">
            <v>907.77418876749141</v>
          </cell>
          <cell r="Z84">
            <v>120901.01418876751</v>
          </cell>
          <cell r="AA84">
            <v>17010.079999999998</v>
          </cell>
          <cell r="AB84">
            <v>261</v>
          </cell>
          <cell r="AC84">
            <v>20</v>
          </cell>
          <cell r="AD84">
            <v>12</v>
          </cell>
          <cell r="AE84">
            <v>26</v>
          </cell>
          <cell r="AF84">
            <v>12</v>
          </cell>
          <cell r="AG84">
            <v>1528</v>
          </cell>
          <cell r="AH84">
            <v>0.85</v>
          </cell>
          <cell r="AI84">
            <v>1298.8</v>
          </cell>
          <cell r="AJ84">
            <v>93.086706335669476</v>
          </cell>
          <cell r="AK84">
            <v>40.958150787694571</v>
          </cell>
          <cell r="AL84">
            <v>0.44</v>
          </cell>
          <cell r="AM84">
            <v>134.04485712336404</v>
          </cell>
          <cell r="AN84">
            <v>13.963005950350421</v>
          </cell>
          <cell r="AO84">
            <v>0.15</v>
          </cell>
          <cell r="AP84">
            <v>148.00786307371447</v>
          </cell>
          <cell r="AQ84">
            <v>263.76615384615383</v>
          </cell>
          <cell r="AR84">
            <v>15.933076923076923</v>
          </cell>
          <cell r="AS84">
            <v>776.74653846153842</v>
          </cell>
          <cell r="AT84">
            <v>1056.4457692307692</v>
          </cell>
          <cell r="AU84">
            <v>47995.323882744633</v>
          </cell>
          <cell r="AV84">
            <v>0.24967316025905439</v>
          </cell>
          <cell r="AW84">
            <v>324.27550054445982</v>
          </cell>
          <cell r="AX84">
            <v>34.55244755244756</v>
          </cell>
        </row>
        <row r="85">
          <cell r="B85" t="str">
            <v>N3255-1415-02</v>
          </cell>
          <cell r="C85">
            <v>0</v>
          </cell>
          <cell r="D85" t="str">
            <v>Site Lead</v>
          </cell>
          <cell r="E85" t="str">
            <v>N3255-1415-02</v>
          </cell>
          <cell r="F85" t="str">
            <v>Vacant</v>
          </cell>
          <cell r="G85" t="str">
            <v>Wages Staff</v>
          </cell>
          <cell r="H85">
            <v>0</v>
          </cell>
          <cell r="I85">
            <v>1</v>
          </cell>
          <cell r="J85">
            <v>72966.740000000005</v>
          </cell>
          <cell r="K85">
            <v>6059.1999999999989</v>
          </cell>
          <cell r="L85">
            <v>0</v>
          </cell>
          <cell r="M85">
            <v>0</v>
          </cell>
          <cell r="N85">
            <v>2800.0499999999997</v>
          </cell>
          <cell r="O85">
            <v>749.98000000000025</v>
          </cell>
          <cell r="P85">
            <v>0</v>
          </cell>
          <cell r="Q85">
            <v>0</v>
          </cell>
          <cell r="R85">
            <v>1065.8600000000001</v>
          </cell>
          <cell r="S85">
            <v>6240.0299999999988</v>
          </cell>
          <cell r="T85">
            <v>5962.34</v>
          </cell>
          <cell r="U85">
            <v>11500.84</v>
          </cell>
          <cell r="V85">
            <v>1884.1499999999996</v>
          </cell>
          <cell r="W85">
            <v>1445.8199999999997</v>
          </cell>
          <cell r="X85">
            <v>8435.5199999999986</v>
          </cell>
          <cell r="Y85">
            <v>843.43055736250972</v>
          </cell>
          <cell r="Z85">
            <v>119953.9605573625</v>
          </cell>
          <cell r="AA85">
            <v>15804.419999999998</v>
          </cell>
          <cell r="AB85">
            <v>261</v>
          </cell>
          <cell r="AC85">
            <v>20</v>
          </cell>
          <cell r="AD85">
            <v>12</v>
          </cell>
          <cell r="AE85">
            <v>26</v>
          </cell>
          <cell r="AF85">
            <v>12</v>
          </cell>
          <cell r="AG85">
            <v>1528</v>
          </cell>
          <cell r="AH85">
            <v>0.85</v>
          </cell>
          <cell r="AI85">
            <v>1298.8</v>
          </cell>
          <cell r="AJ85">
            <v>92.357530456854406</v>
          </cell>
          <cell r="AK85">
            <v>40.637313401015938</v>
          </cell>
          <cell r="AL85">
            <v>0.44</v>
          </cell>
          <cell r="AM85">
            <v>132.99484385787034</v>
          </cell>
          <cell r="AN85">
            <v>13.853629568528161</v>
          </cell>
          <cell r="AO85">
            <v>0.15</v>
          </cell>
          <cell r="AP85">
            <v>146.8484734263985</v>
          </cell>
          <cell r="AQ85">
            <v>263.76615384615383</v>
          </cell>
          <cell r="AR85">
            <v>15.933076923076923</v>
          </cell>
          <cell r="AS85">
            <v>776.74653846153842</v>
          </cell>
          <cell r="AT85">
            <v>1056.4457692307692</v>
          </cell>
          <cell r="AU85">
            <v>47619.36222453518</v>
          </cell>
          <cell r="AV85">
            <v>0.24967316025905439</v>
          </cell>
          <cell r="AW85">
            <v>324.27550054445982</v>
          </cell>
          <cell r="AX85">
            <v>34.55244755244756</v>
          </cell>
        </row>
        <row r="86">
          <cell r="B86" t="str">
            <v>N3255-1415-03</v>
          </cell>
          <cell r="C86">
            <v>0</v>
          </cell>
          <cell r="D86" t="str">
            <v>Site Lead</v>
          </cell>
          <cell r="E86" t="str">
            <v>N3255-1415-03</v>
          </cell>
          <cell r="F86" t="str">
            <v>Vacant</v>
          </cell>
          <cell r="G86" t="str">
            <v>Wages Staff</v>
          </cell>
          <cell r="H86">
            <v>0</v>
          </cell>
          <cell r="I86">
            <v>1</v>
          </cell>
          <cell r="J86">
            <v>72966.740000000005</v>
          </cell>
          <cell r="K86">
            <v>6059.1999999999989</v>
          </cell>
          <cell r="L86">
            <v>0</v>
          </cell>
          <cell r="M86">
            <v>0</v>
          </cell>
          <cell r="N86">
            <v>2800.0499999999997</v>
          </cell>
          <cell r="O86">
            <v>749.98000000000025</v>
          </cell>
          <cell r="P86">
            <v>0</v>
          </cell>
          <cell r="Q86">
            <v>0</v>
          </cell>
          <cell r="R86">
            <v>1065.8600000000001</v>
          </cell>
          <cell r="S86">
            <v>6240.0299999999988</v>
          </cell>
          <cell r="T86">
            <v>5962.34</v>
          </cell>
          <cell r="U86">
            <v>11500.84</v>
          </cell>
          <cell r="V86">
            <v>1884.1499999999996</v>
          </cell>
          <cell r="W86">
            <v>1445.8199999999997</v>
          </cell>
          <cell r="X86">
            <v>8435.5199999999986</v>
          </cell>
          <cell r="Y86">
            <v>843.43055736250972</v>
          </cell>
          <cell r="Z86">
            <v>119953.9605573625</v>
          </cell>
          <cell r="AA86">
            <v>15804.419999999998</v>
          </cell>
          <cell r="AB86">
            <v>261</v>
          </cell>
          <cell r="AC86">
            <v>20</v>
          </cell>
          <cell r="AD86">
            <v>12</v>
          </cell>
          <cell r="AE86">
            <v>26</v>
          </cell>
          <cell r="AF86">
            <v>12</v>
          </cell>
          <cell r="AG86">
            <v>1528</v>
          </cell>
          <cell r="AH86">
            <v>0.85</v>
          </cell>
          <cell r="AI86">
            <v>1298.8</v>
          </cell>
          <cell r="AJ86">
            <v>92.357530456854406</v>
          </cell>
          <cell r="AK86">
            <v>40.637313401015938</v>
          </cell>
          <cell r="AL86">
            <v>0.44</v>
          </cell>
          <cell r="AM86">
            <v>132.99484385787034</v>
          </cell>
          <cell r="AN86">
            <v>13.853629568528161</v>
          </cell>
          <cell r="AO86">
            <v>0.15</v>
          </cell>
          <cell r="AP86">
            <v>146.8484734263985</v>
          </cell>
          <cell r="AQ86">
            <v>263.76615384615383</v>
          </cell>
          <cell r="AR86">
            <v>15.933076923076923</v>
          </cell>
          <cell r="AS86">
            <v>776.74653846153842</v>
          </cell>
          <cell r="AT86">
            <v>1056.4457692307692</v>
          </cell>
          <cell r="AU86">
            <v>47619.36222453518</v>
          </cell>
          <cell r="AV86">
            <v>0.24967316025905439</v>
          </cell>
          <cell r="AW86">
            <v>324.27550054445982</v>
          </cell>
          <cell r="AX86">
            <v>34.55244755244756</v>
          </cell>
        </row>
        <row r="87">
          <cell r="B87" t="str">
            <v>N3255-1415-04</v>
          </cell>
          <cell r="C87">
            <v>0</v>
          </cell>
          <cell r="D87" t="str">
            <v>Site Lead</v>
          </cell>
          <cell r="E87" t="str">
            <v>N3255-1415-04</v>
          </cell>
          <cell r="F87" t="str">
            <v>Vacant</v>
          </cell>
          <cell r="G87" t="str">
            <v>Wages Staff</v>
          </cell>
          <cell r="H87">
            <v>0</v>
          </cell>
          <cell r="I87">
            <v>1</v>
          </cell>
          <cell r="J87">
            <v>72966.740000000005</v>
          </cell>
          <cell r="K87">
            <v>6059.1999999999989</v>
          </cell>
          <cell r="L87">
            <v>0</v>
          </cell>
          <cell r="M87">
            <v>0</v>
          </cell>
          <cell r="N87">
            <v>2800.0499999999997</v>
          </cell>
          <cell r="O87">
            <v>749.98000000000025</v>
          </cell>
          <cell r="P87">
            <v>0</v>
          </cell>
          <cell r="Q87">
            <v>0</v>
          </cell>
          <cell r="R87">
            <v>1065.8600000000001</v>
          </cell>
          <cell r="S87">
            <v>6240.0299999999988</v>
          </cell>
          <cell r="T87">
            <v>5962.34</v>
          </cell>
          <cell r="U87">
            <v>11500.84</v>
          </cell>
          <cell r="V87">
            <v>1884.1499999999996</v>
          </cell>
          <cell r="W87">
            <v>1445.8199999999997</v>
          </cell>
          <cell r="X87">
            <v>8435.5199999999986</v>
          </cell>
          <cell r="Y87">
            <v>843.43055736250972</v>
          </cell>
          <cell r="Z87">
            <v>119953.9605573625</v>
          </cell>
          <cell r="AA87">
            <v>15804.419999999998</v>
          </cell>
          <cell r="AB87">
            <v>261</v>
          </cell>
          <cell r="AC87">
            <v>20</v>
          </cell>
          <cell r="AD87">
            <v>12</v>
          </cell>
          <cell r="AE87">
            <v>26</v>
          </cell>
          <cell r="AF87">
            <v>12</v>
          </cell>
          <cell r="AG87">
            <v>1528</v>
          </cell>
          <cell r="AH87">
            <v>0.85</v>
          </cell>
          <cell r="AI87">
            <v>1298.8</v>
          </cell>
          <cell r="AJ87">
            <v>92.357530456854406</v>
          </cell>
          <cell r="AK87">
            <v>40.637313401015938</v>
          </cell>
          <cell r="AL87">
            <v>0.44</v>
          </cell>
          <cell r="AM87">
            <v>132.99484385787034</v>
          </cell>
          <cell r="AN87">
            <v>13.853629568528161</v>
          </cell>
          <cell r="AO87">
            <v>0.15</v>
          </cell>
          <cell r="AP87">
            <v>146.8484734263985</v>
          </cell>
          <cell r="AQ87">
            <v>263.76615384615383</v>
          </cell>
          <cell r="AR87">
            <v>15.933076923076923</v>
          </cell>
          <cell r="AS87">
            <v>776.74653846153842</v>
          </cell>
          <cell r="AT87">
            <v>1056.4457692307692</v>
          </cell>
          <cell r="AU87">
            <v>47619.36222453518</v>
          </cell>
          <cell r="AV87">
            <v>0.24967316025905439</v>
          </cell>
          <cell r="AW87">
            <v>324.27550054445982</v>
          </cell>
          <cell r="AX87">
            <v>34.55244755244756</v>
          </cell>
        </row>
        <row r="88">
          <cell r="B88" t="str">
            <v>N3255-1415-05</v>
          </cell>
          <cell r="C88">
            <v>0</v>
          </cell>
          <cell r="D88" t="str">
            <v>Site Lead</v>
          </cell>
          <cell r="E88" t="str">
            <v>N3255-1415-05</v>
          </cell>
          <cell r="F88" t="str">
            <v>Vacant</v>
          </cell>
          <cell r="G88" t="str">
            <v>Wages Staff</v>
          </cell>
          <cell r="H88">
            <v>0</v>
          </cell>
          <cell r="I88">
            <v>1</v>
          </cell>
          <cell r="J88">
            <v>72966.740000000005</v>
          </cell>
          <cell r="K88">
            <v>6059.1999999999989</v>
          </cell>
          <cell r="L88">
            <v>0</v>
          </cell>
          <cell r="M88">
            <v>0</v>
          </cell>
          <cell r="N88">
            <v>2800.0499999999997</v>
          </cell>
          <cell r="O88">
            <v>749.98000000000025</v>
          </cell>
          <cell r="P88">
            <v>0</v>
          </cell>
          <cell r="Q88">
            <v>0</v>
          </cell>
          <cell r="R88">
            <v>1065.8600000000001</v>
          </cell>
          <cell r="S88">
            <v>6240.0299999999988</v>
          </cell>
          <cell r="T88">
            <v>5962.34</v>
          </cell>
          <cell r="U88">
            <v>11500.84</v>
          </cell>
          <cell r="V88">
            <v>1884.1499999999996</v>
          </cell>
          <cell r="W88">
            <v>1445.8199999999997</v>
          </cell>
          <cell r="X88">
            <v>8435.5199999999986</v>
          </cell>
          <cell r="Y88">
            <v>843.43055736250972</v>
          </cell>
          <cell r="Z88">
            <v>119953.9605573625</v>
          </cell>
          <cell r="AA88">
            <v>15804.419999999998</v>
          </cell>
          <cell r="AB88">
            <v>261</v>
          </cell>
          <cell r="AC88">
            <v>20</v>
          </cell>
          <cell r="AD88">
            <v>12</v>
          </cell>
          <cell r="AE88">
            <v>26</v>
          </cell>
          <cell r="AF88">
            <v>12</v>
          </cell>
          <cell r="AG88">
            <v>1528</v>
          </cell>
          <cell r="AH88">
            <v>0.85</v>
          </cell>
          <cell r="AI88">
            <v>1298.8</v>
          </cell>
          <cell r="AJ88">
            <v>92.357530456854406</v>
          </cell>
          <cell r="AK88">
            <v>40.637313401015938</v>
          </cell>
          <cell r="AL88">
            <v>0.44</v>
          </cell>
          <cell r="AM88">
            <v>132.99484385787034</v>
          </cell>
          <cell r="AN88">
            <v>13.853629568528161</v>
          </cell>
          <cell r="AO88">
            <v>0.15</v>
          </cell>
          <cell r="AP88">
            <v>146.8484734263985</v>
          </cell>
          <cell r="AQ88">
            <v>263.76615384615383</v>
          </cell>
          <cell r="AR88">
            <v>15.933076923076923</v>
          </cell>
          <cell r="AS88">
            <v>776.74653846153842</v>
          </cell>
          <cell r="AT88">
            <v>1056.4457692307692</v>
          </cell>
          <cell r="AU88">
            <v>47619.36222453518</v>
          </cell>
          <cell r="AV88">
            <v>0.24967316025905439</v>
          </cell>
          <cell r="AW88">
            <v>324.27550054445982</v>
          </cell>
          <cell r="AX88">
            <v>34.55244755244756</v>
          </cell>
        </row>
        <row r="89">
          <cell r="B89" t="str">
            <v>N3255-1415-06</v>
          </cell>
          <cell r="C89">
            <v>0</v>
          </cell>
          <cell r="D89" t="str">
            <v>Site Lead</v>
          </cell>
          <cell r="E89" t="str">
            <v>N3255-1415-06</v>
          </cell>
          <cell r="F89" t="str">
            <v>Vacant</v>
          </cell>
          <cell r="G89" t="str">
            <v>Wages Staff</v>
          </cell>
          <cell r="H89">
            <v>0</v>
          </cell>
          <cell r="I89">
            <v>1</v>
          </cell>
          <cell r="J89">
            <v>72966.740000000005</v>
          </cell>
          <cell r="K89">
            <v>6059.1999999999989</v>
          </cell>
          <cell r="L89">
            <v>0</v>
          </cell>
          <cell r="M89">
            <v>0</v>
          </cell>
          <cell r="N89">
            <v>2800.0499999999997</v>
          </cell>
          <cell r="O89">
            <v>749.98000000000025</v>
          </cell>
          <cell r="P89">
            <v>0</v>
          </cell>
          <cell r="Q89">
            <v>0</v>
          </cell>
          <cell r="R89">
            <v>1065.8600000000001</v>
          </cell>
          <cell r="S89">
            <v>6240.0299999999988</v>
          </cell>
          <cell r="T89">
            <v>5962.34</v>
          </cell>
          <cell r="U89">
            <v>11500.84</v>
          </cell>
          <cell r="V89">
            <v>1884.1499999999996</v>
          </cell>
          <cell r="W89">
            <v>1445.8199999999997</v>
          </cell>
          <cell r="X89">
            <v>8435.5199999999986</v>
          </cell>
          <cell r="Y89">
            <v>843.43055736250972</v>
          </cell>
          <cell r="Z89">
            <v>119953.9605573625</v>
          </cell>
          <cell r="AA89">
            <v>15804.419999999998</v>
          </cell>
          <cell r="AB89">
            <v>261</v>
          </cell>
          <cell r="AC89">
            <v>20</v>
          </cell>
          <cell r="AD89">
            <v>12</v>
          </cell>
          <cell r="AE89">
            <v>26</v>
          </cell>
          <cell r="AF89">
            <v>12</v>
          </cell>
          <cell r="AG89">
            <v>1528</v>
          </cell>
          <cell r="AH89">
            <v>0.85</v>
          </cell>
          <cell r="AI89">
            <v>1298.8</v>
          </cell>
          <cell r="AJ89">
            <v>92.357530456854406</v>
          </cell>
          <cell r="AK89">
            <v>40.637313401015938</v>
          </cell>
          <cell r="AL89">
            <v>0.44</v>
          </cell>
          <cell r="AM89">
            <v>132.99484385787034</v>
          </cell>
          <cell r="AN89">
            <v>13.853629568528161</v>
          </cell>
          <cell r="AO89">
            <v>0.15</v>
          </cell>
          <cell r="AP89">
            <v>146.8484734263985</v>
          </cell>
          <cell r="AQ89">
            <v>263.76615384615383</v>
          </cell>
          <cell r="AR89">
            <v>15.933076923076923</v>
          </cell>
          <cell r="AS89">
            <v>776.74653846153842</v>
          </cell>
          <cell r="AT89">
            <v>1056.4457692307692</v>
          </cell>
          <cell r="AU89">
            <v>47619.36222453518</v>
          </cell>
          <cell r="AV89">
            <v>0.24967316025905439</v>
          </cell>
          <cell r="AW89">
            <v>324.27550054445982</v>
          </cell>
          <cell r="AX89">
            <v>34.55244755244756</v>
          </cell>
        </row>
        <row r="90">
          <cell r="B90" t="str">
            <v>N3255-1415-07</v>
          </cell>
          <cell r="C90">
            <v>0</v>
          </cell>
          <cell r="D90" t="str">
            <v>Site Lead</v>
          </cell>
          <cell r="E90" t="str">
            <v>N3255-1415-07</v>
          </cell>
          <cell r="F90" t="str">
            <v>Vacant</v>
          </cell>
          <cell r="G90" t="str">
            <v>Wages Staff</v>
          </cell>
          <cell r="H90">
            <v>0</v>
          </cell>
          <cell r="I90">
            <v>1</v>
          </cell>
          <cell r="J90">
            <v>72966.740000000005</v>
          </cell>
          <cell r="K90">
            <v>6059.1999999999989</v>
          </cell>
          <cell r="L90">
            <v>0</v>
          </cell>
          <cell r="M90">
            <v>0</v>
          </cell>
          <cell r="N90">
            <v>2800.0499999999997</v>
          </cell>
          <cell r="O90">
            <v>749.98000000000025</v>
          </cell>
          <cell r="P90">
            <v>0</v>
          </cell>
          <cell r="Q90">
            <v>0</v>
          </cell>
          <cell r="R90">
            <v>1065.8600000000001</v>
          </cell>
          <cell r="S90">
            <v>6240.0299999999988</v>
          </cell>
          <cell r="T90">
            <v>5962.34</v>
          </cell>
          <cell r="U90">
            <v>11500.84</v>
          </cell>
          <cell r="V90">
            <v>1884.1499999999996</v>
          </cell>
          <cell r="W90">
            <v>1445.8199999999997</v>
          </cell>
          <cell r="X90">
            <v>8435.5199999999986</v>
          </cell>
          <cell r="Y90">
            <v>843.43055736250972</v>
          </cell>
          <cell r="Z90">
            <v>119953.9605573625</v>
          </cell>
          <cell r="AA90">
            <v>15804.419999999998</v>
          </cell>
          <cell r="AB90">
            <v>261</v>
          </cell>
          <cell r="AC90">
            <v>20</v>
          </cell>
          <cell r="AD90">
            <v>12</v>
          </cell>
          <cell r="AE90">
            <v>26</v>
          </cell>
          <cell r="AF90">
            <v>12</v>
          </cell>
          <cell r="AG90">
            <v>1528</v>
          </cell>
          <cell r="AH90">
            <v>0.85</v>
          </cell>
          <cell r="AI90">
            <v>1298.8</v>
          </cell>
          <cell r="AJ90">
            <v>92.357530456854406</v>
          </cell>
          <cell r="AK90">
            <v>40.637313401015938</v>
          </cell>
          <cell r="AL90">
            <v>0.44</v>
          </cell>
          <cell r="AM90">
            <v>132.99484385787034</v>
          </cell>
          <cell r="AN90">
            <v>13.853629568528161</v>
          </cell>
          <cell r="AO90">
            <v>0.15</v>
          </cell>
          <cell r="AP90">
            <v>146.8484734263985</v>
          </cell>
          <cell r="AQ90">
            <v>263.76615384615383</v>
          </cell>
          <cell r="AR90">
            <v>15.933076923076923</v>
          </cell>
          <cell r="AS90">
            <v>776.74653846153842</v>
          </cell>
          <cell r="AT90">
            <v>1056.4457692307692</v>
          </cell>
          <cell r="AU90">
            <v>47619.36222453518</v>
          </cell>
          <cell r="AV90">
            <v>0.24967316025905439</v>
          </cell>
          <cell r="AW90">
            <v>324.27550054445982</v>
          </cell>
          <cell r="AX90">
            <v>34.55244755244756</v>
          </cell>
        </row>
        <row r="91">
          <cell r="B91" t="str">
            <v>N3255-1415-08</v>
          </cell>
          <cell r="C91">
            <v>0</v>
          </cell>
          <cell r="D91" t="str">
            <v>Site Lead</v>
          </cell>
          <cell r="E91" t="str">
            <v>N3255-1415-08</v>
          </cell>
          <cell r="F91" t="str">
            <v>Vacant</v>
          </cell>
          <cell r="G91" t="str">
            <v>Wages Staff</v>
          </cell>
          <cell r="H91">
            <v>0</v>
          </cell>
          <cell r="I91">
            <v>1</v>
          </cell>
          <cell r="J91">
            <v>72966.740000000005</v>
          </cell>
          <cell r="K91">
            <v>6059.1999999999989</v>
          </cell>
          <cell r="L91">
            <v>0</v>
          </cell>
          <cell r="M91">
            <v>0</v>
          </cell>
          <cell r="N91">
            <v>2800.0499999999997</v>
          </cell>
          <cell r="O91">
            <v>749.98000000000025</v>
          </cell>
          <cell r="P91">
            <v>0</v>
          </cell>
          <cell r="Q91">
            <v>0</v>
          </cell>
          <cell r="R91">
            <v>1065.8600000000001</v>
          </cell>
          <cell r="S91">
            <v>6240.0299999999988</v>
          </cell>
          <cell r="T91">
            <v>5962.34</v>
          </cell>
          <cell r="U91">
            <v>11500.84</v>
          </cell>
          <cell r="V91">
            <v>1884.1499999999996</v>
          </cell>
          <cell r="W91">
            <v>1445.8199999999997</v>
          </cell>
          <cell r="X91">
            <v>8435.5199999999986</v>
          </cell>
          <cell r="Y91">
            <v>843.43055736250972</v>
          </cell>
          <cell r="Z91">
            <v>119953.9605573625</v>
          </cell>
          <cell r="AA91">
            <v>15804.419999999998</v>
          </cell>
          <cell r="AB91">
            <v>261</v>
          </cell>
          <cell r="AC91">
            <v>20</v>
          </cell>
          <cell r="AD91">
            <v>12</v>
          </cell>
          <cell r="AE91">
            <v>26</v>
          </cell>
          <cell r="AF91">
            <v>12</v>
          </cell>
          <cell r="AG91">
            <v>1528</v>
          </cell>
          <cell r="AH91">
            <v>0.85</v>
          </cell>
          <cell r="AI91">
            <v>1298.8</v>
          </cell>
          <cell r="AJ91">
            <v>92.357530456854406</v>
          </cell>
          <cell r="AK91">
            <v>40.637313401015938</v>
          </cell>
          <cell r="AL91">
            <v>0.44</v>
          </cell>
          <cell r="AM91">
            <v>132.99484385787034</v>
          </cell>
          <cell r="AN91">
            <v>13.853629568528161</v>
          </cell>
          <cell r="AO91">
            <v>0.15</v>
          </cell>
          <cell r="AP91">
            <v>146.8484734263985</v>
          </cell>
          <cell r="AQ91">
            <v>263.76615384615383</v>
          </cell>
          <cell r="AR91">
            <v>15.933076923076923</v>
          </cell>
          <cell r="AS91">
            <v>776.74653846153842</v>
          </cell>
          <cell r="AT91">
            <v>1056.4457692307692</v>
          </cell>
          <cell r="AU91">
            <v>47619.36222453518</v>
          </cell>
          <cell r="AV91">
            <v>0.24967316025905439</v>
          </cell>
          <cell r="AW91">
            <v>324.27550054445982</v>
          </cell>
          <cell r="AX91">
            <v>34.55244755244756</v>
          </cell>
        </row>
        <row r="92">
          <cell r="B92" t="str">
            <v>N3255-1415-09</v>
          </cell>
          <cell r="C92">
            <v>0</v>
          </cell>
          <cell r="D92" t="str">
            <v>Site Lead</v>
          </cell>
          <cell r="E92" t="str">
            <v>N3255-1415-09</v>
          </cell>
          <cell r="F92" t="str">
            <v>Vacant</v>
          </cell>
          <cell r="G92" t="str">
            <v>Wages Staff</v>
          </cell>
          <cell r="H92">
            <v>0</v>
          </cell>
          <cell r="I92">
            <v>1</v>
          </cell>
          <cell r="J92">
            <v>72966.740000000005</v>
          </cell>
          <cell r="K92">
            <v>6059.1999999999989</v>
          </cell>
          <cell r="L92">
            <v>0</v>
          </cell>
          <cell r="M92">
            <v>0</v>
          </cell>
          <cell r="N92">
            <v>2800.0499999999997</v>
          </cell>
          <cell r="O92">
            <v>749.98000000000025</v>
          </cell>
          <cell r="P92">
            <v>0</v>
          </cell>
          <cell r="Q92">
            <v>0</v>
          </cell>
          <cell r="R92">
            <v>1065.8600000000001</v>
          </cell>
          <cell r="S92">
            <v>6240.0299999999988</v>
          </cell>
          <cell r="T92">
            <v>5962.34</v>
          </cell>
          <cell r="U92">
            <v>11500.84</v>
          </cell>
          <cell r="V92">
            <v>1884.1499999999996</v>
          </cell>
          <cell r="W92">
            <v>1445.8199999999997</v>
          </cell>
          <cell r="X92">
            <v>8435.5199999999986</v>
          </cell>
          <cell r="Y92">
            <v>843.43055736250972</v>
          </cell>
          <cell r="Z92">
            <v>119953.9605573625</v>
          </cell>
          <cell r="AA92">
            <v>15804.419999999998</v>
          </cell>
          <cell r="AB92">
            <v>261</v>
          </cell>
          <cell r="AC92">
            <v>20</v>
          </cell>
          <cell r="AD92">
            <v>12</v>
          </cell>
          <cell r="AE92">
            <v>26</v>
          </cell>
          <cell r="AF92">
            <v>12</v>
          </cell>
          <cell r="AG92">
            <v>1528</v>
          </cell>
          <cell r="AH92">
            <v>0.85</v>
          </cell>
          <cell r="AI92">
            <v>1298.8</v>
          </cell>
          <cell r="AJ92">
            <v>92.357530456854406</v>
          </cell>
          <cell r="AK92">
            <v>40.637313401015938</v>
          </cell>
          <cell r="AL92">
            <v>0.44</v>
          </cell>
          <cell r="AM92">
            <v>132.99484385787034</v>
          </cell>
          <cell r="AN92">
            <v>13.853629568528161</v>
          </cell>
          <cell r="AO92">
            <v>0.15</v>
          </cell>
          <cell r="AP92">
            <v>146.8484734263985</v>
          </cell>
          <cell r="AQ92">
            <v>263.76615384615383</v>
          </cell>
          <cell r="AR92">
            <v>15.933076923076923</v>
          </cell>
          <cell r="AS92">
            <v>776.74653846153842</v>
          </cell>
          <cell r="AT92">
            <v>1056.4457692307692</v>
          </cell>
          <cell r="AU92">
            <v>47619.36222453518</v>
          </cell>
          <cell r="AV92">
            <v>0.24967316025905439</v>
          </cell>
          <cell r="AW92">
            <v>324.27550054445982</v>
          </cell>
          <cell r="AX92">
            <v>34.55244755244756</v>
          </cell>
        </row>
        <row r="93">
          <cell r="B93" t="str">
            <v>N3255-1415-10</v>
          </cell>
          <cell r="C93">
            <v>0</v>
          </cell>
          <cell r="D93" t="str">
            <v>Site Lead</v>
          </cell>
          <cell r="E93" t="str">
            <v>N3255-1415-10</v>
          </cell>
          <cell r="F93" t="str">
            <v>Vacant</v>
          </cell>
          <cell r="G93" t="str">
            <v>Wages Staff</v>
          </cell>
          <cell r="H93">
            <v>0</v>
          </cell>
          <cell r="I93">
            <v>1</v>
          </cell>
          <cell r="J93">
            <v>72966.740000000005</v>
          </cell>
          <cell r="K93">
            <v>6059.1999999999989</v>
          </cell>
          <cell r="L93">
            <v>0</v>
          </cell>
          <cell r="M93">
            <v>0</v>
          </cell>
          <cell r="N93">
            <v>2800.0499999999997</v>
          </cell>
          <cell r="O93">
            <v>749.98000000000025</v>
          </cell>
          <cell r="P93">
            <v>0</v>
          </cell>
          <cell r="Q93">
            <v>0</v>
          </cell>
          <cell r="R93">
            <v>1065.8600000000001</v>
          </cell>
          <cell r="S93">
            <v>6240.0299999999988</v>
          </cell>
          <cell r="T93">
            <v>5962.34</v>
          </cell>
          <cell r="U93">
            <v>11500.84</v>
          </cell>
          <cell r="V93">
            <v>1884.1499999999996</v>
          </cell>
          <cell r="W93">
            <v>1445.8199999999997</v>
          </cell>
          <cell r="X93">
            <v>8435.5199999999986</v>
          </cell>
          <cell r="Y93">
            <v>843.43055736250972</v>
          </cell>
          <cell r="Z93">
            <v>119953.9605573625</v>
          </cell>
          <cell r="AA93">
            <v>15804.419999999998</v>
          </cell>
          <cell r="AB93">
            <v>261</v>
          </cell>
          <cell r="AC93">
            <v>20</v>
          </cell>
          <cell r="AD93">
            <v>12</v>
          </cell>
          <cell r="AE93">
            <v>26</v>
          </cell>
          <cell r="AF93">
            <v>12</v>
          </cell>
          <cell r="AG93">
            <v>1528</v>
          </cell>
          <cell r="AH93">
            <v>0.85</v>
          </cell>
          <cell r="AI93">
            <v>1298.8</v>
          </cell>
          <cell r="AJ93">
            <v>92.357530456854406</v>
          </cell>
          <cell r="AK93">
            <v>40.637313401015938</v>
          </cell>
          <cell r="AL93">
            <v>0.44</v>
          </cell>
          <cell r="AM93">
            <v>132.99484385787034</v>
          </cell>
          <cell r="AN93">
            <v>13.853629568528161</v>
          </cell>
          <cell r="AO93">
            <v>0.15</v>
          </cell>
          <cell r="AP93">
            <v>146.8484734263985</v>
          </cell>
          <cell r="AQ93">
            <v>263.76615384615383</v>
          </cell>
          <cell r="AR93">
            <v>15.933076923076923</v>
          </cell>
          <cell r="AS93">
            <v>776.74653846153842</v>
          </cell>
          <cell r="AT93">
            <v>1056.4457692307692</v>
          </cell>
          <cell r="AU93">
            <v>47619.36222453518</v>
          </cell>
          <cell r="AV93">
            <v>0.24967316025905439</v>
          </cell>
          <cell r="AW93">
            <v>324.27550054445982</v>
          </cell>
          <cell r="AX93">
            <v>34.55244755244756</v>
          </cell>
        </row>
        <row r="94">
          <cell r="B94" t="str">
            <v>N3255-1415-11</v>
          </cell>
          <cell r="C94">
            <v>0</v>
          </cell>
          <cell r="D94" t="str">
            <v>Site Lead</v>
          </cell>
          <cell r="E94" t="str">
            <v>N3255-1415-11</v>
          </cell>
          <cell r="F94" t="str">
            <v>Vacant</v>
          </cell>
          <cell r="G94" t="str">
            <v>Wages Staff</v>
          </cell>
          <cell r="H94">
            <v>0</v>
          </cell>
          <cell r="I94">
            <v>1</v>
          </cell>
          <cell r="J94">
            <v>72966.740000000005</v>
          </cell>
          <cell r="K94">
            <v>6059.1999999999989</v>
          </cell>
          <cell r="L94">
            <v>0</v>
          </cell>
          <cell r="M94">
            <v>0</v>
          </cell>
          <cell r="N94">
            <v>2800.0499999999997</v>
          </cell>
          <cell r="O94">
            <v>749.98000000000025</v>
          </cell>
          <cell r="P94">
            <v>0</v>
          </cell>
          <cell r="Q94">
            <v>0</v>
          </cell>
          <cell r="R94">
            <v>1065.8600000000001</v>
          </cell>
          <cell r="S94">
            <v>6240.0299999999988</v>
          </cell>
          <cell r="T94">
            <v>5962.34</v>
          </cell>
          <cell r="U94">
            <v>11500.84</v>
          </cell>
          <cell r="V94">
            <v>1884.1499999999996</v>
          </cell>
          <cell r="W94">
            <v>1445.8199999999997</v>
          </cell>
          <cell r="X94">
            <v>8435.5199999999986</v>
          </cell>
          <cell r="Y94">
            <v>843.43055736250972</v>
          </cell>
          <cell r="Z94">
            <v>119953.9605573625</v>
          </cell>
          <cell r="AA94">
            <v>15804.419999999998</v>
          </cell>
          <cell r="AB94">
            <v>261</v>
          </cell>
          <cell r="AC94">
            <v>20</v>
          </cell>
          <cell r="AD94">
            <v>12</v>
          </cell>
          <cell r="AE94">
            <v>26</v>
          </cell>
          <cell r="AF94">
            <v>12</v>
          </cell>
          <cell r="AG94">
            <v>1528</v>
          </cell>
          <cell r="AH94">
            <v>0.85</v>
          </cell>
          <cell r="AI94">
            <v>1298.8</v>
          </cell>
          <cell r="AJ94">
            <v>92.357530456854406</v>
          </cell>
          <cell r="AK94">
            <v>40.637313401015938</v>
          </cell>
          <cell r="AL94">
            <v>0.44</v>
          </cell>
          <cell r="AM94">
            <v>132.99484385787034</v>
          </cell>
          <cell r="AN94">
            <v>13.853629568528161</v>
          </cell>
          <cell r="AO94">
            <v>0.15</v>
          </cell>
          <cell r="AP94">
            <v>146.8484734263985</v>
          </cell>
          <cell r="AQ94">
            <v>263.76615384615383</v>
          </cell>
          <cell r="AR94">
            <v>15.933076923076923</v>
          </cell>
          <cell r="AS94">
            <v>776.74653846153842</v>
          </cell>
          <cell r="AT94">
            <v>1056.4457692307692</v>
          </cell>
          <cell r="AU94">
            <v>47619.36222453518</v>
          </cell>
          <cell r="AV94">
            <v>0.24967316025905439</v>
          </cell>
          <cell r="AW94">
            <v>324.27550054445982</v>
          </cell>
          <cell r="AX94">
            <v>34.55244755244756</v>
          </cell>
        </row>
        <row r="95">
          <cell r="B95" t="str">
            <v>N3255-1415-12</v>
          </cell>
          <cell r="C95">
            <v>0</v>
          </cell>
          <cell r="D95" t="str">
            <v>Site Lead</v>
          </cell>
          <cell r="E95" t="str">
            <v>N3255-1415-12</v>
          </cell>
          <cell r="F95" t="str">
            <v>Vacant</v>
          </cell>
          <cell r="G95" t="str">
            <v>Wages Staff</v>
          </cell>
          <cell r="H95">
            <v>0</v>
          </cell>
          <cell r="I95">
            <v>1</v>
          </cell>
          <cell r="J95">
            <v>72966.740000000005</v>
          </cell>
          <cell r="K95">
            <v>6059.1999999999989</v>
          </cell>
          <cell r="L95">
            <v>0</v>
          </cell>
          <cell r="M95">
            <v>0</v>
          </cell>
          <cell r="N95">
            <v>2800.0499999999997</v>
          </cell>
          <cell r="O95">
            <v>749.98000000000025</v>
          </cell>
          <cell r="P95">
            <v>0</v>
          </cell>
          <cell r="Q95">
            <v>0</v>
          </cell>
          <cell r="R95">
            <v>1065.8600000000001</v>
          </cell>
          <cell r="S95">
            <v>6240.0299999999988</v>
          </cell>
          <cell r="T95">
            <v>5962.34</v>
          </cell>
          <cell r="U95">
            <v>11500.84</v>
          </cell>
          <cell r="V95">
            <v>1884.1499999999996</v>
          </cell>
          <cell r="W95">
            <v>1445.8199999999997</v>
          </cell>
          <cell r="X95">
            <v>8435.5199999999986</v>
          </cell>
          <cell r="Y95">
            <v>843.43055736250972</v>
          </cell>
          <cell r="Z95">
            <v>119953.9605573625</v>
          </cell>
          <cell r="AA95">
            <v>15804.419999999998</v>
          </cell>
          <cell r="AB95">
            <v>261</v>
          </cell>
          <cell r="AC95">
            <v>20</v>
          </cell>
          <cell r="AD95">
            <v>12</v>
          </cell>
          <cell r="AE95">
            <v>26</v>
          </cell>
          <cell r="AF95">
            <v>12</v>
          </cell>
          <cell r="AG95">
            <v>1528</v>
          </cell>
          <cell r="AH95">
            <v>0.85</v>
          </cell>
          <cell r="AI95">
            <v>1298.8</v>
          </cell>
          <cell r="AJ95">
            <v>92.357530456854406</v>
          </cell>
          <cell r="AK95">
            <v>40.637313401015938</v>
          </cell>
          <cell r="AL95">
            <v>0.44</v>
          </cell>
          <cell r="AM95">
            <v>132.99484385787034</v>
          </cell>
          <cell r="AN95">
            <v>13.853629568528161</v>
          </cell>
          <cell r="AO95">
            <v>0.15</v>
          </cell>
          <cell r="AP95">
            <v>146.8484734263985</v>
          </cell>
          <cell r="AQ95">
            <v>263.76615384615383</v>
          </cell>
          <cell r="AR95">
            <v>15.933076923076923</v>
          </cell>
          <cell r="AS95">
            <v>776.74653846153842</v>
          </cell>
          <cell r="AT95">
            <v>1056.4457692307692</v>
          </cell>
          <cell r="AU95">
            <v>47619.36222453518</v>
          </cell>
          <cell r="AV95">
            <v>0.24967316025905439</v>
          </cell>
          <cell r="AW95">
            <v>324.27550054445982</v>
          </cell>
          <cell r="AX95">
            <v>34.55244755244756</v>
          </cell>
        </row>
        <row r="96">
          <cell r="B96" t="str">
            <v>N3255-1415-13</v>
          </cell>
          <cell r="C96">
            <v>0</v>
          </cell>
          <cell r="D96" t="str">
            <v>Site Lead</v>
          </cell>
          <cell r="E96" t="str">
            <v>N3255-1415-13</v>
          </cell>
          <cell r="F96" t="str">
            <v>Vacant</v>
          </cell>
          <cell r="G96" t="str">
            <v>Wages Staff</v>
          </cell>
          <cell r="H96">
            <v>0</v>
          </cell>
          <cell r="I96">
            <v>1</v>
          </cell>
          <cell r="J96">
            <v>72966.740000000005</v>
          </cell>
          <cell r="K96">
            <v>6059.1999999999989</v>
          </cell>
          <cell r="L96">
            <v>0</v>
          </cell>
          <cell r="M96">
            <v>0</v>
          </cell>
          <cell r="N96">
            <v>2800.0499999999997</v>
          </cell>
          <cell r="O96">
            <v>749.98000000000025</v>
          </cell>
          <cell r="P96">
            <v>0</v>
          </cell>
          <cell r="Q96">
            <v>0</v>
          </cell>
          <cell r="R96">
            <v>1065.8600000000001</v>
          </cell>
          <cell r="S96">
            <v>6240.0299999999988</v>
          </cell>
          <cell r="T96">
            <v>5962.34</v>
          </cell>
          <cell r="U96">
            <v>11500.84</v>
          </cell>
          <cell r="V96">
            <v>1884.1499999999996</v>
          </cell>
          <cell r="W96">
            <v>1445.8199999999997</v>
          </cell>
          <cell r="X96">
            <v>8435.5199999999986</v>
          </cell>
          <cell r="Y96">
            <v>843.43055736250972</v>
          </cell>
          <cell r="Z96">
            <v>119953.9605573625</v>
          </cell>
          <cell r="AA96">
            <v>15804.419999999998</v>
          </cell>
          <cell r="AB96">
            <v>261</v>
          </cell>
          <cell r="AC96">
            <v>20</v>
          </cell>
          <cell r="AD96">
            <v>12</v>
          </cell>
          <cell r="AE96">
            <v>26</v>
          </cell>
          <cell r="AF96">
            <v>12</v>
          </cell>
          <cell r="AG96">
            <v>1528</v>
          </cell>
          <cell r="AH96">
            <v>0.85</v>
          </cell>
          <cell r="AI96">
            <v>1298.8</v>
          </cell>
          <cell r="AJ96">
            <v>92.357530456854406</v>
          </cell>
          <cell r="AK96">
            <v>40.637313401015938</v>
          </cell>
          <cell r="AL96">
            <v>0.44</v>
          </cell>
          <cell r="AM96">
            <v>132.99484385787034</v>
          </cell>
          <cell r="AN96">
            <v>13.853629568528161</v>
          </cell>
          <cell r="AO96">
            <v>0.15</v>
          </cell>
          <cell r="AP96">
            <v>146.8484734263985</v>
          </cell>
          <cell r="AQ96">
            <v>263.76615384615383</v>
          </cell>
          <cell r="AR96">
            <v>15.933076923076923</v>
          </cell>
          <cell r="AS96">
            <v>776.74653846153842</v>
          </cell>
          <cell r="AT96">
            <v>1056.4457692307692</v>
          </cell>
          <cell r="AU96">
            <v>47619.36222453518</v>
          </cell>
          <cell r="AV96">
            <v>0.24967316025905439</v>
          </cell>
          <cell r="AW96">
            <v>324.27550054445982</v>
          </cell>
          <cell r="AX96">
            <v>34.55244755244756</v>
          </cell>
        </row>
        <row r="97">
          <cell r="B97" t="str">
            <v>N3255-1415-14</v>
          </cell>
          <cell r="C97">
            <v>0</v>
          </cell>
          <cell r="D97" t="str">
            <v>Site Lead</v>
          </cell>
          <cell r="E97" t="str">
            <v>N3255-1415-14</v>
          </cell>
          <cell r="F97" t="str">
            <v>Vacant</v>
          </cell>
          <cell r="G97" t="str">
            <v>Wages Staff</v>
          </cell>
          <cell r="H97">
            <v>0</v>
          </cell>
          <cell r="I97">
            <v>1</v>
          </cell>
          <cell r="J97">
            <v>72966.740000000005</v>
          </cell>
          <cell r="K97">
            <v>6059.1999999999989</v>
          </cell>
          <cell r="L97">
            <v>0</v>
          </cell>
          <cell r="M97">
            <v>0</v>
          </cell>
          <cell r="N97">
            <v>2800.0499999999997</v>
          </cell>
          <cell r="O97">
            <v>749.98000000000025</v>
          </cell>
          <cell r="P97">
            <v>0</v>
          </cell>
          <cell r="Q97">
            <v>0</v>
          </cell>
          <cell r="R97">
            <v>1065.8600000000001</v>
          </cell>
          <cell r="S97">
            <v>6240.0299999999988</v>
          </cell>
          <cell r="T97">
            <v>5962.34</v>
          </cell>
          <cell r="U97">
            <v>11500.84</v>
          </cell>
          <cell r="V97">
            <v>1884.1499999999996</v>
          </cell>
          <cell r="W97">
            <v>1445.8199999999997</v>
          </cell>
          <cell r="X97">
            <v>8435.5199999999986</v>
          </cell>
          <cell r="Y97">
            <v>843.43055736250972</v>
          </cell>
          <cell r="Z97">
            <v>119953.9605573625</v>
          </cell>
          <cell r="AA97">
            <v>15804.419999999998</v>
          </cell>
          <cell r="AB97">
            <v>261</v>
          </cell>
          <cell r="AC97">
            <v>20</v>
          </cell>
          <cell r="AD97">
            <v>12</v>
          </cell>
          <cell r="AE97">
            <v>26</v>
          </cell>
          <cell r="AF97">
            <v>12</v>
          </cell>
          <cell r="AG97">
            <v>1528</v>
          </cell>
          <cell r="AH97">
            <v>0.85</v>
          </cell>
          <cell r="AI97">
            <v>1298.8</v>
          </cell>
          <cell r="AJ97">
            <v>92.357530456854406</v>
          </cell>
          <cell r="AK97">
            <v>40.637313401015938</v>
          </cell>
          <cell r="AL97">
            <v>0.44</v>
          </cell>
          <cell r="AM97">
            <v>132.99484385787034</v>
          </cell>
          <cell r="AN97">
            <v>13.853629568528161</v>
          </cell>
          <cell r="AO97">
            <v>0.15</v>
          </cell>
          <cell r="AP97">
            <v>146.8484734263985</v>
          </cell>
          <cell r="AQ97">
            <v>263.76615384615383</v>
          </cell>
          <cell r="AR97">
            <v>15.933076923076923</v>
          </cell>
          <cell r="AS97">
            <v>776.74653846153842</v>
          </cell>
          <cell r="AT97">
            <v>1056.4457692307692</v>
          </cell>
          <cell r="AU97">
            <v>47619.36222453518</v>
          </cell>
          <cell r="AV97">
            <v>0.24967316025905439</v>
          </cell>
          <cell r="AW97">
            <v>324.27550054445982</v>
          </cell>
          <cell r="AX97">
            <v>34.55244755244756</v>
          </cell>
        </row>
        <row r="98">
          <cell r="B98" t="str">
            <v>N3255-1415-15</v>
          </cell>
          <cell r="C98">
            <v>0</v>
          </cell>
          <cell r="D98" t="str">
            <v>Site Lead</v>
          </cell>
          <cell r="E98" t="str">
            <v>N3255-1415-15</v>
          </cell>
          <cell r="F98" t="str">
            <v>Vacant</v>
          </cell>
          <cell r="G98" t="str">
            <v>Wages Staff</v>
          </cell>
          <cell r="H98">
            <v>0</v>
          </cell>
          <cell r="I98">
            <v>1</v>
          </cell>
          <cell r="J98">
            <v>72966.740000000005</v>
          </cell>
          <cell r="K98">
            <v>6059.1999999999989</v>
          </cell>
          <cell r="L98">
            <v>0</v>
          </cell>
          <cell r="M98">
            <v>0</v>
          </cell>
          <cell r="N98">
            <v>2800.0499999999997</v>
          </cell>
          <cell r="O98">
            <v>749.98000000000025</v>
          </cell>
          <cell r="P98">
            <v>0</v>
          </cell>
          <cell r="Q98">
            <v>0</v>
          </cell>
          <cell r="R98">
            <v>1065.8600000000001</v>
          </cell>
          <cell r="S98">
            <v>6240.0299999999988</v>
          </cell>
          <cell r="T98">
            <v>5962.34</v>
          </cell>
          <cell r="U98">
            <v>11500.84</v>
          </cell>
          <cell r="V98">
            <v>1884.1499999999996</v>
          </cell>
          <cell r="W98">
            <v>1445.8199999999997</v>
          </cell>
          <cell r="X98">
            <v>8435.5199999999986</v>
          </cell>
          <cell r="Y98">
            <v>843.43055736250972</v>
          </cell>
          <cell r="Z98">
            <v>119953.9605573625</v>
          </cell>
          <cell r="AA98">
            <v>15804.419999999998</v>
          </cell>
          <cell r="AB98">
            <v>261</v>
          </cell>
          <cell r="AC98">
            <v>20</v>
          </cell>
          <cell r="AD98">
            <v>12</v>
          </cell>
          <cell r="AE98">
            <v>26</v>
          </cell>
          <cell r="AF98">
            <v>12</v>
          </cell>
          <cell r="AG98">
            <v>1528</v>
          </cell>
          <cell r="AH98">
            <v>0.85</v>
          </cell>
          <cell r="AI98">
            <v>1298.8</v>
          </cell>
          <cell r="AJ98">
            <v>92.357530456854406</v>
          </cell>
          <cell r="AK98">
            <v>40.637313401015938</v>
          </cell>
          <cell r="AL98">
            <v>0.44</v>
          </cell>
          <cell r="AM98">
            <v>132.99484385787034</v>
          </cell>
          <cell r="AN98">
            <v>13.853629568528161</v>
          </cell>
          <cell r="AO98">
            <v>0.15</v>
          </cell>
          <cell r="AP98">
            <v>146.8484734263985</v>
          </cell>
          <cell r="AQ98">
            <v>263.76615384615383</v>
          </cell>
          <cell r="AR98">
            <v>15.933076923076923</v>
          </cell>
          <cell r="AS98">
            <v>776.74653846153842</v>
          </cell>
          <cell r="AT98">
            <v>1056.4457692307692</v>
          </cell>
          <cell r="AU98">
            <v>47619.36222453518</v>
          </cell>
          <cell r="AV98">
            <v>0.24967316025905439</v>
          </cell>
          <cell r="AW98">
            <v>324.27550054445982</v>
          </cell>
          <cell r="AX98">
            <v>34.55244755244756</v>
          </cell>
        </row>
        <row r="99">
          <cell r="B99" t="str">
            <v>N3255-1415-16</v>
          </cell>
          <cell r="C99">
            <v>0</v>
          </cell>
          <cell r="D99" t="str">
            <v>Site Lead</v>
          </cell>
          <cell r="E99" t="str">
            <v>N3255-1415-16</v>
          </cell>
          <cell r="F99" t="str">
            <v>Vacant</v>
          </cell>
          <cell r="G99" t="str">
            <v>Wages Staff</v>
          </cell>
          <cell r="H99">
            <v>0</v>
          </cell>
          <cell r="I99">
            <v>1</v>
          </cell>
          <cell r="J99">
            <v>72966.740000000005</v>
          </cell>
          <cell r="K99">
            <v>6059.1999999999989</v>
          </cell>
          <cell r="L99">
            <v>0</v>
          </cell>
          <cell r="M99">
            <v>0</v>
          </cell>
          <cell r="N99">
            <v>2800.0499999999997</v>
          </cell>
          <cell r="O99">
            <v>749.98000000000025</v>
          </cell>
          <cell r="P99">
            <v>0</v>
          </cell>
          <cell r="Q99">
            <v>0</v>
          </cell>
          <cell r="R99">
            <v>1065.8600000000001</v>
          </cell>
          <cell r="S99">
            <v>6240.0299999999988</v>
          </cell>
          <cell r="T99">
            <v>5962.34</v>
          </cell>
          <cell r="U99">
            <v>11500.84</v>
          </cell>
          <cell r="V99">
            <v>1884.1499999999996</v>
          </cell>
          <cell r="W99">
            <v>1445.8199999999997</v>
          </cell>
          <cell r="X99">
            <v>8435.5199999999986</v>
          </cell>
          <cell r="Y99">
            <v>843.43055736250972</v>
          </cell>
          <cell r="Z99">
            <v>119953.9605573625</v>
          </cell>
          <cell r="AA99">
            <v>15804.419999999998</v>
          </cell>
          <cell r="AB99">
            <v>261</v>
          </cell>
          <cell r="AC99">
            <v>20</v>
          </cell>
          <cell r="AD99">
            <v>12</v>
          </cell>
          <cell r="AE99">
            <v>26</v>
          </cell>
          <cell r="AF99">
            <v>12</v>
          </cell>
          <cell r="AG99">
            <v>1528</v>
          </cell>
          <cell r="AH99">
            <v>0.85</v>
          </cell>
          <cell r="AI99">
            <v>1298.8</v>
          </cell>
          <cell r="AJ99">
            <v>92.357530456854406</v>
          </cell>
          <cell r="AK99">
            <v>40.637313401015938</v>
          </cell>
          <cell r="AL99">
            <v>0.44</v>
          </cell>
          <cell r="AM99">
            <v>132.99484385787034</v>
          </cell>
          <cell r="AN99">
            <v>13.853629568528161</v>
          </cell>
          <cell r="AO99">
            <v>0.15</v>
          </cell>
          <cell r="AP99">
            <v>146.8484734263985</v>
          </cell>
          <cell r="AQ99">
            <v>263.76615384615383</v>
          </cell>
          <cell r="AR99">
            <v>15.933076923076923</v>
          </cell>
          <cell r="AS99">
            <v>776.74653846153842</v>
          </cell>
          <cell r="AT99">
            <v>1056.4457692307692</v>
          </cell>
          <cell r="AU99">
            <v>47619.36222453518</v>
          </cell>
          <cell r="AV99">
            <v>0.24967316025905439</v>
          </cell>
          <cell r="AW99">
            <v>324.27550054445982</v>
          </cell>
          <cell r="AX99">
            <v>34.55244755244756</v>
          </cell>
        </row>
        <row r="100">
          <cell r="B100" t="str">
            <v>N3255-1415-17</v>
          </cell>
          <cell r="C100">
            <v>0</v>
          </cell>
          <cell r="D100" t="str">
            <v>Site Lead</v>
          </cell>
          <cell r="E100" t="str">
            <v>N3255-1415-17</v>
          </cell>
          <cell r="F100" t="str">
            <v>Vacant</v>
          </cell>
          <cell r="G100" t="str">
            <v>Wages Staff</v>
          </cell>
          <cell r="H100">
            <v>0</v>
          </cell>
          <cell r="I100">
            <v>1</v>
          </cell>
          <cell r="J100">
            <v>72966.740000000005</v>
          </cell>
          <cell r="K100">
            <v>6059.1999999999989</v>
          </cell>
          <cell r="L100">
            <v>0</v>
          </cell>
          <cell r="M100">
            <v>0</v>
          </cell>
          <cell r="N100">
            <v>2800.0499999999997</v>
          </cell>
          <cell r="O100">
            <v>749.98000000000025</v>
          </cell>
          <cell r="P100">
            <v>0</v>
          </cell>
          <cell r="Q100">
            <v>0</v>
          </cell>
          <cell r="R100">
            <v>1065.8600000000001</v>
          </cell>
          <cell r="S100">
            <v>6240.0299999999988</v>
          </cell>
          <cell r="T100">
            <v>5962.34</v>
          </cell>
          <cell r="U100">
            <v>11500.84</v>
          </cell>
          <cell r="V100">
            <v>1884.1499999999996</v>
          </cell>
          <cell r="W100">
            <v>1445.8199999999997</v>
          </cell>
          <cell r="X100">
            <v>8435.5199999999986</v>
          </cell>
          <cell r="Y100">
            <v>843.43055736250972</v>
          </cell>
          <cell r="Z100">
            <v>119953.9605573625</v>
          </cell>
          <cell r="AA100">
            <v>15804.419999999998</v>
          </cell>
          <cell r="AB100">
            <v>261</v>
          </cell>
          <cell r="AC100">
            <v>20</v>
          </cell>
          <cell r="AD100">
            <v>12</v>
          </cell>
          <cell r="AE100">
            <v>26</v>
          </cell>
          <cell r="AF100">
            <v>12</v>
          </cell>
          <cell r="AG100">
            <v>1528</v>
          </cell>
          <cell r="AH100">
            <v>0.85</v>
          </cell>
          <cell r="AI100">
            <v>1298.8</v>
          </cell>
          <cell r="AJ100">
            <v>92.357530456854406</v>
          </cell>
          <cell r="AK100">
            <v>40.637313401015938</v>
          </cell>
          <cell r="AL100">
            <v>0.44</v>
          </cell>
          <cell r="AM100">
            <v>132.99484385787034</v>
          </cell>
          <cell r="AN100">
            <v>13.853629568528161</v>
          </cell>
          <cell r="AO100">
            <v>0.15</v>
          </cell>
          <cell r="AP100">
            <v>146.8484734263985</v>
          </cell>
          <cell r="AQ100">
            <v>263.76615384615383</v>
          </cell>
          <cell r="AR100">
            <v>15.933076923076923</v>
          </cell>
          <cell r="AS100">
            <v>776.74653846153842</v>
          </cell>
          <cell r="AT100">
            <v>1056.4457692307692</v>
          </cell>
          <cell r="AU100">
            <v>47619.36222453518</v>
          </cell>
          <cell r="AV100">
            <v>0.24967316025905439</v>
          </cell>
          <cell r="AW100">
            <v>324.27550054445982</v>
          </cell>
          <cell r="AX100">
            <v>34.55244755244756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X102">
            <v>0</v>
          </cell>
        </row>
        <row r="103">
          <cell r="B103" t="str">
            <v>Total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76</v>
          </cell>
          <cell r="J103">
            <v>5146477.530000004</v>
          </cell>
          <cell r="K103">
            <v>446718.48000000027</v>
          </cell>
          <cell r="L103">
            <v>13108.497600000004</v>
          </cell>
          <cell r="M103">
            <v>180.20999999999998</v>
          </cell>
          <cell r="N103">
            <v>212701.31999999975</v>
          </cell>
          <cell r="O103">
            <v>56970.990000000093</v>
          </cell>
          <cell r="P103">
            <v>0</v>
          </cell>
          <cell r="Q103">
            <v>0</v>
          </cell>
          <cell r="R103">
            <v>73323.679999999993</v>
          </cell>
          <cell r="S103">
            <v>182861.15</v>
          </cell>
          <cell r="T103">
            <v>366359.32000000059</v>
          </cell>
          <cell r="U103">
            <v>832205.12999999954</v>
          </cell>
          <cell r="V103">
            <v>128715.46999999991</v>
          </cell>
          <cell r="W103">
            <v>98168.620000000112</v>
          </cell>
          <cell r="X103">
            <v>576273.77000000037</v>
          </cell>
          <cell r="Y103">
            <v>167533.04962265698</v>
          </cell>
          <cell r="Z103">
            <v>8301597.2172226524</v>
          </cell>
          <cell r="AA103">
            <v>1114690.2099999997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108621.9</v>
          </cell>
          <cell r="AH103">
            <v>0</v>
          </cell>
          <cell r="AI103">
            <v>92328.615000000107</v>
          </cell>
          <cell r="AJ103">
            <v>80.675821167195863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18727.396923076933</v>
          </cell>
          <cell r="AR103">
            <v>1131.248461538461</v>
          </cell>
          <cell r="AS103">
            <v>55149.004230769169</v>
          </cell>
          <cell r="AT103">
            <v>75007.649615384566</v>
          </cell>
          <cell r="AU103">
            <v>3254624.9036472896</v>
          </cell>
          <cell r="AV103">
            <v>0.2496731602590547</v>
          </cell>
          <cell r="AX103">
            <v>2453.2237762237769</v>
          </cell>
        </row>
        <row r="104">
          <cell r="B104" t="str">
            <v>Total (Chargeable)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7448686.8323548865</v>
          </cell>
          <cell r="AA104">
            <v>993251.58000000042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X104">
            <v>0</v>
          </cell>
        </row>
        <row r="105">
          <cell r="B105">
            <v>0</v>
          </cell>
          <cell r="C105">
            <v>0</v>
          </cell>
          <cell r="D105" t="str">
            <v>Overtime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 t="str">
            <v>Payroll (including APC's)</v>
          </cell>
          <cell r="X105">
            <v>0</v>
          </cell>
          <cell r="Y105">
            <v>9416287.4272226561</v>
          </cell>
          <cell r="Z105" t="str">
            <v>Proof</v>
          </cell>
          <cell r="AE105" t="str">
            <v>Productive Hrs for the year</v>
          </cell>
          <cell r="AF105">
            <v>0</v>
          </cell>
          <cell r="AG105">
            <v>0</v>
          </cell>
          <cell r="AH105">
            <v>0</v>
          </cell>
          <cell r="AI105">
            <v>92328.615000000107</v>
          </cell>
          <cell r="AJ105">
            <v>80.675821167195863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X105">
            <v>0</v>
          </cell>
        </row>
        <row r="106">
          <cell r="B106">
            <v>0</v>
          </cell>
          <cell r="C106">
            <v>0</v>
          </cell>
          <cell r="D106" t="str">
            <v xml:space="preserve">Overtime Hours </v>
          </cell>
          <cell r="E106">
            <v>0</v>
          </cell>
          <cell r="F106">
            <v>10895.617033665931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 t="str">
            <v xml:space="preserve">Estimated  Monthly Productive Hrs </v>
          </cell>
          <cell r="AF106">
            <v>0</v>
          </cell>
          <cell r="AG106">
            <v>0</v>
          </cell>
          <cell r="AH106">
            <v>0</v>
          </cell>
          <cell r="AI106">
            <v>7694.0512500000086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W106">
            <v>0</v>
          </cell>
          <cell r="AX106">
            <v>0</v>
          </cell>
        </row>
        <row r="107">
          <cell r="B107">
            <v>0</v>
          </cell>
          <cell r="C107">
            <v>0</v>
          </cell>
          <cell r="D107" t="str">
            <v>Base Rate</v>
          </cell>
          <cell r="E107">
            <v>0</v>
          </cell>
          <cell r="F107">
            <v>80.675821167195863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 t="str">
            <v>Overtime Hrs for the year</v>
          </cell>
          <cell r="AF107">
            <v>0</v>
          </cell>
          <cell r="AG107">
            <v>0</v>
          </cell>
          <cell r="AH107">
            <v>0</v>
          </cell>
          <cell r="AI107">
            <v>10895.617033665931</v>
          </cell>
          <cell r="AJ107">
            <v>0</v>
          </cell>
          <cell r="AK107" t="str">
            <v xml:space="preserve">Cost Centre Overhead </v>
          </cell>
          <cell r="AL107">
            <v>0</v>
          </cell>
          <cell r="AM107">
            <v>0</v>
          </cell>
          <cell r="AN107">
            <v>0</v>
          </cell>
          <cell r="AO107">
            <v>4298500.8415861744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W107">
            <v>0</v>
          </cell>
          <cell r="AX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879012.85131428565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9416287.4272226561</v>
          </cell>
          <cell r="Z108">
            <v>3.9581209421157837E-9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 t="str">
            <v>Total Hrs for the year</v>
          </cell>
          <cell r="AF108">
            <v>0</v>
          </cell>
          <cell r="AG108">
            <v>0</v>
          </cell>
          <cell r="AH108">
            <v>0</v>
          </cell>
          <cell r="AI108">
            <v>103224.23203366603</v>
          </cell>
          <cell r="AJ108">
            <v>0</v>
          </cell>
          <cell r="AK108" t="str">
            <v xml:space="preserve">Corporate Overheads 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W108">
            <v>0</v>
          </cell>
          <cell r="AX108">
            <v>0</v>
          </cell>
        </row>
        <row r="109">
          <cell r="B109">
            <v>0</v>
          </cell>
          <cell r="C109">
            <v>0</v>
          </cell>
          <cell r="D109" t="str">
            <v>Multiplier for O/T recovery penalty</v>
          </cell>
          <cell r="E109">
            <v>0</v>
          </cell>
          <cell r="F109">
            <v>1.4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 t="str">
            <v>Proofs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W109">
            <v>0</v>
          </cell>
          <cell r="AX109">
            <v>0</v>
          </cell>
        </row>
        <row r="110">
          <cell r="B110">
            <v>0</v>
          </cell>
          <cell r="C110">
            <v>0</v>
          </cell>
          <cell r="D110" t="str">
            <v>Total Allocated</v>
          </cell>
          <cell r="E110">
            <v>0</v>
          </cell>
          <cell r="F110">
            <v>1230617.9918399998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 t="str">
            <v>Staff Numbers - FTE</v>
          </cell>
          <cell r="AJ110">
            <v>0</v>
          </cell>
          <cell r="AK110">
            <v>76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W110">
            <v>0</v>
          </cell>
          <cell r="AX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0</v>
          </cell>
          <cell r="AX111">
            <v>0</v>
          </cell>
        </row>
        <row r="112">
          <cell r="B112">
            <v>0</v>
          </cell>
          <cell r="C112">
            <v>0</v>
          </cell>
          <cell r="D112" t="str">
            <v>Budget Overtime</v>
          </cell>
          <cell r="E112">
            <v>0</v>
          </cell>
          <cell r="F112">
            <v>1114690.2099999997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W112">
            <v>0</v>
          </cell>
          <cell r="AX112">
            <v>0</v>
          </cell>
        </row>
        <row r="113">
          <cell r="B113">
            <v>0</v>
          </cell>
          <cell r="C113">
            <v>0</v>
          </cell>
          <cell r="D113" t="str">
            <v>APCS</v>
          </cell>
          <cell r="E113">
            <v>0</v>
          </cell>
          <cell r="F113">
            <v>0.104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W113">
            <v>0</v>
          </cell>
          <cell r="AX113">
            <v>0</v>
          </cell>
        </row>
        <row r="114">
          <cell r="B114">
            <v>0</v>
          </cell>
          <cell r="C114">
            <v>0</v>
          </cell>
          <cell r="D114" t="str">
            <v>Total Budget Overtime</v>
          </cell>
          <cell r="E114">
            <v>0</v>
          </cell>
          <cell r="F114">
            <v>1230617.9918399998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 t="str">
            <v>Cost Centre Overheads as a % of Chargeable Payroll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0.49525865592408369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W114">
            <v>0</v>
          </cell>
          <cell r="AX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W115">
            <v>0</v>
          </cell>
          <cell r="AX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Corporate Overheads as a % of Chargeable Payroll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0.15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W116">
            <v>0</v>
          </cell>
          <cell r="AX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0</v>
          </cell>
          <cell r="AX117">
            <v>0</v>
          </cell>
        </row>
        <row r="118">
          <cell r="B118">
            <v>0</v>
          </cell>
          <cell r="C118">
            <v>0</v>
          </cell>
          <cell r="D118" t="str">
            <v>Staff Training and Development</v>
          </cell>
          <cell r="E118">
            <v>0</v>
          </cell>
          <cell r="F118">
            <v>154307.71593090211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 t="str">
            <v>Average OPA Rate</v>
          </cell>
          <cell r="AM118">
            <v>0</v>
          </cell>
          <cell r="AN118">
            <v>0</v>
          </cell>
          <cell r="AO118">
            <v>80.675821167195863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W118">
            <v>0</v>
          </cell>
          <cell r="AX118">
            <v>0</v>
          </cell>
        </row>
        <row r="119">
          <cell r="B119">
            <v>0</v>
          </cell>
          <cell r="C119">
            <v>0</v>
          </cell>
          <cell r="D119" t="str">
            <v>Other Employment Costs</v>
          </cell>
          <cell r="E119">
            <v>0</v>
          </cell>
          <cell r="F119">
            <v>189077.02110772935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W119">
            <v>0</v>
          </cell>
          <cell r="AX119">
            <v>0</v>
          </cell>
        </row>
        <row r="120">
          <cell r="B120">
            <v>0</v>
          </cell>
          <cell r="C120">
            <v>0</v>
          </cell>
          <cell r="D120" t="str">
            <v>Project Related Expenses</v>
          </cell>
          <cell r="E120">
            <v>0</v>
          </cell>
          <cell r="F120">
            <v>239766.42458278488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 t="str">
            <v>Average Fully Burdened Charge-Out-Rate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W120">
            <v>0</v>
          </cell>
          <cell r="AX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W121">
            <v>0</v>
          </cell>
          <cell r="AX121">
            <v>0</v>
          </cell>
        </row>
        <row r="122">
          <cell r="B122">
            <v>0</v>
          </cell>
          <cell r="C122">
            <v>0</v>
          </cell>
          <cell r="D122" t="str">
            <v>Selling Expenses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Average Rate settings for OPA System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W122">
            <v>0</v>
          </cell>
          <cell r="AX122">
            <v>0</v>
          </cell>
        </row>
        <row r="123">
          <cell r="B123">
            <v>0</v>
          </cell>
          <cell r="C123">
            <v>0</v>
          </cell>
          <cell r="D123" t="str">
            <v>Leases</v>
          </cell>
          <cell r="E123">
            <v>0</v>
          </cell>
          <cell r="F123">
            <v>1703946.9566134177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Hourly Rate OPA Rate per hour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80.675821167195863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W123">
            <v>0</v>
          </cell>
          <cell r="AX123">
            <v>0</v>
          </cell>
        </row>
        <row r="124">
          <cell r="B124">
            <v>0</v>
          </cell>
          <cell r="C124">
            <v>0</v>
          </cell>
          <cell r="D124" t="str">
            <v>General and Admin Expenses</v>
          </cell>
          <cell r="E124">
            <v>0</v>
          </cell>
          <cell r="F124">
            <v>226823.95124428617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Cost Centre Overhead Rate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0.44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W124">
            <v>0</v>
          </cell>
          <cell r="AX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Corporate Overhead Rate for non-contestable works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0.15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W125">
            <v>0</v>
          </cell>
          <cell r="AX125">
            <v>0</v>
          </cell>
        </row>
        <row r="126">
          <cell r="B126">
            <v>0</v>
          </cell>
          <cell r="C126">
            <v>0</v>
          </cell>
          <cell r="D126" t="str">
            <v>Inter Divisional Charges</v>
          </cell>
          <cell r="E126">
            <v>0</v>
          </cell>
          <cell r="F126">
            <v>1486923.5972392878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Corporate Overhead Rate for contestable works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0.05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W126">
            <v>0</v>
          </cell>
          <cell r="AX126">
            <v>0</v>
          </cell>
        </row>
        <row r="127">
          <cell r="B127">
            <v>0</v>
          </cell>
          <cell r="C127">
            <v>0</v>
          </cell>
          <cell r="D127" t="str">
            <v>Less</v>
          </cell>
          <cell r="E127">
            <v>0</v>
          </cell>
          <cell r="F127">
            <v>4000845.6667184085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 t="str">
            <v>Overtime Penalty Rate to be applied to base OT hours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0.4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W127">
            <v>0</v>
          </cell>
          <cell r="AX127">
            <v>0</v>
          </cell>
        </row>
        <row r="128">
          <cell r="B128">
            <v>0</v>
          </cell>
          <cell r="C128">
            <v>0</v>
          </cell>
          <cell r="D128" t="str">
            <v>68293 - Reimbursement of FBT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0</v>
          </cell>
          <cell r="AX128">
            <v>0</v>
          </cell>
        </row>
        <row r="129">
          <cell r="B129">
            <v>0</v>
          </cell>
          <cell r="C129">
            <v>0</v>
          </cell>
          <cell r="D129" t="str">
            <v>74312 - Budget Cap Adjustment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0</v>
          </cell>
          <cell r="AX129">
            <v>0</v>
          </cell>
        </row>
        <row r="130">
          <cell r="B130">
            <v>0</v>
          </cell>
          <cell r="C130">
            <v>0</v>
          </cell>
          <cell r="D130" t="str">
            <v>70840 - Professional Member Fees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W130">
            <v>0</v>
          </cell>
          <cell r="AX130">
            <v>0</v>
          </cell>
        </row>
        <row r="131">
          <cell r="B131">
            <v>0</v>
          </cell>
          <cell r="C131">
            <v>0</v>
          </cell>
          <cell r="D131" t="str">
            <v>71100 - Contractors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W131">
            <v>0</v>
          </cell>
          <cell r="AX131">
            <v>0</v>
          </cell>
        </row>
        <row r="132">
          <cell r="B132">
            <v>0</v>
          </cell>
          <cell r="C132">
            <v>0</v>
          </cell>
          <cell r="D132" t="str">
            <v>71000 - Consultants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W132">
            <v>0</v>
          </cell>
          <cell r="AX132">
            <v>0</v>
          </cell>
        </row>
        <row r="133">
          <cell r="B133">
            <v>0</v>
          </cell>
          <cell r="C133">
            <v>0</v>
          </cell>
          <cell r="D133" t="str">
            <v>72505 - Plant Leasing</v>
          </cell>
          <cell r="E133">
            <v>0</v>
          </cell>
          <cell r="F133">
            <v>555255.21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0</v>
          </cell>
          <cell r="AX133">
            <v>0</v>
          </cell>
        </row>
        <row r="134">
          <cell r="B134">
            <v>0</v>
          </cell>
          <cell r="C134">
            <v>0</v>
          </cell>
          <cell r="D134" t="str">
            <v>Total Overheads to be Recovered</v>
          </cell>
          <cell r="E134">
            <v>0</v>
          </cell>
          <cell r="F134">
            <v>3445590.4567184085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W134">
            <v>0</v>
          </cell>
          <cell r="AX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W135">
            <v>0</v>
          </cell>
          <cell r="AX135">
            <v>0</v>
          </cell>
        </row>
        <row r="136">
          <cell r="B136">
            <v>0</v>
          </cell>
          <cell r="C136">
            <v>0</v>
          </cell>
          <cell r="D136" t="str">
            <v>Fixed Price Service Contract Charges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W136">
            <v>0</v>
          </cell>
          <cell r="AX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W137">
            <v>0</v>
          </cell>
          <cell r="AX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W138">
            <v>0</v>
          </cell>
          <cell r="AX138">
            <v>0</v>
          </cell>
        </row>
        <row r="143">
          <cell r="B143" t="str">
            <v>5012</v>
          </cell>
          <cell r="D143" t="str">
            <v>Electrical Worker Level 6</v>
          </cell>
          <cell r="E143" t="str">
            <v>5002</v>
          </cell>
          <cell r="F143" t="str">
            <v>AGRESTA, Charles</v>
          </cell>
        </row>
        <row r="144">
          <cell r="B144" t="str">
            <v>6432</v>
          </cell>
          <cell r="D144" t="str">
            <v>Electrical Worker - Lineworker</v>
          </cell>
          <cell r="E144" t="str">
            <v>2651</v>
          </cell>
          <cell r="F144" t="str">
            <v>BAGULEY, James R</v>
          </cell>
        </row>
        <row r="145">
          <cell r="B145" t="str">
            <v>6340</v>
          </cell>
          <cell r="D145" t="str">
            <v>Work Scheduler</v>
          </cell>
          <cell r="E145" t="str">
            <v>9736</v>
          </cell>
          <cell r="F145" t="str">
            <v>BASEDEN, Christopher R</v>
          </cell>
        </row>
        <row r="146">
          <cell r="B146" t="str">
            <v>5403</v>
          </cell>
          <cell r="D146" t="str">
            <v>Plant and Transport Operator</v>
          </cell>
          <cell r="E146" t="str">
            <v>3046</v>
          </cell>
          <cell r="F146" t="str">
            <v>BLAZEJAK, Glen</v>
          </cell>
        </row>
        <row r="147">
          <cell r="B147" t="str">
            <v>3462</v>
          </cell>
          <cell r="D147" t="str">
            <v>Works Coordinator Pole Replace</v>
          </cell>
          <cell r="E147" t="str">
            <v>5115</v>
          </cell>
          <cell r="F147" t="str">
            <v>BRADLEY, Paul</v>
          </cell>
        </row>
        <row r="148">
          <cell r="B148" t="str">
            <v>3478</v>
          </cell>
          <cell r="D148" t="str">
            <v>Vegetation Inspector</v>
          </cell>
          <cell r="E148" t="str">
            <v>9383</v>
          </cell>
          <cell r="F148" t="str">
            <v>BRAULT, Troy A</v>
          </cell>
        </row>
        <row r="149">
          <cell r="B149" t="str">
            <v>9814</v>
          </cell>
          <cell r="D149" t="str">
            <v>Electrical Apprentice</v>
          </cell>
          <cell r="E149" t="str">
            <v>3625</v>
          </cell>
          <cell r="F149" t="str">
            <v>BRISTOT, Sergio J</v>
          </cell>
        </row>
        <row r="150">
          <cell r="B150" t="str">
            <v>1924</v>
          </cell>
          <cell r="D150" t="str">
            <v>Electrical Worker/Lineworker</v>
          </cell>
          <cell r="E150" t="str">
            <v>3277</v>
          </cell>
          <cell r="F150" t="str">
            <v>BURKE, David A</v>
          </cell>
        </row>
        <row r="151">
          <cell r="B151" t="str">
            <v>3488</v>
          </cell>
          <cell r="D151" t="str">
            <v>Trades Assistant</v>
          </cell>
          <cell r="E151" t="str">
            <v>9810</v>
          </cell>
          <cell r="F151" t="str">
            <v>CANTIGA, Jurlan</v>
          </cell>
        </row>
        <row r="152">
          <cell r="B152" t="str">
            <v>5052</v>
          </cell>
          <cell r="D152" t="str">
            <v>Plant and Transport Operator</v>
          </cell>
          <cell r="E152" t="str">
            <v>5247</v>
          </cell>
          <cell r="F152" t="str">
            <v>CARMODY, Roger P</v>
          </cell>
        </row>
        <row r="153">
          <cell r="B153" t="str">
            <v>6013</v>
          </cell>
          <cell r="D153" t="str">
            <v>Line Worker</v>
          </cell>
          <cell r="E153" t="str">
            <v>10670</v>
          </cell>
          <cell r="F153" t="str">
            <v>CASEY, Steven</v>
          </cell>
        </row>
        <row r="154">
          <cell r="B154" t="str">
            <v>3603</v>
          </cell>
          <cell r="D154" t="str">
            <v>Line worker</v>
          </cell>
          <cell r="E154" t="str">
            <v>10686</v>
          </cell>
          <cell r="F154" t="str">
            <v>CIRIC, Stevan</v>
          </cell>
        </row>
        <row r="155">
          <cell r="B155" t="str">
            <v>3304</v>
          </cell>
          <cell r="D155" t="str">
            <v>Electrical Worker/Labourer</v>
          </cell>
          <cell r="E155" t="str">
            <v>10677</v>
          </cell>
          <cell r="F155" t="str">
            <v>CLARKE, Patrick M</v>
          </cell>
        </row>
        <row r="156">
          <cell r="B156" t="str">
            <v>1405</v>
          </cell>
          <cell r="D156" t="str">
            <v>Team Coordinator Plant and Equ</v>
          </cell>
          <cell r="E156" t="str">
            <v>5389</v>
          </cell>
          <cell r="F156" t="str">
            <v>CLARKE, Stephen</v>
          </cell>
        </row>
        <row r="157">
          <cell r="B157" t="str">
            <v>2732</v>
          </cell>
          <cell r="D157" t="str">
            <v>Asset Inspector</v>
          </cell>
          <cell r="E157" t="str">
            <v>3609</v>
          </cell>
          <cell r="F157" t="str">
            <v>COLE, Michael D</v>
          </cell>
        </row>
        <row r="158">
          <cell r="B158" t="str">
            <v>5209</v>
          </cell>
          <cell r="D158" t="str">
            <v>Team Leader Pole Replacement</v>
          </cell>
          <cell r="E158" t="str">
            <v>3303</v>
          </cell>
          <cell r="F158" t="str">
            <v>CONSTABLE, Andrew</v>
          </cell>
        </row>
        <row r="159">
          <cell r="B159" t="str">
            <v>3487</v>
          </cell>
          <cell r="D159" t="str">
            <v>Trades Assistant</v>
          </cell>
          <cell r="E159" t="str">
            <v>3608</v>
          </cell>
          <cell r="F159" t="str">
            <v>CONSTABLE, John R</v>
          </cell>
        </row>
        <row r="160">
          <cell r="B160" t="str">
            <v>3987</v>
          </cell>
          <cell r="D160" t="str">
            <v>Trades Assistant</v>
          </cell>
          <cell r="E160" t="str">
            <v>9982</v>
          </cell>
          <cell r="F160" t="str">
            <v>CRANE, David B</v>
          </cell>
        </row>
        <row r="161">
          <cell r="B161" t="str">
            <v>3477</v>
          </cell>
          <cell r="D161" t="str">
            <v>Asset Inspector</v>
          </cell>
          <cell r="E161" t="str">
            <v>9676</v>
          </cell>
          <cell r="F161" t="str">
            <v>CRANE, Michael B</v>
          </cell>
        </row>
        <row r="162">
          <cell r="B162" t="str">
            <v>3328</v>
          </cell>
          <cell r="D162" t="str">
            <v>Plant and Transport Operator</v>
          </cell>
          <cell r="E162" t="str">
            <v>3370</v>
          </cell>
          <cell r="F162" t="str">
            <v>DAL SANTO, Adam</v>
          </cell>
        </row>
        <row r="163">
          <cell r="B163" t="str">
            <v>6396</v>
          </cell>
          <cell r="D163" t="str">
            <v>Trades Assistant</v>
          </cell>
          <cell r="E163" t="str">
            <v>10544</v>
          </cell>
          <cell r="F163" t="str">
            <v>DAVIS, Paul R B</v>
          </cell>
        </row>
        <row r="164">
          <cell r="B164" t="str">
            <v>2763</v>
          </cell>
          <cell r="D164" t="str">
            <v>Teams Coordinator Pole Replace</v>
          </cell>
          <cell r="E164" t="str">
            <v>1867</v>
          </cell>
          <cell r="F164" t="str">
            <v>DOWD, Troy A</v>
          </cell>
        </row>
        <row r="165">
          <cell r="B165" t="str">
            <v>5140</v>
          </cell>
          <cell r="D165" t="str">
            <v>Asset Inspector</v>
          </cell>
          <cell r="E165" t="str">
            <v>3048</v>
          </cell>
          <cell r="F165" t="str">
            <v>EADIE, James K G</v>
          </cell>
        </row>
        <row r="166">
          <cell r="B166" t="str">
            <v>6289</v>
          </cell>
          <cell r="D166" t="str">
            <v>Glove and Barrier</v>
          </cell>
          <cell r="E166" t="str">
            <v>2123</v>
          </cell>
          <cell r="F166" t="str">
            <v>GENERO, Mario</v>
          </cell>
        </row>
        <row r="167">
          <cell r="B167" t="str">
            <v>5231</v>
          </cell>
          <cell r="D167" t="str">
            <v>Team Leader Construction Linew</v>
          </cell>
          <cell r="E167" t="str">
            <v>3450</v>
          </cell>
          <cell r="F167" t="str">
            <v>GORDON, Robert J</v>
          </cell>
        </row>
        <row r="168">
          <cell r="B168" t="str">
            <v>5083</v>
          </cell>
          <cell r="D168" t="str">
            <v>Asset Inspector</v>
          </cell>
          <cell r="E168" t="str">
            <v>3643</v>
          </cell>
          <cell r="F168" t="str">
            <v>GRAME, Gregory I</v>
          </cell>
        </row>
        <row r="169">
          <cell r="B169" t="str">
            <v>5384</v>
          </cell>
          <cell r="D169" t="str">
            <v>Electrical Worker Line Worker</v>
          </cell>
          <cell r="E169" t="str">
            <v>3275</v>
          </cell>
          <cell r="F169" t="str">
            <v>GREAR, David J</v>
          </cell>
        </row>
        <row r="170">
          <cell r="B170" t="str">
            <v>3531</v>
          </cell>
          <cell r="D170" t="str">
            <v>Plant and Transport Operator</v>
          </cell>
          <cell r="E170" t="str">
            <v>3644</v>
          </cell>
          <cell r="F170" t="str">
            <v>GREY, Vaughan T</v>
          </cell>
        </row>
        <row r="171">
          <cell r="B171" t="str">
            <v>6433</v>
          </cell>
          <cell r="D171" t="str">
            <v>Team Leader Pole Replacement</v>
          </cell>
          <cell r="E171" t="str">
            <v>2471</v>
          </cell>
          <cell r="F171" t="str">
            <v>GUM, James</v>
          </cell>
        </row>
        <row r="172">
          <cell r="B172" t="str">
            <v>5006</v>
          </cell>
          <cell r="D172" t="str">
            <v>Electrical Apprentice - Lineworker- 4th Year</v>
          </cell>
          <cell r="E172" t="str">
            <v>9291</v>
          </cell>
          <cell r="F172" t="str">
            <v>HALGREN, Luke K</v>
          </cell>
        </row>
        <row r="173">
          <cell r="B173" t="str">
            <v>8026</v>
          </cell>
          <cell r="D173" t="str">
            <v>Vegetation Inspector</v>
          </cell>
          <cell r="E173" t="str">
            <v>10571</v>
          </cell>
          <cell r="F173" t="str">
            <v>HALL, Tessa J</v>
          </cell>
        </row>
        <row r="174">
          <cell r="B174" t="str">
            <v>5336</v>
          </cell>
          <cell r="D174" t="str">
            <v>Vegetation Works Coordinator</v>
          </cell>
          <cell r="E174" t="str">
            <v>1192</v>
          </cell>
          <cell r="F174" t="str">
            <v>HALPIN, Luke</v>
          </cell>
        </row>
        <row r="175">
          <cell r="B175" t="str">
            <v>6431</v>
          </cell>
          <cell r="D175" t="str">
            <v>Team Leader Pole Replacement</v>
          </cell>
          <cell r="E175" t="str">
            <v>2694</v>
          </cell>
          <cell r="F175" t="str">
            <v>HARTAS, Mark J</v>
          </cell>
        </row>
        <row r="176">
          <cell r="B176" t="str">
            <v>1397</v>
          </cell>
          <cell r="D176" t="str">
            <v>Pole, Line &amp; Tree Co-ordinator</v>
          </cell>
          <cell r="E176" t="str">
            <v>5619</v>
          </cell>
          <cell r="F176" t="str">
            <v>HARTAS, Steven J</v>
          </cell>
        </row>
        <row r="177">
          <cell r="B177" t="str">
            <v>2762</v>
          </cell>
          <cell r="D177" t="str">
            <v>Teams Coordinator Pole Replace</v>
          </cell>
          <cell r="E177" t="str">
            <v>1104</v>
          </cell>
          <cell r="F177" t="str">
            <v>HASLER, Mark</v>
          </cell>
        </row>
        <row r="178">
          <cell r="B178" t="str">
            <v>5143</v>
          </cell>
          <cell r="D178" t="str">
            <v>Electrical Operator</v>
          </cell>
          <cell r="E178" t="str">
            <v>5650</v>
          </cell>
          <cell r="F178" t="str">
            <v>HENNESSY, Brendan</v>
          </cell>
        </row>
        <row r="179">
          <cell r="B179" t="str">
            <v>6016</v>
          </cell>
          <cell r="D179" t="str">
            <v>Electrical Worker</v>
          </cell>
          <cell r="E179" t="str">
            <v>2206</v>
          </cell>
          <cell r="F179" t="str">
            <v>HESLOP, Peter</v>
          </cell>
        </row>
        <row r="180">
          <cell r="B180" t="str">
            <v>1932</v>
          </cell>
          <cell r="D180" t="str">
            <v>Electrical Worker - Linesman</v>
          </cell>
          <cell r="E180" t="str">
            <v>10669</v>
          </cell>
          <cell r="F180" t="str">
            <v>HORNBY, Matthew C</v>
          </cell>
        </row>
        <row r="181">
          <cell r="B181" t="str">
            <v>1932</v>
          </cell>
          <cell r="D181" t="str">
            <v>Line Worker/Switcher</v>
          </cell>
          <cell r="E181" t="str">
            <v>10669</v>
          </cell>
          <cell r="F181" t="str">
            <v>HORNBY, Matthew C</v>
          </cell>
        </row>
        <row r="182">
          <cell r="B182" t="str">
            <v>5411</v>
          </cell>
          <cell r="D182" t="str">
            <v>Vegetation Inspector</v>
          </cell>
          <cell r="E182" t="str">
            <v>10585</v>
          </cell>
          <cell r="F182" t="str">
            <v>HUXLEY, William</v>
          </cell>
        </row>
        <row r="183">
          <cell r="B183" t="str">
            <v>1234</v>
          </cell>
          <cell r="D183" t="str">
            <v>Electrical Worker Line Worker</v>
          </cell>
          <cell r="E183" t="str">
            <v>9009</v>
          </cell>
          <cell r="F183" t="str">
            <v>JACOBS, Robert</v>
          </cell>
        </row>
        <row r="184">
          <cell r="B184" t="str">
            <v>5333</v>
          </cell>
          <cell r="D184" t="str">
            <v>Electrical Apprentice - Lineworker- 4th Year</v>
          </cell>
          <cell r="E184" t="str">
            <v>9627</v>
          </cell>
          <cell r="F184" t="str">
            <v>JONES, Andrew</v>
          </cell>
        </row>
        <row r="185">
          <cell r="B185" t="str">
            <v>5163</v>
          </cell>
          <cell r="D185" t="str">
            <v>Electrical Lineworker/Cable Jo</v>
          </cell>
          <cell r="E185" t="str">
            <v>5820</v>
          </cell>
          <cell r="F185" t="str">
            <v>KEARNEY, Byron P</v>
          </cell>
        </row>
        <row r="186">
          <cell r="B186" t="str">
            <v>2554</v>
          </cell>
          <cell r="D186" t="str">
            <v>Asset Inspector</v>
          </cell>
          <cell r="E186" t="str">
            <v>3289</v>
          </cell>
          <cell r="F186" t="str">
            <v>KERSHAW, Timothy E</v>
          </cell>
        </row>
        <row r="187">
          <cell r="B187" t="str">
            <v>3988</v>
          </cell>
          <cell r="D187" t="str">
            <v>Trade Assistant</v>
          </cell>
          <cell r="E187" t="str">
            <v>10542</v>
          </cell>
          <cell r="F187" t="str">
            <v>KESBY, Mark L</v>
          </cell>
        </row>
        <row r="188">
          <cell r="B188" t="str">
            <v>3770</v>
          </cell>
          <cell r="D188" t="str">
            <v>Vegetation Inspector</v>
          </cell>
          <cell r="E188" t="str">
            <v>9378</v>
          </cell>
          <cell r="F188" t="str">
            <v>KRISTIANSEN, Benjamin T</v>
          </cell>
        </row>
        <row r="189">
          <cell r="B189" t="str">
            <v>6047</v>
          </cell>
          <cell r="D189" t="str">
            <v>Cable Layer</v>
          </cell>
          <cell r="E189" t="str">
            <v>9696</v>
          </cell>
          <cell r="F189" t="str">
            <v>LACHLAN, Aaron P</v>
          </cell>
        </row>
        <row r="190">
          <cell r="B190" t="str">
            <v>5005</v>
          </cell>
          <cell r="D190" t="str">
            <v>Electrical Apprentice - Cable Jointer- 4th Year</v>
          </cell>
          <cell r="E190" t="str">
            <v>9632</v>
          </cell>
          <cell r="F190" t="str">
            <v>LAWRENCE, Jack</v>
          </cell>
        </row>
        <row r="191">
          <cell r="B191" t="str">
            <v>6275</v>
          </cell>
          <cell r="D191" t="str">
            <v>Works Coordinator Live Work</v>
          </cell>
          <cell r="E191" t="str">
            <v>5951</v>
          </cell>
          <cell r="F191" t="str">
            <v>LOOSLEY, Glenn</v>
          </cell>
        </row>
        <row r="192">
          <cell r="B192" t="str">
            <v>6083</v>
          </cell>
          <cell r="D192" t="str">
            <v>Vegetation Inspector</v>
          </cell>
          <cell r="E192" t="str">
            <v>10090</v>
          </cell>
          <cell r="F192" t="str">
            <v>LUMLEY, Mark G</v>
          </cell>
        </row>
        <row r="193">
          <cell r="B193" t="str">
            <v>5319</v>
          </cell>
          <cell r="D193" t="str">
            <v>Electrical Worker - Level 8</v>
          </cell>
          <cell r="E193" t="str">
            <v>3070</v>
          </cell>
          <cell r="F193" t="str">
            <v>MATTHEWS, Darren J</v>
          </cell>
        </row>
        <row r="194">
          <cell r="B194" t="str">
            <v>5173</v>
          </cell>
          <cell r="D194" t="str">
            <v>Asset Inspector</v>
          </cell>
          <cell r="E194" t="str">
            <v>3290</v>
          </cell>
          <cell r="F194" t="str">
            <v>MCGUFFICKE, Bradford J</v>
          </cell>
        </row>
        <row r="195">
          <cell r="B195" t="str">
            <v>6015</v>
          </cell>
          <cell r="D195" t="str">
            <v>Electrical Worker</v>
          </cell>
          <cell r="E195" t="str">
            <v>2125</v>
          </cell>
          <cell r="F195" t="str">
            <v>MENAGER, Nicolas</v>
          </cell>
        </row>
        <row r="196">
          <cell r="B196" t="str">
            <v>3531</v>
          </cell>
          <cell r="D196" t="str">
            <v>Plant and Transport Operator</v>
          </cell>
          <cell r="E196" t="str">
            <v>9571</v>
          </cell>
          <cell r="F196" t="str">
            <v>MIDDLETON, Mark A</v>
          </cell>
        </row>
        <row r="197">
          <cell r="B197" t="str">
            <v>5240</v>
          </cell>
          <cell r="D197" t="str">
            <v>Plant and Transport Operator</v>
          </cell>
          <cell r="E197" t="str">
            <v>6063</v>
          </cell>
          <cell r="F197" t="str">
            <v>MILES, Matthew J</v>
          </cell>
        </row>
        <row r="198">
          <cell r="B198" t="str">
            <v>2634</v>
          </cell>
          <cell r="D198" t="str">
            <v>Teams Coordinator 132kV/Bushfi</v>
          </cell>
          <cell r="E198" t="str">
            <v>6061</v>
          </cell>
          <cell r="F198" t="str">
            <v>MILLER, Paul</v>
          </cell>
        </row>
        <row r="199">
          <cell r="B199" t="str">
            <v>4239</v>
          </cell>
          <cell r="D199" t="str">
            <v>Vegetation &amp; Customer Notifica</v>
          </cell>
          <cell r="E199" t="str">
            <v>550-61425</v>
          </cell>
          <cell r="F199" t="str">
            <v>NANCARROW, Gail J</v>
          </cell>
        </row>
        <row r="200">
          <cell r="B200" t="str">
            <v>5026</v>
          </cell>
          <cell r="D200" t="str">
            <v>Asset Inspector</v>
          </cell>
          <cell r="E200" t="str">
            <v>9678</v>
          </cell>
          <cell r="F200" t="str">
            <v>PARKER, Robert</v>
          </cell>
        </row>
        <row r="201">
          <cell r="B201" t="str">
            <v>2731</v>
          </cell>
          <cell r="D201" t="str">
            <v>Asset Inspector</v>
          </cell>
          <cell r="E201" t="str">
            <v>3283</v>
          </cell>
          <cell r="F201" t="str">
            <v>PAULL, Matthew R</v>
          </cell>
        </row>
        <row r="202">
          <cell r="B202" t="str">
            <v>3303</v>
          </cell>
          <cell r="D202" t="str">
            <v>Trade Assistant</v>
          </cell>
          <cell r="E202" t="str">
            <v>10122</v>
          </cell>
          <cell r="F202" t="str">
            <v>PEGG, Michael</v>
          </cell>
        </row>
        <row r="203">
          <cell r="B203" t="str">
            <v>5401</v>
          </cell>
          <cell r="D203" t="str">
            <v>Electrical Worker Level 8</v>
          </cell>
          <cell r="E203" t="str">
            <v>6306</v>
          </cell>
          <cell r="F203" t="str">
            <v>PERKINS, David</v>
          </cell>
        </row>
        <row r="204">
          <cell r="B204" t="str">
            <v>1928</v>
          </cell>
          <cell r="D204" t="str">
            <v>Electrical Worker/Lineworker</v>
          </cell>
          <cell r="E204" t="str">
            <v>1888</v>
          </cell>
          <cell r="F204" t="str">
            <v>PERKINS, Simon R</v>
          </cell>
        </row>
        <row r="205">
          <cell r="B205" t="str">
            <v>2633</v>
          </cell>
          <cell r="D205" t="str">
            <v>Teams Coordinator Reactive</v>
          </cell>
          <cell r="E205" t="str">
            <v>6450</v>
          </cell>
          <cell r="F205" t="str">
            <v>READ, Scott A</v>
          </cell>
        </row>
        <row r="206">
          <cell r="B206" t="str">
            <v>9812</v>
          </cell>
          <cell r="D206" t="str">
            <v>Electrical Apprentice</v>
          </cell>
          <cell r="E206" t="str">
            <v>3993</v>
          </cell>
          <cell r="F206" t="str">
            <v>RICE, Robert</v>
          </cell>
        </row>
        <row r="207">
          <cell r="B207" t="str">
            <v>1934</v>
          </cell>
          <cell r="D207" t="str">
            <v>Plant and Transport Operator</v>
          </cell>
          <cell r="E207" t="str">
            <v>2691</v>
          </cell>
          <cell r="F207" t="str">
            <v>RICHARDSON, David M T</v>
          </cell>
        </row>
        <row r="208">
          <cell r="B208" t="str">
            <v>5308</v>
          </cell>
          <cell r="D208" t="str">
            <v>Plant and Transport Operator</v>
          </cell>
          <cell r="E208" t="str">
            <v>6427</v>
          </cell>
          <cell r="F208" t="str">
            <v>RIPSZAM, Frank S</v>
          </cell>
        </row>
        <row r="209">
          <cell r="B209" t="str">
            <v>3262</v>
          </cell>
          <cell r="D209" t="str">
            <v>Electrical Apprentice - Lineworker- 4th Year</v>
          </cell>
          <cell r="E209" t="str">
            <v>9376</v>
          </cell>
          <cell r="F209" t="str">
            <v>ROBERTS, Benjamin J</v>
          </cell>
        </row>
        <row r="210">
          <cell r="B210" t="str">
            <v>5020</v>
          </cell>
          <cell r="D210" t="str">
            <v>Vegetation Inspector</v>
          </cell>
          <cell r="E210" t="str">
            <v>9853</v>
          </cell>
          <cell r="F210" t="str">
            <v>RYDER, Jessica A</v>
          </cell>
        </row>
        <row r="211">
          <cell r="B211" t="str">
            <v>6522</v>
          </cell>
          <cell r="D211" t="str">
            <v>Lines Overhead &amp; Underground</v>
          </cell>
          <cell r="E211" t="str">
            <v>6558</v>
          </cell>
          <cell r="F211" t="str">
            <v>SPENCE, Bob</v>
          </cell>
        </row>
        <row r="212">
          <cell r="B212" t="str">
            <v>1404</v>
          </cell>
          <cell r="D212" t="str">
            <v>Team Leader Pole Replacement</v>
          </cell>
          <cell r="E212" t="str">
            <v>2116</v>
          </cell>
          <cell r="F212" t="str">
            <v>STEWART, Geoffrey W</v>
          </cell>
        </row>
        <row r="213">
          <cell r="B213" t="str">
            <v>5364</v>
          </cell>
          <cell r="D213" t="str">
            <v>Electrical Worker Level 9</v>
          </cell>
          <cell r="E213" t="str">
            <v>6577</v>
          </cell>
          <cell r="F213" t="str">
            <v>SUCHOMEL, Danny</v>
          </cell>
        </row>
        <row r="214">
          <cell r="B214" t="str">
            <v>6436</v>
          </cell>
          <cell r="D214" t="str">
            <v>Electrical Worker - Lineworker</v>
          </cell>
          <cell r="E214" t="str">
            <v>10684</v>
          </cell>
          <cell r="F214" t="str">
            <v>SWEETING, David A</v>
          </cell>
        </row>
        <row r="215">
          <cell r="B215" t="str">
            <v>5258</v>
          </cell>
          <cell r="D215" t="str">
            <v>Electrical Worker level 6</v>
          </cell>
          <cell r="E215" t="str">
            <v>1420</v>
          </cell>
          <cell r="F215" t="str">
            <v>TAYLOR, Timothy J</v>
          </cell>
        </row>
        <row r="216">
          <cell r="B216" t="str">
            <v>3126</v>
          </cell>
          <cell r="D216" t="str">
            <v>Plant and Transport Operator</v>
          </cell>
          <cell r="E216" t="str">
            <v>3045</v>
          </cell>
          <cell r="F216" t="str">
            <v>UHLE, Darin C</v>
          </cell>
        </row>
        <row r="217">
          <cell r="B217" t="str">
            <v>5061</v>
          </cell>
          <cell r="D217" t="str">
            <v>Line Worker</v>
          </cell>
          <cell r="E217" t="str">
            <v>N2146-1314-01</v>
          </cell>
          <cell r="F217" t="str">
            <v>Vacant</v>
          </cell>
        </row>
        <row r="218">
          <cell r="B218" t="str">
            <v>5401</v>
          </cell>
          <cell r="D218" t="str">
            <v>Line Worker</v>
          </cell>
          <cell r="E218" t="str">
            <v>N2146-1314-03</v>
          </cell>
          <cell r="F218" t="str">
            <v>Vacant</v>
          </cell>
        </row>
        <row r="219">
          <cell r="B219" t="str">
            <v>N2146-1314-04</v>
          </cell>
          <cell r="D219" t="str">
            <v>Trade Assistant</v>
          </cell>
          <cell r="E219" t="str">
            <v>N2146-1314-04</v>
          </cell>
          <cell r="F219" t="str">
            <v>Vacant</v>
          </cell>
        </row>
        <row r="220">
          <cell r="B220" t="str">
            <v>N2146-1314-06</v>
          </cell>
          <cell r="D220" t="str">
            <v>Trade Assistant</v>
          </cell>
          <cell r="E220" t="str">
            <v>N2146-1314-06</v>
          </cell>
          <cell r="F220" t="str">
            <v>Vacant</v>
          </cell>
        </row>
        <row r="221">
          <cell r="B221" t="str">
            <v>N2146-1314-07</v>
          </cell>
          <cell r="D221" t="str">
            <v>Trade Assistant</v>
          </cell>
          <cell r="E221" t="str">
            <v>N2146-1314-07</v>
          </cell>
          <cell r="F221" t="str">
            <v>Vacant</v>
          </cell>
        </row>
        <row r="222">
          <cell r="B222" t="str">
            <v>N2146-1314-09</v>
          </cell>
          <cell r="D222" t="str">
            <v>Plant &amp; Transport Worker</v>
          </cell>
          <cell r="E222" t="str">
            <v>N2146-1314-09</v>
          </cell>
          <cell r="F222" t="str">
            <v>Vacant</v>
          </cell>
        </row>
        <row r="223">
          <cell r="B223" t="str">
            <v>N2146-1314-10</v>
          </cell>
          <cell r="D223" t="str">
            <v>Plant &amp; Transport Worker</v>
          </cell>
          <cell r="E223" t="str">
            <v>N2146-1314-10</v>
          </cell>
          <cell r="F223" t="str">
            <v>Vacant</v>
          </cell>
        </row>
        <row r="224">
          <cell r="B224" t="str">
            <v>V2146-01</v>
          </cell>
          <cell r="D224" t="str">
            <v>Vacany</v>
          </cell>
          <cell r="E224" t="str">
            <v>V2146-01</v>
          </cell>
          <cell r="F224" t="str">
            <v>Vacany</v>
          </cell>
        </row>
        <row r="225">
          <cell r="B225" t="str">
            <v>6018</v>
          </cell>
          <cell r="D225" t="str">
            <v>Electrical Worker/Lineworker</v>
          </cell>
          <cell r="E225" t="str">
            <v>2380</v>
          </cell>
          <cell r="F225" t="str">
            <v>VALTER, David J</v>
          </cell>
        </row>
        <row r="226">
          <cell r="B226" t="str">
            <v>3124</v>
          </cell>
          <cell r="D226" t="str">
            <v>Cable Layer (Cable Jointer Off</v>
          </cell>
          <cell r="E226" t="str">
            <v>9788</v>
          </cell>
          <cell r="F226" t="str">
            <v>VALTER, Matthew R</v>
          </cell>
        </row>
        <row r="227">
          <cell r="B227" t="str">
            <v>5280</v>
          </cell>
          <cell r="D227" t="str">
            <v>Trades Assistant</v>
          </cell>
          <cell r="E227" t="str">
            <v>10106</v>
          </cell>
          <cell r="F227" t="str">
            <v>VALTER, Michael</v>
          </cell>
        </row>
        <row r="228">
          <cell r="B228" t="str">
            <v>5411</v>
          </cell>
          <cell r="D228" t="str">
            <v>Electrical Worker Level 4</v>
          </cell>
          <cell r="E228" t="str">
            <v>6904</v>
          </cell>
          <cell r="F228" t="str">
            <v>WHITE, Warren</v>
          </cell>
        </row>
        <row r="229">
          <cell r="B229" t="str">
            <v>2642</v>
          </cell>
          <cell r="D229" t="str">
            <v>Plant and Transport Operator</v>
          </cell>
          <cell r="E229" t="str">
            <v>2693</v>
          </cell>
          <cell r="F229" t="str">
            <v>WIGGINS, James B</v>
          </cell>
        </row>
        <row r="230">
          <cell r="B230" t="str">
            <v>2733</v>
          </cell>
          <cell r="D230" t="str">
            <v>Vegetation Inspector</v>
          </cell>
          <cell r="E230" t="str">
            <v>1305</v>
          </cell>
          <cell r="F230" t="str">
            <v>WIGGINS, Jim</v>
          </cell>
        </row>
        <row r="231">
          <cell r="B231" t="str">
            <v>5400</v>
          </cell>
          <cell r="D231" t="str">
            <v>Vegetation/Accreditation &amp; Au</v>
          </cell>
          <cell r="E231" t="str">
            <v>6889</v>
          </cell>
          <cell r="F231" t="str">
            <v>WILKINSON, Alan G</v>
          </cell>
        </row>
        <row r="232">
          <cell r="B232" t="str">
            <v>3989</v>
          </cell>
          <cell r="D232" t="str">
            <v>Electrical Worker/Cable Layer</v>
          </cell>
          <cell r="E232" t="str">
            <v>9292</v>
          </cell>
          <cell r="F232" t="str">
            <v>WILLIAMS, Jesse R</v>
          </cell>
        </row>
        <row r="233">
          <cell r="B233" t="str">
            <v>2734</v>
          </cell>
          <cell r="D233" t="str">
            <v>Plant and Transport Operator</v>
          </cell>
          <cell r="E233" t="str">
            <v>1721</v>
          </cell>
          <cell r="F233" t="str">
            <v>WILLIAMS, Symon G</v>
          </cell>
        </row>
        <row r="234">
          <cell r="B234" t="str">
            <v>5104</v>
          </cell>
          <cell r="D234" t="str">
            <v>Team Leader Plant &amp; Fleet</v>
          </cell>
          <cell r="E234" t="str">
            <v>6893</v>
          </cell>
          <cell r="F234" t="str">
            <v>WITHELL, Paul T</v>
          </cell>
        </row>
        <row r="235">
          <cell r="B235" t="str">
            <v>5269</v>
          </cell>
          <cell r="D235" t="str">
            <v>Asset Inspector</v>
          </cell>
          <cell r="E235" t="str">
            <v>2141</v>
          </cell>
          <cell r="F235" t="str">
            <v>WOODS, Peter G</v>
          </cell>
        </row>
        <row r="236">
          <cell r="B236" t="str">
            <v>5412</v>
          </cell>
          <cell r="D236" t="str">
            <v>Plant and Transport Operator</v>
          </cell>
          <cell r="E236" t="str">
            <v>6961</v>
          </cell>
          <cell r="F236" t="str">
            <v>WROBLEWSKI, Richard V</v>
          </cell>
        </row>
        <row r="237">
          <cell r="B237" t="str">
            <v>5075</v>
          </cell>
          <cell r="D237" t="str">
            <v>Plant and Transport Operator</v>
          </cell>
          <cell r="E237" t="str">
            <v>3284</v>
          </cell>
          <cell r="F237" t="str">
            <v>WYNN, Peter T</v>
          </cell>
        </row>
        <row r="238">
          <cell r="B238" t="str">
            <v>1925</v>
          </cell>
          <cell r="D238" t="str">
            <v>Electrical Worker/Lineworker</v>
          </cell>
          <cell r="E238" t="str">
            <v>1895</v>
          </cell>
          <cell r="F238" t="str">
            <v>WYNN, Richard J</v>
          </cell>
        </row>
        <row r="239">
          <cell r="B239" t="str">
            <v>3123</v>
          </cell>
          <cell r="D239" t="str">
            <v>Vegetation Inspector</v>
          </cell>
          <cell r="E239" t="str">
            <v>3660</v>
          </cell>
          <cell r="F239" t="str">
            <v>YOUNG, Neven C</v>
          </cell>
        </row>
        <row r="240">
          <cell r="B240" t="str">
            <v>3511</v>
          </cell>
          <cell r="D240" t="str">
            <v>Trades Assistant</v>
          </cell>
          <cell r="E240" t="str">
            <v>2593</v>
          </cell>
          <cell r="F240" t="str">
            <v>ZAPPIA, Joseph P</v>
          </cell>
        </row>
      </sheetData>
      <sheetData sheetId="20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B14" t="str">
            <v>3256 - Network Apprentices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 t="str">
            <v>Capital Project Expenses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3604</v>
          </cell>
          <cell r="C21">
            <v>0</v>
          </cell>
          <cell r="D21" t="str">
            <v>Fitter Apprentice</v>
          </cell>
          <cell r="E21" t="str">
            <v>3353</v>
          </cell>
          <cell r="F21" t="str">
            <v>MORSCHEL, Jayson C</v>
          </cell>
          <cell r="G21" t="str">
            <v>Wages Staff</v>
          </cell>
          <cell r="H21">
            <v>0</v>
          </cell>
          <cell r="I21">
            <v>1</v>
          </cell>
          <cell r="J21">
            <v>62138.95</v>
          </cell>
          <cell r="K21">
            <v>5158.26</v>
          </cell>
          <cell r="L21">
            <v>183.6104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2833.0000000000005</v>
          </cell>
          <cell r="S21">
            <v>0</v>
          </cell>
          <cell r="T21">
            <v>5962.34</v>
          </cell>
          <cell r="U21">
            <v>9554.119999999999</v>
          </cell>
          <cell r="V21">
            <v>1570.1599999999999</v>
          </cell>
          <cell r="W21">
            <v>1205.27</v>
          </cell>
          <cell r="X21">
            <v>7029.869999999999</v>
          </cell>
          <cell r="Y21">
            <v>2424.2744412679986</v>
          </cell>
          <cell r="Z21">
            <v>101609.88484126799</v>
          </cell>
          <cell r="AA21">
            <v>13454.460000000001</v>
          </cell>
          <cell r="AB21">
            <v>261</v>
          </cell>
          <cell r="AC21">
            <v>20</v>
          </cell>
          <cell r="AD21">
            <v>12</v>
          </cell>
          <cell r="AE21">
            <v>26</v>
          </cell>
          <cell r="AF21">
            <v>12</v>
          </cell>
          <cell r="AG21">
            <v>1528</v>
          </cell>
          <cell r="AH21">
            <v>0.85</v>
          </cell>
          <cell r="AI21">
            <v>1298.8</v>
          </cell>
          <cell r="AJ21">
            <v>78.233665569193093</v>
          </cell>
          <cell r="AK21">
            <v>34.422812850444963</v>
          </cell>
          <cell r="AL21">
            <v>0.44</v>
          </cell>
          <cell r="AM21">
            <v>112.65647841963806</v>
          </cell>
          <cell r="AN21">
            <v>11.735049835378964</v>
          </cell>
          <cell r="AO21">
            <v>0.15</v>
          </cell>
          <cell r="AP21">
            <v>124.39152825501702</v>
          </cell>
          <cell r="AQ21">
            <v>482</v>
          </cell>
          <cell r="AR21">
            <v>376.5</v>
          </cell>
          <cell r="AS21">
            <v>381</v>
          </cell>
          <cell r="AT21">
            <v>1239.5</v>
          </cell>
          <cell r="AU21">
            <v>62825.158164300898</v>
          </cell>
          <cell r="AV21">
            <v>0.38886647841871724</v>
          </cell>
          <cell r="AW21">
            <v>505.05978217022994</v>
          </cell>
          <cell r="AX21">
            <v>21.27272727272727</v>
          </cell>
        </row>
        <row r="22">
          <cell r="B22" t="str">
            <v>3253</v>
          </cell>
          <cell r="C22">
            <v>0</v>
          </cell>
          <cell r="D22" t="str">
            <v>Fitter Apprentice</v>
          </cell>
          <cell r="E22" t="str">
            <v>3679</v>
          </cell>
          <cell r="F22" t="str">
            <v>GREEN, Samantha L</v>
          </cell>
          <cell r="G22" t="str">
            <v>Wages Staff</v>
          </cell>
          <cell r="H22">
            <v>0</v>
          </cell>
          <cell r="I22">
            <v>0.5</v>
          </cell>
          <cell r="J22">
            <v>27219.56</v>
          </cell>
          <cell r="K22">
            <v>2258.1999999999998</v>
          </cell>
          <cell r="L22">
            <v>181.78919999999999</v>
          </cell>
          <cell r="M22">
            <v>0</v>
          </cell>
          <cell r="N22">
            <v>716.18000000000006</v>
          </cell>
          <cell r="O22">
            <v>191.82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923.78000000000009</v>
          </cell>
          <cell r="U22">
            <v>3753.9</v>
          </cell>
          <cell r="V22">
            <v>626.18000000000006</v>
          </cell>
          <cell r="W22">
            <v>481.38</v>
          </cell>
          <cell r="X22">
            <v>2803.46</v>
          </cell>
          <cell r="Y22">
            <v>1814.6505429166737</v>
          </cell>
          <cell r="Z22">
            <v>40970.89974291667</v>
          </cell>
          <cell r="AA22">
            <v>5890.1399999999994</v>
          </cell>
          <cell r="AB22">
            <v>261</v>
          </cell>
          <cell r="AC22">
            <v>20</v>
          </cell>
          <cell r="AD22">
            <v>12</v>
          </cell>
          <cell r="AE22">
            <v>26</v>
          </cell>
          <cell r="AF22">
            <v>12</v>
          </cell>
          <cell r="AG22">
            <v>764</v>
          </cell>
          <cell r="AH22">
            <v>0.85</v>
          </cell>
          <cell r="AI22">
            <v>649.4</v>
          </cell>
          <cell r="AJ22">
            <v>63.090390734395861</v>
          </cell>
          <cell r="AK22">
            <v>27.759771923134178</v>
          </cell>
          <cell r="AL22">
            <v>0.44</v>
          </cell>
          <cell r="AM22">
            <v>90.850162657530035</v>
          </cell>
          <cell r="AN22">
            <v>9.463558610159378</v>
          </cell>
          <cell r="AO22">
            <v>0.15</v>
          </cell>
          <cell r="AP22">
            <v>100.31372126768942</v>
          </cell>
          <cell r="AQ22">
            <v>141.5</v>
          </cell>
          <cell r="AR22">
            <v>4</v>
          </cell>
          <cell r="AS22">
            <v>919</v>
          </cell>
          <cell r="AT22">
            <v>1064.5</v>
          </cell>
          <cell r="AU22">
            <v>8659.3122392297846</v>
          </cell>
          <cell r="AV22">
            <v>0.13292625645843117</v>
          </cell>
          <cell r="AW22">
            <v>86.322310944105197</v>
          </cell>
          <cell r="AX22">
            <v>0</v>
          </cell>
        </row>
        <row r="23">
          <cell r="B23" t="str">
            <v>2850</v>
          </cell>
          <cell r="C23">
            <v>0</v>
          </cell>
          <cell r="D23" t="str">
            <v>Lineworker Apprentice</v>
          </cell>
          <cell r="E23" t="str">
            <v>9299</v>
          </cell>
          <cell r="F23" t="str">
            <v>MCMAHON, Matthew J</v>
          </cell>
          <cell r="G23" t="str">
            <v>Wages Staff</v>
          </cell>
          <cell r="H23">
            <v>0</v>
          </cell>
          <cell r="I23">
            <v>0.5</v>
          </cell>
          <cell r="J23">
            <v>27219.56</v>
          </cell>
          <cell r="K23">
            <v>2258.1999999999998</v>
          </cell>
          <cell r="L23">
            <v>113.10520000000001</v>
          </cell>
          <cell r="M23">
            <v>0</v>
          </cell>
          <cell r="N23">
            <v>716.18000000000006</v>
          </cell>
          <cell r="O23">
            <v>191.82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923.78000000000009</v>
          </cell>
          <cell r="U23">
            <v>3753.9</v>
          </cell>
          <cell r="V23">
            <v>626.18000000000006</v>
          </cell>
          <cell r="W23">
            <v>481.38</v>
          </cell>
          <cell r="X23">
            <v>2803.46</v>
          </cell>
          <cell r="Y23">
            <v>2067.4116071454146</v>
          </cell>
          <cell r="Z23">
            <v>41154.976807145409</v>
          </cell>
          <cell r="AA23">
            <v>5890.1399999999994</v>
          </cell>
          <cell r="AB23">
            <v>261</v>
          </cell>
          <cell r="AC23">
            <v>20</v>
          </cell>
          <cell r="AD23">
            <v>12</v>
          </cell>
          <cell r="AE23">
            <v>26</v>
          </cell>
          <cell r="AF23">
            <v>12</v>
          </cell>
          <cell r="AG23">
            <v>764</v>
          </cell>
          <cell r="AH23">
            <v>0.85</v>
          </cell>
          <cell r="AI23">
            <v>649.4</v>
          </cell>
          <cell r="AJ23">
            <v>63.373847870565768</v>
          </cell>
          <cell r="AK23">
            <v>27.884493063048939</v>
          </cell>
          <cell r="AL23">
            <v>0.44</v>
          </cell>
          <cell r="AM23">
            <v>91.258340933614704</v>
          </cell>
          <cell r="AN23">
            <v>9.5060771805848656</v>
          </cell>
          <cell r="AO23">
            <v>0.15</v>
          </cell>
          <cell r="AP23">
            <v>100.76441811419957</v>
          </cell>
          <cell r="AQ23">
            <v>436</v>
          </cell>
          <cell r="AR23">
            <v>197</v>
          </cell>
          <cell r="AS23">
            <v>676</v>
          </cell>
          <cell r="AT23">
            <v>1309</v>
          </cell>
          <cell r="AU23">
            <v>21795.474500982036</v>
          </cell>
          <cell r="AV23">
            <v>0.33307868601986251</v>
          </cell>
          <cell r="AW23">
            <v>216.30129870129872</v>
          </cell>
          <cell r="AX23">
            <v>69.272727272727266</v>
          </cell>
        </row>
        <row r="24">
          <cell r="B24" t="str">
            <v>2844</v>
          </cell>
          <cell r="C24">
            <v>0</v>
          </cell>
          <cell r="D24" t="str">
            <v>Lineworker Apprentice</v>
          </cell>
          <cell r="E24" t="str">
            <v>9318</v>
          </cell>
          <cell r="F24" t="str">
            <v>OLDFIELD, Anthony R</v>
          </cell>
          <cell r="G24" t="str">
            <v>Wages Staff</v>
          </cell>
          <cell r="H24">
            <v>0</v>
          </cell>
          <cell r="I24">
            <v>0.5</v>
          </cell>
          <cell r="J24">
            <v>27219.56</v>
          </cell>
          <cell r="K24">
            <v>2258.1999999999998</v>
          </cell>
          <cell r="L24">
            <v>306.1148</v>
          </cell>
          <cell r="M24">
            <v>0</v>
          </cell>
          <cell r="N24">
            <v>716.18000000000006</v>
          </cell>
          <cell r="O24">
            <v>191.82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923.78000000000009</v>
          </cell>
          <cell r="U24">
            <v>3753.9</v>
          </cell>
          <cell r="V24">
            <v>626.18000000000006</v>
          </cell>
          <cell r="W24">
            <v>481.38</v>
          </cell>
          <cell r="X24">
            <v>2803.46</v>
          </cell>
          <cell r="Y24">
            <v>2058.3745302667385</v>
          </cell>
          <cell r="Z24">
            <v>41338.949330266732</v>
          </cell>
          <cell r="AA24">
            <v>5890.1399999999994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764</v>
          </cell>
          <cell r="AH24">
            <v>0.85</v>
          </cell>
          <cell r="AI24">
            <v>649.4</v>
          </cell>
          <cell r="AJ24">
            <v>63.65714402566482</v>
          </cell>
          <cell r="AK24">
            <v>28.00914337129252</v>
          </cell>
          <cell r="AL24">
            <v>0.44</v>
          </cell>
          <cell r="AM24">
            <v>91.666287396957344</v>
          </cell>
          <cell r="AN24">
            <v>9.548571603849723</v>
          </cell>
          <cell r="AO24">
            <v>0.15</v>
          </cell>
          <cell r="AP24">
            <v>101.21485900080707</v>
          </cell>
          <cell r="AQ24">
            <v>316</v>
          </cell>
          <cell r="AR24">
            <v>173.5</v>
          </cell>
          <cell r="AS24">
            <v>730</v>
          </cell>
          <cell r="AT24">
            <v>1219.5</v>
          </cell>
          <cell r="AU24">
            <v>17031.850513734495</v>
          </cell>
          <cell r="AV24">
            <v>0.25912259122591225</v>
          </cell>
          <cell r="AW24">
            <v>168.27421074210741</v>
          </cell>
          <cell r="AX24">
            <v>10.363636363636363</v>
          </cell>
        </row>
        <row r="25">
          <cell r="B25" t="str">
            <v>6646</v>
          </cell>
          <cell r="C25">
            <v>0</v>
          </cell>
          <cell r="D25" t="str">
            <v>Fitter Apprentice</v>
          </cell>
          <cell r="E25" t="str">
            <v>9358</v>
          </cell>
          <cell r="F25" t="str">
            <v>PHILLIPS - DIMAANO, Lynden J</v>
          </cell>
          <cell r="G25" t="str">
            <v>Wages Staff</v>
          </cell>
          <cell r="H25">
            <v>0</v>
          </cell>
          <cell r="I25">
            <v>1</v>
          </cell>
          <cell r="J25">
            <v>57604.86</v>
          </cell>
          <cell r="K25">
            <v>5502.4800000000014</v>
          </cell>
          <cell r="L25">
            <v>432.87639999999999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3611.64</v>
          </cell>
          <cell r="U25">
            <v>8345.76</v>
          </cell>
          <cell r="V25">
            <v>1382.6600000000003</v>
          </cell>
          <cell r="W25">
            <v>1062.21</v>
          </cell>
          <cell r="X25">
            <v>6190.4199999999983</v>
          </cell>
          <cell r="Y25">
            <v>2950.4536591628339</v>
          </cell>
          <cell r="Z25">
            <v>90633.390059162833</v>
          </cell>
          <cell r="AA25">
            <v>12477.320000000002</v>
          </cell>
          <cell r="AB25">
            <v>261</v>
          </cell>
          <cell r="AC25">
            <v>20</v>
          </cell>
          <cell r="AD25">
            <v>12</v>
          </cell>
          <cell r="AE25">
            <v>26</v>
          </cell>
          <cell r="AF25">
            <v>12</v>
          </cell>
          <cell r="AG25">
            <v>1528</v>
          </cell>
          <cell r="AH25">
            <v>0.85</v>
          </cell>
          <cell r="AI25">
            <v>1298.8</v>
          </cell>
          <cell r="AJ25">
            <v>69.782406882632301</v>
          </cell>
          <cell r="AK25">
            <v>30.704259028358212</v>
          </cell>
          <cell r="AL25">
            <v>0.44</v>
          </cell>
          <cell r="AM25">
            <v>100.48666591099051</v>
          </cell>
          <cell r="AN25">
            <v>10.467361032394845</v>
          </cell>
          <cell r="AO25">
            <v>0.15</v>
          </cell>
          <cell r="AP25">
            <v>110.95402694338536</v>
          </cell>
          <cell r="AQ25">
            <v>19</v>
          </cell>
          <cell r="AR25">
            <v>171</v>
          </cell>
          <cell r="AS25">
            <v>1324</v>
          </cell>
          <cell r="AT25">
            <v>1514</v>
          </cell>
          <cell r="AU25">
            <v>1808.477353822529</v>
          </cell>
          <cell r="AV25">
            <v>1.2549537648612946E-2</v>
          </cell>
          <cell r="AW25">
            <v>16.299339498018494</v>
          </cell>
          <cell r="AX25">
            <v>25.09090909090909</v>
          </cell>
        </row>
        <row r="26">
          <cell r="B26" t="str">
            <v>5362</v>
          </cell>
          <cell r="C26">
            <v>0</v>
          </cell>
          <cell r="D26" t="str">
            <v>Lineworker Apprentice</v>
          </cell>
          <cell r="E26" t="str">
            <v>9367</v>
          </cell>
          <cell r="F26" t="str">
            <v>GROCOCK, Craig J</v>
          </cell>
          <cell r="G26" t="str">
            <v>Wages Staff</v>
          </cell>
          <cell r="H26">
            <v>0</v>
          </cell>
          <cell r="I26">
            <v>0.5</v>
          </cell>
          <cell r="J26">
            <v>27284.080000000002</v>
          </cell>
          <cell r="K26">
            <v>2263.5600000000004</v>
          </cell>
          <cell r="L26">
            <v>145.92760000000001</v>
          </cell>
          <cell r="M26">
            <v>0</v>
          </cell>
          <cell r="N26">
            <v>716.18000000000006</v>
          </cell>
          <cell r="O26">
            <v>191.82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923.78000000000009</v>
          </cell>
          <cell r="U26">
            <v>3762.2599999999998</v>
          </cell>
          <cell r="V26">
            <v>627.58000000000004</v>
          </cell>
          <cell r="W26">
            <v>482.48</v>
          </cell>
          <cell r="X26">
            <v>2809.7799999999997</v>
          </cell>
          <cell r="Y26">
            <v>2022.9387797278978</v>
          </cell>
          <cell r="Z26">
            <v>41230.386379727905</v>
          </cell>
          <cell r="AA26">
            <v>5904.1</v>
          </cell>
          <cell r="AB26">
            <v>261</v>
          </cell>
          <cell r="AC26">
            <v>20</v>
          </cell>
          <cell r="AD26">
            <v>12</v>
          </cell>
          <cell r="AE26">
            <v>26</v>
          </cell>
          <cell r="AF26">
            <v>12</v>
          </cell>
          <cell r="AG26">
            <v>764</v>
          </cell>
          <cell r="AH26">
            <v>0.85</v>
          </cell>
          <cell r="AI26">
            <v>649.4</v>
          </cell>
          <cell r="AJ26">
            <v>63.489969787077158</v>
          </cell>
          <cell r="AK26">
            <v>27.935586706313948</v>
          </cell>
          <cell r="AL26">
            <v>0.44</v>
          </cell>
          <cell r="AM26">
            <v>91.425556493391099</v>
          </cell>
          <cell r="AN26">
            <v>9.523495468061574</v>
          </cell>
          <cell r="AO26">
            <v>0.15</v>
          </cell>
          <cell r="AP26">
            <v>100.94905196145267</v>
          </cell>
          <cell r="AQ26">
            <v>262</v>
          </cell>
          <cell r="AR26">
            <v>173.5</v>
          </cell>
          <cell r="AS26">
            <v>958</v>
          </cell>
          <cell r="AT26">
            <v>1393.5</v>
          </cell>
          <cell r="AU26">
            <v>12325.622072527485</v>
          </cell>
          <cell r="AV26">
            <v>0.18801578758521709</v>
          </cell>
          <cell r="AW26">
            <v>122.09745245783998</v>
          </cell>
          <cell r="AX26">
            <v>16.09090909090909</v>
          </cell>
        </row>
        <row r="27">
          <cell r="B27" t="str">
            <v>2845</v>
          </cell>
          <cell r="C27">
            <v>0</v>
          </cell>
          <cell r="D27" t="str">
            <v>Fitter Apprentice</v>
          </cell>
          <cell r="E27" t="str">
            <v>9445</v>
          </cell>
          <cell r="F27" t="str">
            <v>HAWKER, Jade M</v>
          </cell>
          <cell r="G27" t="str">
            <v>Wages Staff</v>
          </cell>
          <cell r="H27">
            <v>0</v>
          </cell>
          <cell r="I27">
            <v>0.5</v>
          </cell>
          <cell r="J27">
            <v>27219.56</v>
          </cell>
          <cell r="K27">
            <v>2258.1999999999998</v>
          </cell>
          <cell r="L27">
            <v>97.032000000000011</v>
          </cell>
          <cell r="M27">
            <v>0</v>
          </cell>
          <cell r="N27">
            <v>716.18000000000006</v>
          </cell>
          <cell r="O27">
            <v>191.82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923.78000000000009</v>
          </cell>
          <cell r="U27">
            <v>3753.9</v>
          </cell>
          <cell r="V27">
            <v>626.18000000000006</v>
          </cell>
          <cell r="W27">
            <v>481.38</v>
          </cell>
          <cell r="X27">
            <v>2803.46</v>
          </cell>
          <cell r="Y27">
            <v>1957.753274177202</v>
          </cell>
          <cell r="Z27">
            <v>41029.245274177199</v>
          </cell>
          <cell r="AA27">
            <v>5890.1399999999994</v>
          </cell>
          <cell r="AB27">
            <v>261</v>
          </cell>
          <cell r="AC27">
            <v>20</v>
          </cell>
          <cell r="AD27">
            <v>12</v>
          </cell>
          <cell r="AE27">
            <v>26</v>
          </cell>
          <cell r="AF27">
            <v>12</v>
          </cell>
          <cell r="AG27">
            <v>764</v>
          </cell>
          <cell r="AH27">
            <v>0.85</v>
          </cell>
          <cell r="AI27">
            <v>649.4</v>
          </cell>
          <cell r="AJ27">
            <v>63.180236024295041</v>
          </cell>
          <cell r="AK27">
            <v>27.799303850689817</v>
          </cell>
          <cell r="AL27">
            <v>0.44</v>
          </cell>
          <cell r="AM27">
            <v>90.979539874984852</v>
          </cell>
          <cell r="AN27">
            <v>9.4770354036442566</v>
          </cell>
          <cell r="AO27">
            <v>0.15</v>
          </cell>
          <cell r="AP27">
            <v>100.4565752786291</v>
          </cell>
          <cell r="AQ27">
            <v>166.5</v>
          </cell>
          <cell r="AR27">
            <v>106</v>
          </cell>
          <cell r="AS27">
            <v>946</v>
          </cell>
          <cell r="AT27">
            <v>1218.5</v>
          </cell>
          <cell r="AU27">
            <v>8914.1380776851038</v>
          </cell>
          <cell r="AV27">
            <v>0.13664341403364794</v>
          </cell>
          <cell r="AW27">
            <v>88.736233073450961</v>
          </cell>
          <cell r="AX27">
            <v>6.545454545454545</v>
          </cell>
        </row>
        <row r="28">
          <cell r="B28" t="str">
            <v>3602</v>
          </cell>
          <cell r="C28">
            <v>0</v>
          </cell>
          <cell r="D28" t="str">
            <v>Fitter Apprentice</v>
          </cell>
          <cell r="E28" t="str">
            <v>9695</v>
          </cell>
          <cell r="F28" t="str">
            <v>BARBARY, Daniel A J</v>
          </cell>
          <cell r="G28" t="str">
            <v>Wages Staff</v>
          </cell>
          <cell r="H28">
            <v>0</v>
          </cell>
          <cell r="I28">
            <v>0.5</v>
          </cell>
          <cell r="J28">
            <v>27284.080000000002</v>
          </cell>
          <cell r="K28">
            <v>2263.5600000000004</v>
          </cell>
          <cell r="L28">
            <v>104.0044</v>
          </cell>
          <cell r="M28">
            <v>0</v>
          </cell>
          <cell r="N28">
            <v>716.18000000000006</v>
          </cell>
          <cell r="O28">
            <v>191.82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923.78000000000009</v>
          </cell>
          <cell r="U28">
            <v>3762.2599999999998</v>
          </cell>
          <cell r="V28">
            <v>627.58000000000004</v>
          </cell>
          <cell r="W28">
            <v>482.48</v>
          </cell>
          <cell r="X28">
            <v>2809.7799999999997</v>
          </cell>
          <cell r="Y28">
            <v>1889.3298679968757</v>
          </cell>
          <cell r="Z28">
            <v>41054.854267996881</v>
          </cell>
          <cell r="AA28">
            <v>5904.1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764</v>
          </cell>
          <cell r="AH28">
            <v>0.85</v>
          </cell>
          <cell r="AI28">
            <v>649.4</v>
          </cell>
          <cell r="AJ28">
            <v>63.21967087772849</v>
          </cell>
          <cell r="AK28">
            <v>27.816655186200535</v>
          </cell>
          <cell r="AL28">
            <v>0.44</v>
          </cell>
          <cell r="AM28">
            <v>91.036326063929025</v>
          </cell>
          <cell r="AN28">
            <v>9.4829506316592731</v>
          </cell>
          <cell r="AO28">
            <v>0.15</v>
          </cell>
          <cell r="AP28">
            <v>100.5192766955883</v>
          </cell>
          <cell r="AQ28">
            <v>530</v>
          </cell>
          <cell r="AR28">
            <v>6</v>
          </cell>
          <cell r="AS28">
            <v>636.5</v>
          </cell>
          <cell r="AT28">
            <v>1172.5</v>
          </cell>
          <cell r="AU28">
            <v>29506.972871335583</v>
          </cell>
          <cell r="AV28">
            <v>0.45202558635394458</v>
          </cell>
          <cell r="AW28">
            <v>293.54541577825159</v>
          </cell>
          <cell r="AX28">
            <v>10.909090909090908</v>
          </cell>
        </row>
        <row r="29">
          <cell r="B29" t="str">
            <v>3254</v>
          </cell>
          <cell r="C29">
            <v>0</v>
          </cell>
          <cell r="D29" t="str">
            <v>Cable Jointer Apprentice</v>
          </cell>
          <cell r="E29" t="str">
            <v>9697</v>
          </cell>
          <cell r="F29" t="str">
            <v>REWI-WETINI, James E</v>
          </cell>
          <cell r="G29" t="str">
            <v>Wages Staff</v>
          </cell>
          <cell r="H29">
            <v>0</v>
          </cell>
          <cell r="I29">
            <v>0.5</v>
          </cell>
          <cell r="J29">
            <v>27284.080000000002</v>
          </cell>
          <cell r="K29">
            <v>2603.7200000000003</v>
          </cell>
          <cell r="L29">
            <v>241.3272</v>
          </cell>
          <cell r="M29">
            <v>0</v>
          </cell>
          <cell r="N29">
            <v>716.18000000000006</v>
          </cell>
          <cell r="O29">
            <v>191.82</v>
          </cell>
          <cell r="P29">
            <v>0</v>
          </cell>
          <cell r="Q29">
            <v>0</v>
          </cell>
          <cell r="R29">
            <v>724.62</v>
          </cell>
          <cell r="S29">
            <v>0</v>
          </cell>
          <cell r="T29">
            <v>923.78000000000009</v>
          </cell>
          <cell r="U29">
            <v>3849.24</v>
          </cell>
          <cell r="V29">
            <v>640.01999999999987</v>
          </cell>
          <cell r="W29">
            <v>491.86</v>
          </cell>
          <cell r="X29">
            <v>2865.38</v>
          </cell>
          <cell r="Y29">
            <v>1888.7901348520509</v>
          </cell>
          <cell r="Z29">
            <v>42420.81733485205</v>
          </cell>
          <cell r="AA29">
            <v>5904.1</v>
          </cell>
          <cell r="AB29">
            <v>261</v>
          </cell>
          <cell r="AC29">
            <v>20</v>
          </cell>
          <cell r="AD29">
            <v>12</v>
          </cell>
          <cell r="AE29">
            <v>26</v>
          </cell>
          <cell r="AF29">
            <v>12</v>
          </cell>
          <cell r="AG29">
            <v>764</v>
          </cell>
          <cell r="AH29">
            <v>0.85</v>
          </cell>
          <cell r="AI29">
            <v>649.4</v>
          </cell>
          <cell r="AJ29">
            <v>65.323094140517483</v>
          </cell>
          <cell r="AK29">
            <v>28.742161421827692</v>
          </cell>
          <cell r="AL29">
            <v>0.44</v>
          </cell>
          <cell r="AM29">
            <v>94.065255562345172</v>
          </cell>
          <cell r="AN29">
            <v>9.7984641210776218</v>
          </cell>
          <cell r="AO29">
            <v>0.15</v>
          </cell>
          <cell r="AP29">
            <v>103.8637196834228</v>
          </cell>
          <cell r="AQ29">
            <v>3</v>
          </cell>
          <cell r="AR29">
            <v>0</v>
          </cell>
          <cell r="AS29">
            <v>1247</v>
          </cell>
          <cell r="AT29">
            <v>1250</v>
          </cell>
          <cell r="AU29">
            <v>161.8778389497954</v>
          </cell>
          <cell r="AV29">
            <v>2.3999999999999998E-3</v>
          </cell>
          <cell r="AW29">
            <v>1.5585599999999997</v>
          </cell>
          <cell r="AX29">
            <v>168</v>
          </cell>
        </row>
        <row r="30">
          <cell r="B30" t="str">
            <v>3260</v>
          </cell>
          <cell r="C30">
            <v>0</v>
          </cell>
          <cell r="D30" t="str">
            <v>Lineworker Apprentice</v>
          </cell>
          <cell r="E30" t="str">
            <v>9855</v>
          </cell>
          <cell r="F30" t="str">
            <v>EVANS, Shaun S</v>
          </cell>
          <cell r="G30" t="str">
            <v>Wages Staff</v>
          </cell>
          <cell r="H30">
            <v>0</v>
          </cell>
          <cell r="I30">
            <v>0.5</v>
          </cell>
          <cell r="J30">
            <v>27284.080000000002</v>
          </cell>
          <cell r="K30">
            <v>2263.5600000000004</v>
          </cell>
          <cell r="L30">
            <v>158.4496</v>
          </cell>
          <cell r="M30">
            <v>0</v>
          </cell>
          <cell r="N30">
            <v>716.18000000000006</v>
          </cell>
          <cell r="O30">
            <v>191.82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923.78000000000009</v>
          </cell>
          <cell r="U30">
            <v>3762.2599999999998</v>
          </cell>
          <cell r="V30">
            <v>627.58000000000004</v>
          </cell>
          <cell r="W30">
            <v>482.48</v>
          </cell>
          <cell r="X30">
            <v>2809.7799999999997</v>
          </cell>
          <cell r="Y30">
            <v>1527.9557132828872</v>
          </cell>
          <cell r="Z30">
            <v>40747.925313282889</v>
          </cell>
          <cell r="AA30">
            <v>5904.1</v>
          </cell>
          <cell r="AB30">
            <v>261</v>
          </cell>
          <cell r="AC30">
            <v>20</v>
          </cell>
          <cell r="AD30">
            <v>12</v>
          </cell>
          <cell r="AE30">
            <v>26</v>
          </cell>
          <cell r="AF30">
            <v>12</v>
          </cell>
          <cell r="AG30">
            <v>764</v>
          </cell>
          <cell r="AH30">
            <v>0.85</v>
          </cell>
          <cell r="AI30">
            <v>649.4</v>
          </cell>
          <cell r="AJ30">
            <v>62.747036207703864</v>
          </cell>
          <cell r="AK30">
            <v>27.6086959313897</v>
          </cell>
          <cell r="AL30">
            <v>0.44</v>
          </cell>
          <cell r="AM30">
            <v>90.355732139093561</v>
          </cell>
          <cell r="AN30">
            <v>9.4120554311555793</v>
          </cell>
          <cell r="AO30">
            <v>0.15</v>
          </cell>
          <cell r="AP30">
            <v>99.767787570249141</v>
          </cell>
          <cell r="AQ30">
            <v>226</v>
          </cell>
          <cell r="AR30">
            <v>237</v>
          </cell>
          <cell r="AS30">
            <v>973</v>
          </cell>
          <cell r="AT30">
            <v>1436</v>
          </cell>
          <cell r="AU30">
            <v>10196.62916579044</v>
          </cell>
          <cell r="AV30">
            <v>0.1573816155988858</v>
          </cell>
          <cell r="AW30">
            <v>102.20362116991643</v>
          </cell>
          <cell r="AX30">
            <v>34.723636363636359</v>
          </cell>
        </row>
        <row r="31">
          <cell r="B31" t="str">
            <v>3257</v>
          </cell>
          <cell r="C31">
            <v>0</v>
          </cell>
          <cell r="D31" t="str">
            <v>Cable Jointer Apprentice</v>
          </cell>
          <cell r="E31" t="str">
            <v>9857</v>
          </cell>
          <cell r="F31" t="str">
            <v>O'NEILL, Thomas M</v>
          </cell>
          <cell r="G31" t="str">
            <v>Wages Staff</v>
          </cell>
          <cell r="H31">
            <v>0</v>
          </cell>
          <cell r="I31">
            <v>0.5</v>
          </cell>
          <cell r="J31">
            <v>27284.080000000002</v>
          </cell>
          <cell r="K31">
            <v>2603.7200000000003</v>
          </cell>
          <cell r="L31">
            <v>254.83959999999999</v>
          </cell>
          <cell r="M31">
            <v>0</v>
          </cell>
          <cell r="N31">
            <v>716.18000000000006</v>
          </cell>
          <cell r="O31">
            <v>191.82</v>
          </cell>
          <cell r="P31">
            <v>0</v>
          </cell>
          <cell r="Q31">
            <v>0</v>
          </cell>
          <cell r="R31">
            <v>724.62</v>
          </cell>
          <cell r="S31">
            <v>0</v>
          </cell>
          <cell r="T31">
            <v>923.78000000000009</v>
          </cell>
          <cell r="U31">
            <v>3849.24</v>
          </cell>
          <cell r="V31">
            <v>640.01999999999987</v>
          </cell>
          <cell r="W31">
            <v>491.86</v>
          </cell>
          <cell r="X31">
            <v>2865.38</v>
          </cell>
          <cell r="Y31">
            <v>1527.9557132828872</v>
          </cell>
          <cell r="Z31">
            <v>42073.495313282881</v>
          </cell>
          <cell r="AA31">
            <v>5904.1</v>
          </cell>
          <cell r="AB31">
            <v>261</v>
          </cell>
          <cell r="AC31">
            <v>20</v>
          </cell>
          <cell r="AD31">
            <v>12</v>
          </cell>
          <cell r="AE31">
            <v>26</v>
          </cell>
          <cell r="AF31">
            <v>12</v>
          </cell>
          <cell r="AG31">
            <v>764</v>
          </cell>
          <cell r="AH31">
            <v>0.85</v>
          </cell>
          <cell r="AI31">
            <v>649.4</v>
          </cell>
          <cell r="AJ31">
            <v>64.78825887478115</v>
          </cell>
          <cell r="AK31">
            <v>28.506833904903704</v>
          </cell>
          <cell r="AL31">
            <v>0.44</v>
          </cell>
          <cell r="AM31">
            <v>93.29509277968485</v>
          </cell>
          <cell r="AN31">
            <v>9.7182388312171728</v>
          </cell>
          <cell r="AO31">
            <v>0.15</v>
          </cell>
          <cell r="AP31">
            <v>103.01333161090203</v>
          </cell>
          <cell r="AQ31">
            <v>0</v>
          </cell>
          <cell r="AR31">
            <v>0</v>
          </cell>
          <cell r="AS31">
            <v>1552</v>
          </cell>
          <cell r="AT31">
            <v>1552</v>
          </cell>
          <cell r="AU31">
            <v>0</v>
          </cell>
          <cell r="AV31">
            <v>0</v>
          </cell>
          <cell r="AW31">
            <v>0</v>
          </cell>
          <cell r="AX31">
            <v>59.454545454545453</v>
          </cell>
        </row>
        <row r="32">
          <cell r="B32" t="str">
            <v>3258</v>
          </cell>
          <cell r="C32">
            <v>0</v>
          </cell>
          <cell r="D32" t="str">
            <v>Cable Jointer Apprentice</v>
          </cell>
          <cell r="E32" t="str">
            <v>9858</v>
          </cell>
          <cell r="F32" t="str">
            <v>EVANS, Brendan C</v>
          </cell>
          <cell r="G32" t="str">
            <v>Wages Staff</v>
          </cell>
          <cell r="H32">
            <v>0</v>
          </cell>
          <cell r="I32">
            <v>0.5</v>
          </cell>
          <cell r="J32">
            <v>27284.080000000002</v>
          </cell>
          <cell r="K32">
            <v>2603.7200000000003</v>
          </cell>
          <cell r="L32">
            <v>360.47239999999999</v>
          </cell>
          <cell r="M32">
            <v>0</v>
          </cell>
          <cell r="N32">
            <v>716.18000000000006</v>
          </cell>
          <cell r="O32">
            <v>191.82</v>
          </cell>
          <cell r="P32">
            <v>0</v>
          </cell>
          <cell r="Q32">
            <v>0</v>
          </cell>
          <cell r="R32">
            <v>724.62</v>
          </cell>
          <cell r="S32">
            <v>0</v>
          </cell>
          <cell r="T32">
            <v>923.78000000000009</v>
          </cell>
          <cell r="U32">
            <v>3849.24</v>
          </cell>
          <cell r="V32">
            <v>640.01999999999987</v>
          </cell>
          <cell r="W32">
            <v>491.86</v>
          </cell>
          <cell r="X32">
            <v>2865.38</v>
          </cell>
          <cell r="Y32">
            <v>1517.3239093365974</v>
          </cell>
          <cell r="Z32">
            <v>42168.496309336595</v>
          </cell>
          <cell r="AA32">
            <v>5904.1</v>
          </cell>
          <cell r="AB32">
            <v>261</v>
          </cell>
          <cell r="AC32">
            <v>20</v>
          </cell>
          <cell r="AD32">
            <v>12</v>
          </cell>
          <cell r="AE32">
            <v>26</v>
          </cell>
          <cell r="AF32">
            <v>12</v>
          </cell>
          <cell r="AG32">
            <v>764</v>
          </cell>
          <cell r="AH32">
            <v>0.85</v>
          </cell>
          <cell r="AI32">
            <v>649.4</v>
          </cell>
          <cell r="AJ32">
            <v>64.934549290632276</v>
          </cell>
          <cell r="AK32">
            <v>28.571201687878201</v>
          </cell>
          <cell r="AL32">
            <v>0.44</v>
          </cell>
          <cell r="AM32">
            <v>93.505750978510477</v>
          </cell>
          <cell r="AN32">
            <v>9.7401823935948411</v>
          </cell>
          <cell r="AO32">
            <v>0.15</v>
          </cell>
          <cell r="AP32">
            <v>103.24593337210531</v>
          </cell>
          <cell r="AQ32">
            <v>0</v>
          </cell>
          <cell r="AR32">
            <v>0</v>
          </cell>
          <cell r="AS32">
            <v>1424</v>
          </cell>
          <cell r="AT32">
            <v>1424</v>
          </cell>
          <cell r="AU32">
            <v>0</v>
          </cell>
          <cell r="AV32">
            <v>0</v>
          </cell>
          <cell r="AW32">
            <v>0</v>
          </cell>
          <cell r="AX32">
            <v>214.90909090909091</v>
          </cell>
        </row>
        <row r="33">
          <cell r="B33" t="str">
            <v>3255</v>
          </cell>
          <cell r="C33">
            <v>0</v>
          </cell>
          <cell r="D33" t="str">
            <v>Cable Jointer Apprentice</v>
          </cell>
          <cell r="E33" t="str">
            <v>9859</v>
          </cell>
          <cell r="F33" t="str">
            <v>COSTELLO, Brett D</v>
          </cell>
          <cell r="G33" t="str">
            <v>Wages Staff</v>
          </cell>
          <cell r="H33">
            <v>0</v>
          </cell>
          <cell r="I33">
            <v>0.5</v>
          </cell>
          <cell r="J33">
            <v>27284.080000000002</v>
          </cell>
          <cell r="K33">
            <v>2603.7200000000003</v>
          </cell>
          <cell r="L33">
            <v>258.80080000000004</v>
          </cell>
          <cell r="M33">
            <v>0</v>
          </cell>
          <cell r="N33">
            <v>716.18000000000006</v>
          </cell>
          <cell r="O33">
            <v>191.82</v>
          </cell>
          <cell r="P33">
            <v>0</v>
          </cell>
          <cell r="Q33">
            <v>0</v>
          </cell>
          <cell r="R33">
            <v>724.62</v>
          </cell>
          <cell r="S33">
            <v>0</v>
          </cell>
          <cell r="T33">
            <v>923.78000000000009</v>
          </cell>
          <cell r="U33">
            <v>3849.24</v>
          </cell>
          <cell r="V33">
            <v>640.01999999999987</v>
          </cell>
          <cell r="W33">
            <v>491.86</v>
          </cell>
          <cell r="X33">
            <v>2865.38</v>
          </cell>
          <cell r="Y33">
            <v>1526.7955535955048</v>
          </cell>
          <cell r="Z33">
            <v>42076.296353595499</v>
          </cell>
          <cell r="AA33">
            <v>5904.1</v>
          </cell>
          <cell r="AB33">
            <v>261</v>
          </cell>
          <cell r="AC33">
            <v>20</v>
          </cell>
          <cell r="AD33">
            <v>12</v>
          </cell>
          <cell r="AE33">
            <v>26</v>
          </cell>
          <cell r="AF33">
            <v>12</v>
          </cell>
          <cell r="AG33">
            <v>764</v>
          </cell>
          <cell r="AH33">
            <v>0.85</v>
          </cell>
          <cell r="AI33">
            <v>649.4</v>
          </cell>
          <cell r="AJ33">
            <v>64.79257214905374</v>
          </cell>
          <cell r="AK33">
            <v>28.508731745583646</v>
          </cell>
          <cell r="AL33">
            <v>0.44</v>
          </cell>
          <cell r="AM33">
            <v>93.301303894637385</v>
          </cell>
          <cell r="AN33">
            <v>9.718885822358061</v>
          </cell>
          <cell r="AO33">
            <v>0.15</v>
          </cell>
          <cell r="AP33">
            <v>103.02018971699545</v>
          </cell>
          <cell r="AQ33">
            <v>8</v>
          </cell>
          <cell r="AR33">
            <v>0</v>
          </cell>
          <cell r="AS33">
            <v>1476.5</v>
          </cell>
          <cell r="AT33">
            <v>1484.5</v>
          </cell>
          <cell r="AU33">
            <v>360.53249553232382</v>
          </cell>
          <cell r="AV33">
            <v>5.3890198720107779E-3</v>
          </cell>
          <cell r="AW33">
            <v>3.4996295048837989</v>
          </cell>
          <cell r="AX33">
            <v>167.09454545454543</v>
          </cell>
        </row>
        <row r="34">
          <cell r="B34" t="str">
            <v>3594</v>
          </cell>
          <cell r="C34">
            <v>0</v>
          </cell>
          <cell r="D34" t="str">
            <v>Fitter Apprentice</v>
          </cell>
          <cell r="E34" t="str">
            <v>9863</v>
          </cell>
          <cell r="F34" t="str">
            <v>EVANS, Rhiarn L</v>
          </cell>
          <cell r="G34" t="str">
            <v>Wages Staff</v>
          </cell>
          <cell r="H34">
            <v>0</v>
          </cell>
          <cell r="I34">
            <v>1</v>
          </cell>
          <cell r="J34">
            <v>54243.270000000004</v>
          </cell>
          <cell r="K34">
            <v>4504.4800000000005</v>
          </cell>
          <cell r="L34">
            <v>109.5496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3611.64</v>
          </cell>
          <cell r="U34">
            <v>7908.9000000000015</v>
          </cell>
          <cell r="V34">
            <v>1309.1400000000001</v>
          </cell>
          <cell r="W34">
            <v>1005.65</v>
          </cell>
          <cell r="X34">
            <v>5861.23</v>
          </cell>
          <cell r="Y34">
            <v>2087.9616128438902</v>
          </cell>
          <cell r="Z34">
            <v>84191.851212843889</v>
          </cell>
          <cell r="AA34">
            <v>11749.19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1528</v>
          </cell>
          <cell r="AH34">
            <v>0.85</v>
          </cell>
          <cell r="AI34">
            <v>1298.8</v>
          </cell>
          <cell r="AJ34">
            <v>64.822798901173314</v>
          </cell>
          <cell r="AK34">
            <v>28.522031516516257</v>
          </cell>
          <cell r="AL34">
            <v>0.44</v>
          </cell>
          <cell r="AM34">
            <v>93.344830417689565</v>
          </cell>
          <cell r="AN34">
            <v>9.7234198351759975</v>
          </cell>
          <cell r="AO34">
            <v>0.15</v>
          </cell>
          <cell r="AP34">
            <v>103.06825025286557</v>
          </cell>
          <cell r="AQ34">
            <v>8</v>
          </cell>
          <cell r="AR34">
            <v>205.5</v>
          </cell>
          <cell r="AS34">
            <v>930.67000000000007</v>
          </cell>
          <cell r="AT34">
            <v>1144.17</v>
          </cell>
          <cell r="AU34">
            <v>935.98009686268153</v>
          </cell>
          <cell r="AV34">
            <v>6.9919679767866663E-3</v>
          </cell>
          <cell r="AW34">
            <v>9.081168008250522</v>
          </cell>
          <cell r="AX34">
            <v>11.454545454545453</v>
          </cell>
        </row>
        <row r="35">
          <cell r="B35" t="str">
            <v>3261</v>
          </cell>
          <cell r="C35">
            <v>0</v>
          </cell>
          <cell r="D35" t="str">
            <v>Lineworker Apprentice</v>
          </cell>
          <cell r="E35" t="str">
            <v>9917</v>
          </cell>
          <cell r="F35" t="str">
            <v>RYAN, Brendan</v>
          </cell>
          <cell r="G35" t="str">
            <v>Wages Staff</v>
          </cell>
          <cell r="H35">
            <v>0</v>
          </cell>
          <cell r="I35">
            <v>1</v>
          </cell>
          <cell r="J35">
            <v>53523.880000000019</v>
          </cell>
          <cell r="K35">
            <v>4444.74</v>
          </cell>
          <cell r="L35">
            <v>489.05400000000003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3611.64</v>
          </cell>
          <cell r="U35">
            <v>7815.4</v>
          </cell>
          <cell r="V35">
            <v>1293.42</v>
          </cell>
          <cell r="W35">
            <v>993.57</v>
          </cell>
          <cell r="X35">
            <v>5790.81</v>
          </cell>
          <cell r="Y35">
            <v>1904.3421192653241</v>
          </cell>
          <cell r="Z35">
            <v>83416.886119265342</v>
          </cell>
          <cell r="AA35">
            <v>11593.32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64.226121126628698</v>
          </cell>
          <cell r="AK35">
            <v>28.259493295716627</v>
          </cell>
          <cell r="AL35">
            <v>0.44</v>
          </cell>
          <cell r="AM35">
            <v>92.485614422345321</v>
          </cell>
          <cell r="AN35">
            <v>9.6339181689943043</v>
          </cell>
          <cell r="AO35">
            <v>0.15</v>
          </cell>
          <cell r="AP35">
            <v>102.11953259133962</v>
          </cell>
          <cell r="AQ35">
            <v>18</v>
          </cell>
          <cell r="AR35">
            <v>0</v>
          </cell>
          <cell r="AS35">
            <v>1440</v>
          </cell>
          <cell r="AT35">
            <v>1458</v>
          </cell>
          <cell r="AU35">
            <v>1637.4425793781716</v>
          </cell>
          <cell r="AV35">
            <v>1.2345679012345678E-2</v>
          </cell>
          <cell r="AW35">
            <v>16.034567901234567</v>
          </cell>
          <cell r="AX35">
            <v>94.090909090909079</v>
          </cell>
        </row>
        <row r="36">
          <cell r="B36" t="str">
            <v>3264</v>
          </cell>
          <cell r="C36">
            <v>0</v>
          </cell>
          <cell r="D36" t="str">
            <v>Lineworker Apprentice</v>
          </cell>
          <cell r="E36" t="str">
            <v>9919</v>
          </cell>
          <cell r="F36" t="str">
            <v>WICKS, James</v>
          </cell>
          <cell r="G36" t="str">
            <v>Wages Staff</v>
          </cell>
          <cell r="H36">
            <v>0</v>
          </cell>
          <cell r="I36">
            <v>1</v>
          </cell>
          <cell r="J36">
            <v>51431.590000000011</v>
          </cell>
          <cell r="K36">
            <v>4270.99</v>
          </cell>
          <cell r="L36">
            <v>386.68279999999999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3611.64</v>
          </cell>
          <cell r="U36">
            <v>7543.5099999999993</v>
          </cell>
          <cell r="V36">
            <v>1247.6500000000001</v>
          </cell>
          <cell r="W36">
            <v>958.33</v>
          </cell>
          <cell r="X36">
            <v>5585.91</v>
          </cell>
          <cell r="Y36">
            <v>1916.2642922906794</v>
          </cell>
          <cell r="Z36">
            <v>80502.5970922907</v>
          </cell>
          <cell r="AA36">
            <v>11140.19</v>
          </cell>
          <cell r="AB36">
            <v>261</v>
          </cell>
          <cell r="AC36">
            <v>20</v>
          </cell>
          <cell r="AD36">
            <v>12</v>
          </cell>
          <cell r="AE36">
            <v>26</v>
          </cell>
          <cell r="AF36">
            <v>12</v>
          </cell>
          <cell r="AG36">
            <v>1528</v>
          </cell>
          <cell r="AH36">
            <v>0.85</v>
          </cell>
          <cell r="AI36">
            <v>1298.8</v>
          </cell>
          <cell r="AJ36">
            <v>61.982289107091702</v>
          </cell>
          <cell r="AK36">
            <v>27.272207207120349</v>
          </cell>
          <cell r="AL36">
            <v>0.44</v>
          </cell>
          <cell r="AM36">
            <v>89.254496314212048</v>
          </cell>
          <cell r="AN36">
            <v>9.297343366063755</v>
          </cell>
          <cell r="AO36">
            <v>0.15</v>
          </cell>
          <cell r="AP36">
            <v>98.551839680275805</v>
          </cell>
          <cell r="AQ36">
            <v>60</v>
          </cell>
          <cell r="AR36">
            <v>0</v>
          </cell>
          <cell r="AS36">
            <v>1360</v>
          </cell>
          <cell r="AT36">
            <v>1420</v>
          </cell>
          <cell r="AU36">
            <v>5408.4139173271351</v>
          </cell>
          <cell r="AV36">
            <v>4.2253521126760563E-2</v>
          </cell>
          <cell r="AW36">
            <v>54.878873239436615</v>
          </cell>
          <cell r="AX36">
            <v>67.090909090909079</v>
          </cell>
        </row>
        <row r="37">
          <cell r="B37" t="str">
            <v>3596</v>
          </cell>
          <cell r="C37">
            <v>0</v>
          </cell>
          <cell r="D37" t="str">
            <v>Fitter Apprentice</v>
          </cell>
          <cell r="E37" t="str">
            <v>9984</v>
          </cell>
          <cell r="F37" t="str">
            <v>COPPING, Paul B</v>
          </cell>
          <cell r="G37" t="str">
            <v>Wages Staff</v>
          </cell>
          <cell r="H37">
            <v>0</v>
          </cell>
          <cell r="I37">
            <v>1</v>
          </cell>
          <cell r="J37">
            <v>54243.270000000004</v>
          </cell>
          <cell r="K37">
            <v>4504.4800000000005</v>
          </cell>
          <cell r="L37">
            <v>147.28319999999999</v>
          </cell>
          <cell r="M37">
            <v>0</v>
          </cell>
          <cell r="N37">
            <v>2800.0499999999997</v>
          </cell>
          <cell r="O37">
            <v>749.98000000000025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3611.64</v>
          </cell>
          <cell r="U37">
            <v>7908.9000000000015</v>
          </cell>
          <cell r="V37">
            <v>1309.1400000000001</v>
          </cell>
          <cell r="W37">
            <v>1005.65</v>
          </cell>
          <cell r="X37">
            <v>5861.23</v>
          </cell>
          <cell r="Y37">
            <v>1601.0943846220034</v>
          </cell>
          <cell r="Z37">
            <v>83742.717584622005</v>
          </cell>
          <cell r="AA37">
            <v>11749.19</v>
          </cell>
          <cell r="AB37">
            <v>261</v>
          </cell>
          <cell r="AC37">
            <v>20</v>
          </cell>
          <cell r="AD37">
            <v>12</v>
          </cell>
          <cell r="AE37">
            <v>26</v>
          </cell>
          <cell r="AF37">
            <v>12</v>
          </cell>
          <cell r="AG37">
            <v>1528</v>
          </cell>
          <cell r="AH37">
            <v>0.85</v>
          </cell>
          <cell r="AI37">
            <v>1298.8</v>
          </cell>
          <cell r="AJ37">
            <v>64.476992288744995</v>
          </cell>
          <cell r="AK37">
            <v>28.369876607047797</v>
          </cell>
          <cell r="AL37">
            <v>0.44</v>
          </cell>
          <cell r="AM37">
            <v>92.846868895792795</v>
          </cell>
          <cell r="AN37">
            <v>9.6715488433117489</v>
          </cell>
          <cell r="AO37">
            <v>0.15</v>
          </cell>
          <cell r="AP37">
            <v>102.51841773910455</v>
          </cell>
          <cell r="AQ37">
            <v>0</v>
          </cell>
          <cell r="AR37">
            <v>714</v>
          </cell>
          <cell r="AS37">
            <v>510</v>
          </cell>
          <cell r="AT37">
            <v>1224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B38" t="str">
            <v>3263</v>
          </cell>
          <cell r="C38">
            <v>0</v>
          </cell>
          <cell r="D38" t="str">
            <v>Lineworker Apprentice</v>
          </cell>
          <cell r="E38" t="str">
            <v>10082</v>
          </cell>
          <cell r="F38" t="str">
            <v>WILLIAMS, Benjamin M</v>
          </cell>
          <cell r="G38" t="str">
            <v>Wages Staff</v>
          </cell>
          <cell r="H38">
            <v>0</v>
          </cell>
          <cell r="I38">
            <v>1</v>
          </cell>
          <cell r="J38">
            <v>54243.270000000004</v>
          </cell>
          <cell r="K38">
            <v>4504.4800000000005</v>
          </cell>
          <cell r="L38">
            <v>213.94759999999999</v>
          </cell>
          <cell r="M38">
            <v>0</v>
          </cell>
          <cell r="N38">
            <v>2800.0499999999997</v>
          </cell>
          <cell r="O38">
            <v>749.98000000000025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3611.64</v>
          </cell>
          <cell r="U38">
            <v>7908.9000000000015</v>
          </cell>
          <cell r="V38">
            <v>1309.1400000000001</v>
          </cell>
          <cell r="W38">
            <v>1005.65</v>
          </cell>
          <cell r="X38">
            <v>5861.23</v>
          </cell>
          <cell r="Y38">
            <v>1489.9759897894944</v>
          </cell>
          <cell r="Z38">
            <v>83698.263589789509</v>
          </cell>
          <cell r="AA38">
            <v>11749.19</v>
          </cell>
          <cell r="AB38">
            <v>261</v>
          </cell>
          <cell r="AC38">
            <v>20</v>
          </cell>
          <cell r="AD38">
            <v>12</v>
          </cell>
          <cell r="AE38">
            <v>26</v>
          </cell>
          <cell r="AF38">
            <v>12</v>
          </cell>
          <cell r="AG38">
            <v>1528</v>
          </cell>
          <cell r="AH38">
            <v>0.85</v>
          </cell>
          <cell r="AI38">
            <v>1298.8</v>
          </cell>
          <cell r="AJ38">
            <v>64.442765313974064</v>
          </cell>
          <cell r="AK38">
            <v>28.354816738148589</v>
          </cell>
          <cell r="AL38">
            <v>0.44</v>
          </cell>
          <cell r="AM38">
            <v>92.79758205212265</v>
          </cell>
          <cell r="AN38">
            <v>9.6664147970961096</v>
          </cell>
          <cell r="AO38">
            <v>0.15</v>
          </cell>
          <cell r="AP38">
            <v>102.46399684921876</v>
          </cell>
          <cell r="AQ38">
            <v>90</v>
          </cell>
          <cell r="AR38">
            <v>0</v>
          </cell>
          <cell r="AS38">
            <v>1390</v>
          </cell>
          <cell r="AT38">
            <v>1480</v>
          </cell>
          <cell r="AU38">
            <v>8092.7172430397841</v>
          </cell>
          <cell r="AV38">
            <v>6.0810810810810814E-2</v>
          </cell>
          <cell r="AW38">
            <v>78.981081081081086</v>
          </cell>
          <cell r="AX38">
            <v>92.181818181818173</v>
          </cell>
        </row>
        <row r="39">
          <cell r="B39" t="str">
            <v>6641</v>
          </cell>
          <cell r="C39">
            <v>0</v>
          </cell>
          <cell r="D39" t="str">
            <v>Lineworker Apprentice</v>
          </cell>
          <cell r="E39" t="str">
            <v>10619</v>
          </cell>
          <cell r="F39" t="str">
            <v>RICHARDS, Mark A D</v>
          </cell>
          <cell r="G39" t="str">
            <v>Wages Staff</v>
          </cell>
          <cell r="H39">
            <v>0</v>
          </cell>
          <cell r="I39">
            <v>1</v>
          </cell>
          <cell r="J39">
            <v>28041.71</v>
          </cell>
          <cell r="K39">
            <v>2327.79</v>
          </cell>
          <cell r="L39">
            <v>82.795599999999993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3611.64</v>
          </cell>
          <cell r="U39">
            <v>4502.37</v>
          </cell>
          <cell r="V39">
            <v>735.84</v>
          </cell>
          <cell r="W39">
            <v>564.5</v>
          </cell>
          <cell r="X39">
            <v>3294.43</v>
          </cell>
          <cell r="Y39">
            <v>528.99219925883301</v>
          </cell>
          <cell r="Z39">
            <v>47240.097799258838</v>
          </cell>
          <cell r="AA39">
            <v>6071.66</v>
          </cell>
          <cell r="AB39">
            <v>261</v>
          </cell>
          <cell r="AC39">
            <v>20</v>
          </cell>
          <cell r="AD39">
            <v>12</v>
          </cell>
          <cell r="AE39">
            <v>26</v>
          </cell>
          <cell r="AF39">
            <v>12</v>
          </cell>
          <cell r="AG39">
            <v>1528</v>
          </cell>
          <cell r="AH39">
            <v>0.85</v>
          </cell>
          <cell r="AI39">
            <v>1298.8</v>
          </cell>
          <cell r="AJ39">
            <v>36.372111024991405</v>
          </cell>
          <cell r="AK39">
            <v>16.003728850996218</v>
          </cell>
          <cell r="AL39">
            <v>0.44</v>
          </cell>
          <cell r="AM39">
            <v>52.375839875987623</v>
          </cell>
          <cell r="AN39">
            <v>5.4558166537487107</v>
          </cell>
          <cell r="AO39">
            <v>0.15</v>
          </cell>
          <cell r="AP39">
            <v>57.831656529736335</v>
          </cell>
          <cell r="AQ39">
            <v>8</v>
          </cell>
          <cell r="AR39">
            <v>0</v>
          </cell>
          <cell r="AS39">
            <v>1431</v>
          </cell>
          <cell r="AT39">
            <v>1439</v>
          </cell>
          <cell r="AU39">
            <v>417.57751494549854</v>
          </cell>
          <cell r="AV39">
            <v>5.5594162612925642E-3</v>
          </cell>
          <cell r="AW39">
            <v>7.2205698401667817</v>
          </cell>
          <cell r="AX39">
            <v>76.909090909090907</v>
          </cell>
        </row>
        <row r="40">
          <cell r="B40" t="str">
            <v>6639</v>
          </cell>
          <cell r="C40">
            <v>0</v>
          </cell>
          <cell r="D40" t="str">
            <v>Lineworker Apprentice</v>
          </cell>
          <cell r="E40" t="str">
            <v>10620</v>
          </cell>
          <cell r="F40" t="str">
            <v>MILLS, Heather A</v>
          </cell>
          <cell r="G40" t="str">
            <v>Wages Staff</v>
          </cell>
          <cell r="H40">
            <v>0</v>
          </cell>
          <cell r="I40">
            <v>1</v>
          </cell>
          <cell r="J40">
            <v>28041.71</v>
          </cell>
          <cell r="K40">
            <v>2327.79</v>
          </cell>
          <cell r="L40">
            <v>105.626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3611.64</v>
          </cell>
          <cell r="U40">
            <v>4502.37</v>
          </cell>
          <cell r="V40">
            <v>735.84</v>
          </cell>
          <cell r="W40">
            <v>564.5</v>
          </cell>
          <cell r="X40">
            <v>3294.43</v>
          </cell>
          <cell r="Y40">
            <v>528.89940403538128</v>
          </cell>
          <cell r="Z40">
            <v>47262.835404035381</v>
          </cell>
          <cell r="AA40">
            <v>6071.66</v>
          </cell>
          <cell r="AB40">
            <v>261</v>
          </cell>
          <cell r="AC40">
            <v>20</v>
          </cell>
          <cell r="AD40">
            <v>12</v>
          </cell>
          <cell r="AE40">
            <v>26</v>
          </cell>
          <cell r="AF40">
            <v>12</v>
          </cell>
          <cell r="AG40">
            <v>1528</v>
          </cell>
          <cell r="AH40">
            <v>0.85</v>
          </cell>
          <cell r="AI40">
            <v>1298.8</v>
          </cell>
          <cell r="AJ40">
            <v>36.389617650165832</v>
          </cell>
          <cell r="AK40">
            <v>16.011431766072967</v>
          </cell>
          <cell r="AL40">
            <v>0.44</v>
          </cell>
          <cell r="AM40">
            <v>52.401049416238799</v>
          </cell>
          <cell r="AN40">
            <v>5.4584426475248744</v>
          </cell>
          <cell r="AO40">
            <v>0.15</v>
          </cell>
          <cell r="AP40">
            <v>57.859492063763675</v>
          </cell>
          <cell r="AQ40">
            <v>6</v>
          </cell>
          <cell r="AR40">
            <v>0</v>
          </cell>
          <cell r="AS40">
            <v>1602</v>
          </cell>
          <cell r="AT40">
            <v>1608</v>
          </cell>
          <cell r="AU40">
            <v>280.40264288215019</v>
          </cell>
          <cell r="AV40">
            <v>3.7313432835820895E-3</v>
          </cell>
          <cell r="AW40">
            <v>4.8462686567164175</v>
          </cell>
          <cell r="AX40">
            <v>40.909090909090907</v>
          </cell>
        </row>
        <row r="41">
          <cell r="B41" t="str">
            <v>6642</v>
          </cell>
          <cell r="C41">
            <v>0</v>
          </cell>
          <cell r="D41" t="str">
            <v>Fitter Apprentice</v>
          </cell>
          <cell r="E41" t="str">
            <v>10621</v>
          </cell>
          <cell r="F41" t="str">
            <v>JEFFS, Robert J</v>
          </cell>
          <cell r="G41" t="str">
            <v>Wages Staff</v>
          </cell>
          <cell r="H41">
            <v>0</v>
          </cell>
          <cell r="I41">
            <v>1</v>
          </cell>
          <cell r="J41">
            <v>53523.880000000019</v>
          </cell>
          <cell r="K41">
            <v>4444.74</v>
          </cell>
          <cell r="L41">
            <v>211.27799999999999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3611.64</v>
          </cell>
          <cell r="U41">
            <v>7815.4</v>
          </cell>
          <cell r="V41">
            <v>1293.42</v>
          </cell>
          <cell r="W41">
            <v>993.57</v>
          </cell>
          <cell r="X41">
            <v>5790.81</v>
          </cell>
          <cell r="Y41">
            <v>994.98053927063336</v>
          </cell>
          <cell r="Z41">
            <v>82229.748539270659</v>
          </cell>
          <cell r="AA41">
            <v>11593.32</v>
          </cell>
          <cell r="AB41">
            <v>261</v>
          </cell>
          <cell r="AC41">
            <v>20</v>
          </cell>
          <cell r="AD41">
            <v>12</v>
          </cell>
          <cell r="AE41">
            <v>26</v>
          </cell>
          <cell r="AF41">
            <v>12</v>
          </cell>
          <cell r="AG41">
            <v>1528</v>
          </cell>
          <cell r="AH41">
            <v>0.85</v>
          </cell>
          <cell r="AI41">
            <v>1298.8</v>
          </cell>
          <cell r="AJ41">
            <v>63.31209465604455</v>
          </cell>
          <cell r="AK41">
            <v>27.857321648659603</v>
          </cell>
          <cell r="AL41">
            <v>0.44</v>
          </cell>
          <cell r="AM41">
            <v>91.169416304704157</v>
          </cell>
          <cell r="AN41">
            <v>9.4968141984066818</v>
          </cell>
          <cell r="AO41">
            <v>0.15</v>
          </cell>
          <cell r="AP41">
            <v>100.66623050311084</v>
          </cell>
          <cell r="AQ41">
            <v>18</v>
          </cell>
          <cell r="AR41">
            <v>0</v>
          </cell>
          <cell r="AS41">
            <v>1456.5</v>
          </cell>
          <cell r="AT41">
            <v>1474.5</v>
          </cell>
          <cell r="AU41">
            <v>1596.0769095923542</v>
          </cell>
          <cell r="AV41">
            <v>1.2207527975584944E-2</v>
          </cell>
          <cell r="AW41">
            <v>15.855137334689724</v>
          </cell>
          <cell r="AX41">
            <v>58.00363636363636</v>
          </cell>
        </row>
        <row r="42">
          <cell r="B42" t="str">
            <v>6640</v>
          </cell>
          <cell r="C42">
            <v>0</v>
          </cell>
          <cell r="D42" t="str">
            <v>Lineworker Apprentice</v>
          </cell>
          <cell r="E42" t="str">
            <v>10622</v>
          </cell>
          <cell r="F42" t="str">
            <v>JANSEN, Alexander R</v>
          </cell>
          <cell r="G42" t="str">
            <v>Wages Staff</v>
          </cell>
          <cell r="H42">
            <v>0</v>
          </cell>
          <cell r="I42">
            <v>1</v>
          </cell>
          <cell r="J42">
            <v>28041.71</v>
          </cell>
          <cell r="K42">
            <v>2327.79</v>
          </cell>
          <cell r="L42">
            <v>82.795599999999993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3611.64</v>
          </cell>
          <cell r="U42">
            <v>4502.37</v>
          </cell>
          <cell r="V42">
            <v>735.84</v>
          </cell>
          <cell r="W42">
            <v>564.5</v>
          </cell>
          <cell r="X42">
            <v>3294.43</v>
          </cell>
          <cell r="Y42">
            <v>528.89940403538128</v>
          </cell>
          <cell r="Z42">
            <v>47240.005004035382</v>
          </cell>
          <cell r="AA42">
            <v>6071.66</v>
          </cell>
          <cell r="AB42">
            <v>261</v>
          </cell>
          <cell r="AC42">
            <v>20</v>
          </cell>
          <cell r="AD42">
            <v>12</v>
          </cell>
          <cell r="AE42">
            <v>26</v>
          </cell>
          <cell r="AF42">
            <v>12</v>
          </cell>
          <cell r="AG42">
            <v>1528</v>
          </cell>
          <cell r="AH42">
            <v>0.85</v>
          </cell>
          <cell r="AI42">
            <v>1298.8</v>
          </cell>
          <cell r="AJ42">
            <v>36.372039578099312</v>
          </cell>
          <cell r="AK42">
            <v>16.003697414363696</v>
          </cell>
          <cell r="AL42">
            <v>0.44</v>
          </cell>
          <cell r="AM42">
            <v>52.375736992463004</v>
          </cell>
          <cell r="AN42">
            <v>5.4558059367148966</v>
          </cell>
          <cell r="AO42">
            <v>0.15</v>
          </cell>
          <cell r="AP42">
            <v>57.8315429291779</v>
          </cell>
          <cell r="AQ42">
            <v>24</v>
          </cell>
          <cell r="AR42">
            <v>0</v>
          </cell>
          <cell r="AS42">
            <v>1488</v>
          </cell>
          <cell r="AT42">
            <v>1512</v>
          </cell>
          <cell r="AU42">
            <v>1192.2477453399404</v>
          </cell>
          <cell r="AV42">
            <v>1.5873015873015872E-2</v>
          </cell>
          <cell r="AW42">
            <v>20.615873015873014</v>
          </cell>
          <cell r="AX42">
            <v>69.632727272727266</v>
          </cell>
        </row>
        <row r="43">
          <cell r="B43" t="str">
            <v>6645</v>
          </cell>
          <cell r="C43">
            <v>0</v>
          </cell>
          <cell r="D43" t="str">
            <v>Lineworker Apprentice</v>
          </cell>
          <cell r="E43" t="str">
            <v>10623</v>
          </cell>
          <cell r="F43" t="str">
            <v>KYLE, Mathew P</v>
          </cell>
          <cell r="G43" t="str">
            <v>Wages Staff</v>
          </cell>
          <cell r="H43">
            <v>0</v>
          </cell>
          <cell r="I43">
            <v>1</v>
          </cell>
          <cell r="J43">
            <v>53358.35000000002</v>
          </cell>
          <cell r="K43">
            <v>4429.38</v>
          </cell>
          <cell r="L43">
            <v>170.06560000000002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3611.64</v>
          </cell>
          <cell r="U43">
            <v>7791.35</v>
          </cell>
          <cell r="V43">
            <v>1289.3700000000001</v>
          </cell>
          <cell r="W43">
            <v>990.46</v>
          </cell>
          <cell r="X43">
            <v>5772.7000000000007</v>
          </cell>
          <cell r="Y43">
            <v>992.43371803501452</v>
          </cell>
          <cell r="Z43">
            <v>81955.779318035042</v>
          </cell>
          <cell r="AA43">
            <v>11553.25</v>
          </cell>
          <cell r="AB43">
            <v>261</v>
          </cell>
          <cell r="AC43">
            <v>20</v>
          </cell>
          <cell r="AD43">
            <v>12</v>
          </cell>
          <cell r="AE43">
            <v>26</v>
          </cell>
          <cell r="AF43">
            <v>12</v>
          </cell>
          <cell r="AG43">
            <v>1528</v>
          </cell>
          <cell r="AH43">
            <v>0.85</v>
          </cell>
          <cell r="AI43">
            <v>1298.8</v>
          </cell>
          <cell r="AJ43">
            <v>63.101154387153564</v>
          </cell>
          <cell r="AK43">
            <v>27.76450793034757</v>
          </cell>
          <cell r="AL43">
            <v>0.44</v>
          </cell>
          <cell r="AM43">
            <v>90.865662317501133</v>
          </cell>
          <cell r="AN43">
            <v>9.4651731580730338</v>
          </cell>
          <cell r="AO43">
            <v>0.15</v>
          </cell>
          <cell r="AP43">
            <v>100.33083547557416</v>
          </cell>
          <cell r="AQ43">
            <v>18</v>
          </cell>
          <cell r="AR43">
            <v>0</v>
          </cell>
          <cell r="AS43">
            <v>1444</v>
          </cell>
          <cell r="AT43">
            <v>1462</v>
          </cell>
          <cell r="AU43">
            <v>1604.3600575117393</v>
          </cell>
          <cell r="AV43">
            <v>1.2311901504787962E-2</v>
          </cell>
          <cell r="AW43">
            <v>15.990697674418604</v>
          </cell>
          <cell r="AX43">
            <v>86.454545454545453</v>
          </cell>
        </row>
        <row r="44">
          <cell r="B44" t="str">
            <v>6644</v>
          </cell>
          <cell r="C44">
            <v>0</v>
          </cell>
          <cell r="D44" t="str">
            <v>Lineworker Apprentice</v>
          </cell>
          <cell r="E44" t="str">
            <v>10625</v>
          </cell>
          <cell r="F44" t="str">
            <v>NIELSEN, Aaron</v>
          </cell>
          <cell r="G44" t="str">
            <v>Wages Staff</v>
          </cell>
          <cell r="H44">
            <v>0</v>
          </cell>
          <cell r="I44">
            <v>1</v>
          </cell>
          <cell r="J44">
            <v>53358.35000000002</v>
          </cell>
          <cell r="K44">
            <v>4429.38</v>
          </cell>
          <cell r="L44">
            <v>118.55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3611.64</v>
          </cell>
          <cell r="U44">
            <v>7791.35</v>
          </cell>
          <cell r="V44">
            <v>1289.3700000000001</v>
          </cell>
          <cell r="W44">
            <v>990.46</v>
          </cell>
          <cell r="X44">
            <v>5772.7000000000007</v>
          </cell>
          <cell r="Y44">
            <v>992.6024366231087</v>
          </cell>
          <cell r="Z44">
            <v>81904.432436623145</v>
          </cell>
          <cell r="AA44">
            <v>11553.25</v>
          </cell>
          <cell r="AB44">
            <v>261</v>
          </cell>
          <cell r="AC44">
            <v>20</v>
          </cell>
          <cell r="AD44">
            <v>12</v>
          </cell>
          <cell r="AE44">
            <v>26</v>
          </cell>
          <cell r="AF44">
            <v>12</v>
          </cell>
          <cell r="AG44">
            <v>1528</v>
          </cell>
          <cell r="AH44">
            <v>0.85</v>
          </cell>
          <cell r="AI44">
            <v>1298.8</v>
          </cell>
          <cell r="AJ44">
            <v>63.061620293057551</v>
          </cell>
          <cell r="AK44">
            <v>27.747112928945324</v>
          </cell>
          <cell r="AL44">
            <v>0.44</v>
          </cell>
          <cell r="AM44">
            <v>90.808733222002871</v>
          </cell>
          <cell r="AN44">
            <v>9.459243043958633</v>
          </cell>
          <cell r="AO44">
            <v>0.15</v>
          </cell>
          <cell r="AP44">
            <v>100.26797626596151</v>
          </cell>
          <cell r="AQ44">
            <v>0</v>
          </cell>
          <cell r="AR44">
            <v>0</v>
          </cell>
          <cell r="AS44">
            <v>1469</v>
          </cell>
          <cell r="AT44">
            <v>1469</v>
          </cell>
          <cell r="AU44">
            <v>0</v>
          </cell>
          <cell r="AV44">
            <v>0</v>
          </cell>
          <cell r="AW44">
            <v>0</v>
          </cell>
          <cell r="AX44">
            <v>61.636363636363633</v>
          </cell>
        </row>
        <row r="45">
          <cell r="B45" t="str">
            <v>6643</v>
          </cell>
          <cell r="C45">
            <v>0</v>
          </cell>
          <cell r="D45" t="str">
            <v>Lineworker Apprentice</v>
          </cell>
          <cell r="E45" t="str">
            <v>10626</v>
          </cell>
          <cell r="F45" t="str">
            <v>CASSIDY, Bruce</v>
          </cell>
          <cell r="G45" t="str">
            <v>Wages Staff</v>
          </cell>
          <cell r="H45">
            <v>0</v>
          </cell>
          <cell r="I45">
            <v>1</v>
          </cell>
          <cell r="J45">
            <v>53358.35000000002</v>
          </cell>
          <cell r="K45">
            <v>4429.38</v>
          </cell>
          <cell r="L45">
            <v>170.06560000000002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3611.64</v>
          </cell>
          <cell r="U45">
            <v>7791.35</v>
          </cell>
          <cell r="V45">
            <v>1289.3700000000001</v>
          </cell>
          <cell r="W45">
            <v>990.46</v>
          </cell>
          <cell r="X45">
            <v>5772.7000000000007</v>
          </cell>
          <cell r="Y45">
            <v>992.43371803501452</v>
          </cell>
          <cell r="Z45">
            <v>81955.779318035042</v>
          </cell>
          <cell r="AA45">
            <v>11553.25</v>
          </cell>
          <cell r="AB45">
            <v>261</v>
          </cell>
          <cell r="AC45">
            <v>20</v>
          </cell>
          <cell r="AD45">
            <v>12</v>
          </cell>
          <cell r="AE45">
            <v>26</v>
          </cell>
          <cell r="AF45">
            <v>12</v>
          </cell>
          <cell r="AG45">
            <v>1528</v>
          </cell>
          <cell r="AH45">
            <v>0.85</v>
          </cell>
          <cell r="AI45">
            <v>1298.8</v>
          </cell>
          <cell r="AJ45">
            <v>63.101154387153564</v>
          </cell>
          <cell r="AK45">
            <v>27.76450793034757</v>
          </cell>
          <cell r="AL45">
            <v>0.44</v>
          </cell>
          <cell r="AM45">
            <v>90.865662317501133</v>
          </cell>
          <cell r="AN45">
            <v>9.4651731580730338</v>
          </cell>
          <cell r="AO45">
            <v>0.15</v>
          </cell>
          <cell r="AP45">
            <v>100.33083547557416</v>
          </cell>
          <cell r="AQ45">
            <v>8</v>
          </cell>
          <cell r="AR45">
            <v>0</v>
          </cell>
          <cell r="AS45">
            <v>1495</v>
          </cell>
          <cell r="AT45">
            <v>1503</v>
          </cell>
          <cell r="AU45">
            <v>693.59781299095528</v>
          </cell>
          <cell r="AV45">
            <v>5.3226879574184965E-3</v>
          </cell>
          <cell r="AW45">
            <v>6.9131071190951427</v>
          </cell>
          <cell r="AX45">
            <v>59.999999999999993</v>
          </cell>
        </row>
        <row r="46">
          <cell r="B46" t="str">
            <v>1172</v>
          </cell>
          <cell r="C46">
            <v>0</v>
          </cell>
          <cell r="D46" t="str">
            <v>Fitter Apprentice</v>
          </cell>
          <cell r="E46" t="str">
            <v>10627</v>
          </cell>
          <cell r="F46" t="str">
            <v>GARVIE, Caleb</v>
          </cell>
          <cell r="G46" t="str">
            <v>Wages Staff</v>
          </cell>
          <cell r="H46">
            <v>0</v>
          </cell>
          <cell r="I46">
            <v>1</v>
          </cell>
          <cell r="J46">
            <v>53523.880000000019</v>
          </cell>
          <cell r="K46">
            <v>4444.74</v>
          </cell>
          <cell r="L46">
            <v>139.15639999999999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3611.64</v>
          </cell>
          <cell r="U46">
            <v>7815.4</v>
          </cell>
          <cell r="V46">
            <v>1293.42</v>
          </cell>
          <cell r="W46">
            <v>993.57</v>
          </cell>
          <cell r="X46">
            <v>5790.81</v>
          </cell>
          <cell r="Y46">
            <v>995.14925785872731</v>
          </cell>
          <cell r="Z46">
            <v>82157.795657858747</v>
          </cell>
          <cell r="AA46">
            <v>11593.32</v>
          </cell>
          <cell r="AB46">
            <v>261</v>
          </cell>
          <cell r="AC46">
            <v>20</v>
          </cell>
          <cell r="AD46">
            <v>12</v>
          </cell>
          <cell r="AE46">
            <v>26</v>
          </cell>
          <cell r="AF46">
            <v>12</v>
          </cell>
          <cell r="AG46">
            <v>1528</v>
          </cell>
          <cell r="AH46">
            <v>0.85</v>
          </cell>
          <cell r="AI46">
            <v>1298.8</v>
          </cell>
          <cell r="AJ46">
            <v>63.256695147720009</v>
          </cell>
          <cell r="AK46">
            <v>27.832945864996805</v>
          </cell>
          <cell r="AL46">
            <v>0.44</v>
          </cell>
          <cell r="AM46">
            <v>91.089641012716811</v>
          </cell>
          <cell r="AN46">
            <v>9.4885042721580017</v>
          </cell>
          <cell r="AO46">
            <v>0.15</v>
          </cell>
          <cell r="AP46">
            <v>100.57814528487481</v>
          </cell>
          <cell r="AQ46">
            <v>32</v>
          </cell>
          <cell r="AR46">
            <v>231.5</v>
          </cell>
          <cell r="AS46">
            <v>1199</v>
          </cell>
          <cell r="AT46">
            <v>1462.5</v>
          </cell>
          <cell r="AU46">
            <v>2858.2486448354548</v>
          </cell>
          <cell r="AV46">
            <v>2.188034188034188E-2</v>
          </cell>
          <cell r="AW46">
            <v>28.418188034188034</v>
          </cell>
          <cell r="AX46">
            <v>29.999999999999996</v>
          </cell>
        </row>
        <row r="47">
          <cell r="B47" t="str">
            <v>6651</v>
          </cell>
          <cell r="C47">
            <v>0</v>
          </cell>
          <cell r="D47" t="str">
            <v>Lineworker Apprentice</v>
          </cell>
          <cell r="E47" t="str">
            <v>10641</v>
          </cell>
          <cell r="F47" t="str">
            <v>O'LOUGHLIN, Shane P</v>
          </cell>
          <cell r="G47" t="str">
            <v>Wages Staff</v>
          </cell>
          <cell r="H47">
            <v>0</v>
          </cell>
          <cell r="I47">
            <v>1</v>
          </cell>
          <cell r="J47">
            <v>53907.770000000004</v>
          </cell>
          <cell r="K47">
            <v>4475.37</v>
          </cell>
          <cell r="L47">
            <v>137.7628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3611.64</v>
          </cell>
          <cell r="U47">
            <v>7863.34</v>
          </cell>
          <cell r="V47">
            <v>1301.48</v>
          </cell>
          <cell r="W47">
            <v>999.75</v>
          </cell>
          <cell r="X47">
            <v>5826.9</v>
          </cell>
          <cell r="Y47">
            <v>990.12234866489484</v>
          </cell>
          <cell r="Z47">
            <v>82664.165148664892</v>
          </cell>
          <cell r="AA47">
            <v>11673.27</v>
          </cell>
          <cell r="AB47">
            <v>261</v>
          </cell>
          <cell r="AC47">
            <v>20</v>
          </cell>
          <cell r="AD47">
            <v>12</v>
          </cell>
          <cell r="AE47">
            <v>26</v>
          </cell>
          <cell r="AF47">
            <v>12</v>
          </cell>
          <cell r="AG47">
            <v>1528</v>
          </cell>
          <cell r="AH47">
            <v>0.85</v>
          </cell>
          <cell r="AI47">
            <v>1298.8</v>
          </cell>
          <cell r="AJ47">
            <v>63.646570025150055</v>
          </cell>
          <cell r="AK47">
            <v>28.004490811066024</v>
          </cell>
          <cell r="AL47">
            <v>0.44</v>
          </cell>
          <cell r="AM47">
            <v>91.651060836216075</v>
          </cell>
          <cell r="AN47">
            <v>9.5469855037725075</v>
          </cell>
          <cell r="AO47">
            <v>0.15</v>
          </cell>
          <cell r="AP47">
            <v>101.19804633998858</v>
          </cell>
          <cell r="AQ47">
            <v>32</v>
          </cell>
          <cell r="AR47">
            <v>0</v>
          </cell>
          <cell r="AS47">
            <v>1431</v>
          </cell>
          <cell r="AT47">
            <v>1463</v>
          </cell>
          <cell r="AU47">
            <v>2874.8822438578741</v>
          </cell>
          <cell r="AV47">
            <v>2.1872863978127138E-2</v>
          </cell>
          <cell r="AW47">
            <v>28.408475734791526</v>
          </cell>
          <cell r="AX47">
            <v>113.99999999999999</v>
          </cell>
        </row>
        <row r="48">
          <cell r="B48" t="str">
            <v>6434</v>
          </cell>
          <cell r="C48">
            <v>0</v>
          </cell>
          <cell r="D48" t="str">
            <v>Lineworker Apprentice</v>
          </cell>
          <cell r="E48" t="str">
            <v>10679</v>
          </cell>
          <cell r="F48" t="str">
            <v>HOWLETT, Grant D</v>
          </cell>
          <cell r="G48" t="str">
            <v>Wages Staff</v>
          </cell>
          <cell r="H48">
            <v>0</v>
          </cell>
          <cell r="I48">
            <v>1</v>
          </cell>
          <cell r="J48">
            <v>61743.29</v>
          </cell>
          <cell r="K48">
            <v>5126.369999999999</v>
          </cell>
          <cell r="L48">
            <v>143.72919999999999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5962.34</v>
          </cell>
          <cell r="U48">
            <v>9164.2899999999991</v>
          </cell>
          <cell r="V48">
            <v>1513.2500000000005</v>
          </cell>
          <cell r="W48">
            <v>1162.1299999999999</v>
          </cell>
          <cell r="X48">
            <v>6774.92</v>
          </cell>
          <cell r="Y48">
            <v>1111.5022516247454</v>
          </cell>
          <cell r="Z48">
            <v>96251.851451624738</v>
          </cell>
          <cell r="AA48">
            <v>13371.27</v>
          </cell>
          <cell r="AB48">
            <v>261</v>
          </cell>
          <cell r="AC48">
            <v>20</v>
          </cell>
          <cell r="AD48">
            <v>12</v>
          </cell>
          <cell r="AE48">
            <v>26</v>
          </cell>
          <cell r="AF48">
            <v>12</v>
          </cell>
          <cell r="AG48">
            <v>1528</v>
          </cell>
          <cell r="AH48">
            <v>0.85</v>
          </cell>
          <cell r="AI48">
            <v>1298.8</v>
          </cell>
          <cell r="AJ48">
            <v>74.1082933874536</v>
          </cell>
          <cell r="AK48">
            <v>32.607649090479583</v>
          </cell>
          <cell r="AL48">
            <v>0.44</v>
          </cell>
          <cell r="AM48">
            <v>106.71594247793318</v>
          </cell>
          <cell r="AN48">
            <v>11.11624400811804</v>
          </cell>
          <cell r="AO48">
            <v>0.15</v>
          </cell>
          <cell r="AP48">
            <v>117.83218648605123</v>
          </cell>
          <cell r="AQ48">
            <v>522</v>
          </cell>
          <cell r="AR48">
            <v>0</v>
          </cell>
          <cell r="AS48">
            <v>780</v>
          </cell>
          <cell r="AT48">
            <v>1302</v>
          </cell>
          <cell r="AU48">
            <v>61357.22862351728</v>
          </cell>
          <cell r="AV48">
            <v>0.4009216589861751</v>
          </cell>
          <cell r="AW48">
            <v>520.71705069124425</v>
          </cell>
          <cell r="AX48">
            <v>49.090909090909086</v>
          </cell>
        </row>
        <row r="49">
          <cell r="B49" t="str">
            <v>6436</v>
          </cell>
          <cell r="C49">
            <v>0</v>
          </cell>
          <cell r="D49" t="str">
            <v>Lineworker / Fitter Apprentice</v>
          </cell>
          <cell r="E49" t="str">
            <v>10684</v>
          </cell>
          <cell r="F49" t="str">
            <v>SWEETING, David A</v>
          </cell>
          <cell r="G49" t="str">
            <v>Wages Staff</v>
          </cell>
          <cell r="H49">
            <v>0</v>
          </cell>
          <cell r="I49">
            <v>1</v>
          </cell>
          <cell r="J49">
            <v>61743.29</v>
          </cell>
          <cell r="K49">
            <v>5896.74</v>
          </cell>
          <cell r="L49">
            <v>144.56200000000001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5962.34</v>
          </cell>
          <cell r="U49">
            <v>9164.2899999999991</v>
          </cell>
          <cell r="V49">
            <v>1513.2500000000005</v>
          </cell>
          <cell r="W49">
            <v>1162.1299999999999</v>
          </cell>
          <cell r="X49">
            <v>6774.92</v>
          </cell>
          <cell r="Y49">
            <v>1112.6519482893307</v>
          </cell>
          <cell r="Z49">
            <v>97024.203948289331</v>
          </cell>
          <cell r="AA49">
            <v>13371.27</v>
          </cell>
          <cell r="AB49">
            <v>261</v>
          </cell>
          <cell r="AC49">
            <v>20</v>
          </cell>
          <cell r="AD49">
            <v>12</v>
          </cell>
          <cell r="AE49">
            <v>26</v>
          </cell>
          <cell r="AF49">
            <v>12</v>
          </cell>
          <cell r="AG49">
            <v>1528</v>
          </cell>
          <cell r="AH49">
            <v>0.85</v>
          </cell>
          <cell r="AI49">
            <v>1298.8</v>
          </cell>
          <cell r="AJ49">
            <v>74.702959615252027</v>
          </cell>
          <cell r="AK49">
            <v>32.869302230710893</v>
          </cell>
          <cell r="AL49">
            <v>0.44</v>
          </cell>
          <cell r="AM49">
            <v>107.57226184596291</v>
          </cell>
          <cell r="AN49">
            <v>11.205443942287804</v>
          </cell>
          <cell r="AO49">
            <v>0.15</v>
          </cell>
          <cell r="AP49">
            <v>118.77770578825071</v>
          </cell>
          <cell r="AQ49">
            <v>564</v>
          </cell>
          <cell r="AR49">
            <v>0</v>
          </cell>
          <cell r="AS49">
            <v>661</v>
          </cell>
          <cell r="AT49">
            <v>1225</v>
          </cell>
          <cell r="AU49">
            <v>71026.469496055448</v>
          </cell>
          <cell r="AV49">
            <v>0.46040816326530615</v>
          </cell>
          <cell r="AW49">
            <v>597.97812244897955</v>
          </cell>
          <cell r="AX49">
            <v>32.541818181818179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23.5</v>
          </cell>
          <cell r="J52">
            <v>1215938.18</v>
          </cell>
          <cell r="K52">
            <v>103787.74000000003</v>
          </cell>
          <cell r="L52">
            <v>5691.2536000000009</v>
          </cell>
          <cell r="M52">
            <v>0</v>
          </cell>
          <cell r="N52">
            <v>58278.880000000026</v>
          </cell>
          <cell r="O52">
            <v>15609.66</v>
          </cell>
          <cell r="P52">
            <v>0</v>
          </cell>
          <cell r="Q52">
            <v>0</v>
          </cell>
          <cell r="R52">
            <v>5731.4800000000005</v>
          </cell>
          <cell r="S52">
            <v>0</v>
          </cell>
          <cell r="T52">
            <v>82223.199999999983</v>
          </cell>
          <cell r="U52">
            <v>177388.71</v>
          </cell>
          <cell r="V52">
            <v>29359.299999999992</v>
          </cell>
          <cell r="W52">
            <v>22552.76</v>
          </cell>
          <cell r="X52">
            <v>131445.14999999994</v>
          </cell>
          <cell r="Y52">
            <v>43942.31335155401</v>
          </cell>
          <cell r="Z52">
            <v>1891948.6269515541</v>
          </cell>
          <cell r="AA52">
            <v>263279.30000000005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35908</v>
          </cell>
          <cell r="AH52">
            <v>0</v>
          </cell>
          <cell r="AI52">
            <v>30521.799999999988</v>
          </cell>
          <cell r="AJ52">
            <v>61.986797205654803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3998</v>
          </cell>
          <cell r="AR52">
            <v>2595.5</v>
          </cell>
          <cell r="AS52">
            <v>33330.17</v>
          </cell>
          <cell r="AT52">
            <v>39923.67</v>
          </cell>
          <cell r="AU52">
            <v>333561.69082202687</v>
          </cell>
          <cell r="AV52">
            <v>0.10014109424308938</v>
          </cell>
          <cell r="AX52">
            <v>1747.7236363636368</v>
          </cell>
        </row>
        <row r="53">
          <cell r="B53" t="str">
            <v>Total (Chargeable)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23.5</v>
          </cell>
          <cell r="J53">
            <v>1218824.8400000001</v>
          </cell>
          <cell r="K53">
            <v>109158.15</v>
          </cell>
          <cell r="L53">
            <v>0</v>
          </cell>
          <cell r="M53">
            <v>0</v>
          </cell>
          <cell r="N53">
            <v>65977.460000000006</v>
          </cell>
          <cell r="O53">
            <v>17671.939999999999</v>
          </cell>
          <cell r="P53">
            <v>0</v>
          </cell>
          <cell r="Q53">
            <v>0</v>
          </cell>
          <cell r="R53">
            <v>11562.94</v>
          </cell>
          <cell r="S53">
            <v>0</v>
          </cell>
          <cell r="T53">
            <v>92154.15</v>
          </cell>
          <cell r="U53">
            <v>180830.23</v>
          </cell>
          <cell r="V53">
            <v>30869.96</v>
          </cell>
          <cell r="W53">
            <v>23786.87</v>
          </cell>
          <cell r="X53">
            <v>138208.10999999999</v>
          </cell>
          <cell r="Y53">
            <v>49950.87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Overtime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 t="str">
            <v>Payroll (including APC's)</v>
          </cell>
          <cell r="X54">
            <v>0</v>
          </cell>
          <cell r="Y54">
            <v>2155227.9269515541</v>
          </cell>
          <cell r="Z54" t="str">
            <v>Proof</v>
          </cell>
          <cell r="AE54" t="str">
            <v>Productive Hrs for the year</v>
          </cell>
          <cell r="AF54">
            <v>0</v>
          </cell>
          <cell r="AG54">
            <v>0</v>
          </cell>
          <cell r="AH54">
            <v>0</v>
          </cell>
          <cell r="AI54">
            <v>30521.799999999988</v>
          </cell>
          <cell r="AJ54">
            <v>61.986797205654803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 xml:space="preserve">Overtime Hours </v>
          </cell>
          <cell r="E55">
            <v>0</v>
          </cell>
          <cell r="F55">
            <v>3349.3347466474029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2159703.6750515541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 t="str">
            <v xml:space="preserve">Estimated  Monthly Productive Hrs </v>
          </cell>
          <cell r="AF55">
            <v>0</v>
          </cell>
          <cell r="AG55">
            <v>0</v>
          </cell>
          <cell r="AH55">
            <v>0</v>
          </cell>
          <cell r="AI55">
            <v>2543.4833333333322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Base Rate</v>
          </cell>
          <cell r="E56">
            <v>0</v>
          </cell>
          <cell r="F56">
            <v>61.986797205654803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-4475.7481000000007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 t="str">
            <v>Overtime Hrs for the year</v>
          </cell>
          <cell r="AF56">
            <v>0</v>
          </cell>
          <cell r="AG56">
            <v>0</v>
          </cell>
          <cell r="AH56">
            <v>0</v>
          </cell>
          <cell r="AI56">
            <v>3349.3347466474029</v>
          </cell>
          <cell r="AJ56">
            <v>0</v>
          </cell>
          <cell r="AK56" t="str">
            <v xml:space="preserve">Cost Centre Overhead </v>
          </cell>
          <cell r="AL56">
            <v>0</v>
          </cell>
          <cell r="AM56">
            <v>0</v>
          </cell>
          <cell r="AN56">
            <v>0</v>
          </cell>
          <cell r="AO56">
            <v>504606.42554373119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207614.53371428576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2155227.9269515541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 t="str">
            <v>Total Hrs for the year</v>
          </cell>
          <cell r="AF57">
            <v>0</v>
          </cell>
          <cell r="AG57">
            <v>0</v>
          </cell>
          <cell r="AH57">
            <v>0</v>
          </cell>
          <cell r="AI57">
            <v>33871.134746647389</v>
          </cell>
          <cell r="AJ57">
            <v>0</v>
          </cell>
          <cell r="AK57" t="str">
            <v xml:space="preserve">Corporate Overheads 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Multiplier for O/T recovery penalty</v>
          </cell>
          <cell r="E58">
            <v>0</v>
          </cell>
          <cell r="F58">
            <v>1.4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 t="str">
            <v>Proofs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Total Allocated</v>
          </cell>
          <cell r="E59">
            <v>0</v>
          </cell>
          <cell r="F59">
            <v>290660.34720000002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 t="str">
            <v>Staff Numbers - FTE</v>
          </cell>
          <cell r="AJ59">
            <v>0</v>
          </cell>
          <cell r="AK59">
            <v>23.5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Budget Overtime</v>
          </cell>
          <cell r="E61">
            <v>0</v>
          </cell>
          <cell r="F61">
            <v>263279.30000000005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APCS</v>
          </cell>
          <cell r="E62">
            <v>0</v>
          </cell>
          <cell r="F62">
            <v>0.104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Total Budget Overtime</v>
          </cell>
          <cell r="E63">
            <v>0</v>
          </cell>
          <cell r="F63">
            <v>290660.34720000008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 t="str">
            <v>Cost Centre Overheads as a % of Chargeable Payroll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0.23119414953376471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Corporate Overheads as a % of Chargeable Payroll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Staff Training and Development</v>
          </cell>
          <cell r="E67">
            <v>0</v>
          </cell>
          <cell r="F67">
            <v>47713.570057581572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 t="str">
            <v>Average OPA Rate</v>
          </cell>
          <cell r="AM67">
            <v>0</v>
          </cell>
          <cell r="AN67">
            <v>0</v>
          </cell>
          <cell r="AO67">
            <v>61.986797205654803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Other Employment Costs</v>
          </cell>
          <cell r="E68">
            <v>0</v>
          </cell>
          <cell r="F68">
            <v>62718.880000000005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Project Related Expenses</v>
          </cell>
          <cell r="E69">
            <v>0</v>
          </cell>
          <cell r="F69">
            <v>23499.999999999993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Average Fully Burdened Charge-Out-Rate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Selling Expenses</v>
          </cell>
          <cell r="E71">
            <v>0</v>
          </cell>
          <cell r="F71">
            <v>4500.0032000051224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Average Rate settings for OPA System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Leases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Hourly Rate OPA Rate per hour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61.986797205654803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 t="str">
            <v>General and Admin Expenses</v>
          </cell>
          <cell r="E73">
            <v>0</v>
          </cell>
          <cell r="F73">
            <v>4799.696666666664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Cost Centre Overhead Rate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0.44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Corporate Overhead Rate for non-contestable works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0.15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Inter Divisional Charges</v>
          </cell>
          <cell r="E75">
            <v>0</v>
          </cell>
          <cell r="F75">
            <v>361374.27561947785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Corporate Overhead Rate for contestable works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0.05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 t="str">
            <v>Less</v>
          </cell>
          <cell r="E76">
            <v>0</v>
          </cell>
          <cell r="F76">
            <v>504606.42554373119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Overtime Penalty Rate to be applied to base OT hours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 t="str">
            <v>68293 - Reimbursement of FBT Expenses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 t="str">
            <v>74312 - Budget Cap Adjustment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 t="str">
            <v>70840 - Professional Member Fees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 t="str">
            <v>71100 - Contractors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</row>
        <row r="81">
          <cell r="B81">
            <v>0</v>
          </cell>
          <cell r="C81">
            <v>0</v>
          </cell>
          <cell r="D81" t="str">
            <v>71000 - Consultants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X81">
            <v>0</v>
          </cell>
        </row>
        <row r="82">
          <cell r="B82">
            <v>0</v>
          </cell>
          <cell r="C82">
            <v>0</v>
          </cell>
          <cell r="D82" t="str">
            <v>72505 - Plant Leasing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W82">
            <v>0</v>
          </cell>
          <cell r="AX82">
            <v>0</v>
          </cell>
        </row>
        <row r="83">
          <cell r="B83">
            <v>0</v>
          </cell>
          <cell r="C83">
            <v>0</v>
          </cell>
          <cell r="D83" t="str">
            <v>Total Overheads to be Recovered</v>
          </cell>
          <cell r="E83">
            <v>0</v>
          </cell>
          <cell r="F83">
            <v>504606.42554373119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0</v>
          </cell>
          <cell r="AX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0</v>
          </cell>
          <cell r="AX84">
            <v>0</v>
          </cell>
        </row>
        <row r="85">
          <cell r="B85">
            <v>0</v>
          </cell>
          <cell r="C85">
            <v>0</v>
          </cell>
          <cell r="D85" t="str">
            <v>Fixed Price Service Contract Charges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X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W87">
            <v>0</v>
          </cell>
          <cell r="AX87">
            <v>0</v>
          </cell>
        </row>
      </sheetData>
      <sheetData sheetId="21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3411 - Network Finance Services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1348</v>
          </cell>
          <cell r="C21">
            <v>0</v>
          </cell>
          <cell r="D21" t="str">
            <v>Commercial Mngr Energy Network</v>
          </cell>
          <cell r="E21" t="str">
            <v>9846</v>
          </cell>
          <cell r="F21" t="str">
            <v>PRIEST, Martin</v>
          </cell>
          <cell r="G21" t="str">
            <v>Salaried Staff</v>
          </cell>
          <cell r="H21">
            <v>0</v>
          </cell>
          <cell r="I21">
            <v>1</v>
          </cell>
          <cell r="J21">
            <v>151230.02999999997</v>
          </cell>
          <cell r="K21">
            <v>12558.22</v>
          </cell>
          <cell r="L21">
            <v>582.40359999999998</v>
          </cell>
          <cell r="M21">
            <v>10000.01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20853.66</v>
          </cell>
          <cell r="V21">
            <v>2977.89</v>
          </cell>
          <cell r="W21">
            <v>2250.4499999999998</v>
          </cell>
          <cell r="X21">
            <v>13332.429999999998</v>
          </cell>
          <cell r="Y21">
            <v>5644.4597118707024</v>
          </cell>
          <cell r="Z21">
            <v>219429.5533118707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161.85611816108619</v>
          </cell>
          <cell r="AK21">
            <v>16.185611816108619</v>
          </cell>
          <cell r="AL21">
            <v>0.1</v>
          </cell>
          <cell r="AM21">
            <v>178.04172997719479</v>
          </cell>
          <cell r="AN21">
            <v>24.278417724162928</v>
          </cell>
          <cell r="AO21">
            <v>0.15</v>
          </cell>
          <cell r="AP21">
            <v>202.32014770135771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1304</v>
          </cell>
          <cell r="C22">
            <v>0</v>
          </cell>
          <cell r="D22" t="str">
            <v>Senior Commercial Analyst</v>
          </cell>
          <cell r="E22" t="str">
            <v>715-17779</v>
          </cell>
          <cell r="F22" t="str">
            <v>WALKER, Christopher I</v>
          </cell>
          <cell r="G22" t="str">
            <v>Salaried Staff</v>
          </cell>
          <cell r="H22">
            <v>0</v>
          </cell>
          <cell r="I22">
            <v>1</v>
          </cell>
          <cell r="J22">
            <v>145990.57</v>
          </cell>
          <cell r="K22">
            <v>12123.140000000001</v>
          </cell>
          <cell r="L22">
            <v>461.51679999999999</v>
          </cell>
          <cell r="M22">
            <v>0</v>
          </cell>
          <cell r="N22">
            <v>2800.0499999999997</v>
          </cell>
          <cell r="O22">
            <v>749.98000000000025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31146.87</v>
          </cell>
          <cell r="V22">
            <v>2949.8900000000003</v>
          </cell>
          <cell r="W22">
            <v>2093.46</v>
          </cell>
          <cell r="X22">
            <v>13206.960000000003</v>
          </cell>
          <cell r="Y22">
            <v>6859.8198736999839</v>
          </cell>
          <cell r="Z22">
            <v>218382.2566737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161.0836088711614</v>
          </cell>
          <cell r="AK22">
            <v>16.108360887116142</v>
          </cell>
          <cell r="AL22">
            <v>0.1</v>
          </cell>
          <cell r="AM22">
            <v>177.19196975827754</v>
          </cell>
          <cell r="AN22">
            <v>24.162541330674209</v>
          </cell>
          <cell r="AO22">
            <v>0.15</v>
          </cell>
          <cell r="AP22">
            <v>201.35451108895174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583</v>
          </cell>
          <cell r="C23">
            <v>0</v>
          </cell>
          <cell r="D23" t="str">
            <v>Assistant Finance Manager Elec</v>
          </cell>
          <cell r="E23" t="str">
            <v>2469</v>
          </cell>
          <cell r="F23" t="str">
            <v>WEST, Ian</v>
          </cell>
          <cell r="G23" t="str">
            <v>Salaried Staff</v>
          </cell>
          <cell r="H23">
            <v>0</v>
          </cell>
          <cell r="I23">
            <v>1</v>
          </cell>
          <cell r="J23">
            <v>137584.04</v>
          </cell>
          <cell r="K23">
            <v>11425.070000000002</v>
          </cell>
          <cell r="L23">
            <v>242.38159999999999</v>
          </cell>
          <cell r="M23">
            <v>0</v>
          </cell>
          <cell r="N23">
            <v>2800.0499999999997</v>
          </cell>
          <cell r="O23">
            <v>749.98000000000025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18306.189999999999</v>
          </cell>
          <cell r="V23">
            <v>2614.12</v>
          </cell>
          <cell r="W23">
            <v>1975.5299999999997</v>
          </cell>
          <cell r="X23">
            <v>11703.79</v>
          </cell>
          <cell r="Y23">
            <v>5413.8510371070079</v>
          </cell>
          <cell r="Z23">
            <v>192815.00263710701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142.22463373338795</v>
          </cell>
          <cell r="AK23">
            <v>14.222463373338796</v>
          </cell>
          <cell r="AL23">
            <v>0.1</v>
          </cell>
          <cell r="AM23">
            <v>156.44709710672674</v>
          </cell>
          <cell r="AN23">
            <v>21.333695060008193</v>
          </cell>
          <cell r="AO23">
            <v>0.15</v>
          </cell>
          <cell r="AP23">
            <v>177.78079216673493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6299</v>
          </cell>
          <cell r="C24">
            <v>0</v>
          </cell>
          <cell r="D24" t="str">
            <v>Financial Controller Networks</v>
          </cell>
          <cell r="E24" t="str">
            <v>10070</v>
          </cell>
          <cell r="F24" t="str">
            <v>PASSALIS, Kathryn L</v>
          </cell>
          <cell r="G24" t="str">
            <v>Salaried Staff</v>
          </cell>
          <cell r="H24">
            <v>0</v>
          </cell>
          <cell r="I24">
            <v>1</v>
          </cell>
          <cell r="J24">
            <v>114253.40000000001</v>
          </cell>
          <cell r="K24">
            <v>9487.6999999999989</v>
          </cell>
          <cell r="L24">
            <v>232.26840000000001</v>
          </cell>
          <cell r="M24">
            <v>10000.01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16048.179999999998</v>
          </cell>
          <cell r="V24">
            <v>2291.6999999999998</v>
          </cell>
          <cell r="W24">
            <v>1731.8899999999999</v>
          </cell>
          <cell r="X24">
            <v>10260.15</v>
          </cell>
          <cell r="Y24">
            <v>3067.3542879026986</v>
          </cell>
          <cell r="Z24">
            <v>167372.65268790274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123.45779062806893</v>
          </cell>
          <cell r="AK24">
            <v>12.345779062806894</v>
          </cell>
          <cell r="AL24">
            <v>0.1</v>
          </cell>
          <cell r="AM24">
            <v>135.80356969087583</v>
          </cell>
          <cell r="AN24">
            <v>18.51866859421034</v>
          </cell>
          <cell r="AO24">
            <v>0.15</v>
          </cell>
          <cell r="AP24">
            <v>154.32223828508617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429</v>
          </cell>
          <cell r="C25">
            <v>0</v>
          </cell>
          <cell r="D25" t="str">
            <v>Management Accountant</v>
          </cell>
          <cell r="E25" t="str">
            <v>10584</v>
          </cell>
          <cell r="F25" t="str">
            <v>ZHANG, Yushi</v>
          </cell>
          <cell r="G25" t="str">
            <v>Salaried Staff</v>
          </cell>
          <cell r="H25">
            <v>0</v>
          </cell>
          <cell r="I25">
            <v>1</v>
          </cell>
          <cell r="J25">
            <v>89884.68</v>
          </cell>
          <cell r="K25">
            <v>7464.0899999999983</v>
          </cell>
          <cell r="L25">
            <v>167.13759999999999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12107.31</v>
          </cell>
          <cell r="V25">
            <v>1728.9200000000005</v>
          </cell>
          <cell r="W25">
            <v>1306.58</v>
          </cell>
          <cell r="X25">
            <v>7740.5899999999983</v>
          </cell>
          <cell r="Y25">
            <v>1697.6530019446084</v>
          </cell>
          <cell r="Z25">
            <v>125646.99060194459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92.680014385068034</v>
          </cell>
          <cell r="AK25">
            <v>9.2680014385068041</v>
          </cell>
          <cell r="AL25">
            <v>0.1</v>
          </cell>
          <cell r="AM25">
            <v>101.94801582357483</v>
          </cell>
          <cell r="AN25">
            <v>13.902002157760204</v>
          </cell>
          <cell r="AO25">
            <v>0.15</v>
          </cell>
          <cell r="AP25">
            <v>115.85001798133504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8117</v>
          </cell>
          <cell r="C26">
            <v>0</v>
          </cell>
          <cell r="D26" t="str">
            <v>Senior Finance Officer - Elect</v>
          </cell>
          <cell r="E26" t="str">
            <v>10655</v>
          </cell>
          <cell r="F26" t="str">
            <v>DUKES, Rebecca</v>
          </cell>
          <cell r="G26" t="str">
            <v>Salaried Staff</v>
          </cell>
          <cell r="H26">
            <v>0</v>
          </cell>
          <cell r="I26">
            <v>1</v>
          </cell>
          <cell r="J26">
            <v>84891.07</v>
          </cell>
          <cell r="K26">
            <v>7049.3700000000008</v>
          </cell>
          <cell r="L26">
            <v>95.016800000000003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11458.33</v>
          </cell>
          <cell r="V26">
            <v>1636.2300000000005</v>
          </cell>
          <cell r="W26">
            <v>1236.54</v>
          </cell>
          <cell r="X26">
            <v>7325.67</v>
          </cell>
          <cell r="Y26">
            <v>1505.1779178288066</v>
          </cell>
          <cell r="Z26">
            <v>118747.4347178288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87.590748533757335</v>
          </cell>
          <cell r="AK26">
            <v>8.7590748533757345</v>
          </cell>
          <cell r="AL26">
            <v>0.1</v>
          </cell>
          <cell r="AM26">
            <v>96.349823387133071</v>
          </cell>
          <cell r="AN26">
            <v>13.138612280063599</v>
          </cell>
          <cell r="AO26">
            <v>0.15</v>
          </cell>
          <cell r="AP26">
            <v>109.48843566719667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2602</v>
          </cell>
          <cell r="C27">
            <v>0</v>
          </cell>
          <cell r="D27" t="str">
            <v>Senior Finance Officer - Elect</v>
          </cell>
          <cell r="E27" t="str">
            <v>548-40611</v>
          </cell>
          <cell r="F27" t="str">
            <v>WOIWADE, Rebecca A</v>
          </cell>
          <cell r="G27" t="str">
            <v>Salaried Staff</v>
          </cell>
          <cell r="H27">
            <v>0</v>
          </cell>
          <cell r="I27">
            <v>1</v>
          </cell>
          <cell r="J27">
            <v>82501.87000000001</v>
          </cell>
          <cell r="K27">
            <v>6851.0099999999984</v>
          </cell>
          <cell r="L27">
            <v>160.042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17601.649999999998</v>
          </cell>
          <cell r="V27">
            <v>1690.6499999999999</v>
          </cell>
          <cell r="W27">
            <v>1203.06</v>
          </cell>
          <cell r="X27">
            <v>7569.2400000000016</v>
          </cell>
          <cell r="Y27">
            <v>2680.3495230300005</v>
          </cell>
          <cell r="Z27">
            <v>123807.90152303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91.323461383100721</v>
          </cell>
          <cell r="AK27">
            <v>9.1323461383100728</v>
          </cell>
          <cell r="AL27">
            <v>0.1</v>
          </cell>
          <cell r="AM27">
            <v>100.45580752141079</v>
          </cell>
          <cell r="AN27">
            <v>13.698519207465107</v>
          </cell>
          <cell r="AO27">
            <v>0.15</v>
          </cell>
          <cell r="AP27">
            <v>114.1543267288759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 t="str">
            <v>759</v>
          </cell>
          <cell r="C28">
            <v>0</v>
          </cell>
          <cell r="D28" t="str">
            <v>Purchasing and Contracts Admin</v>
          </cell>
          <cell r="E28" t="str">
            <v>030-42572</v>
          </cell>
          <cell r="F28" t="str">
            <v>SLIWINSKI, Lisa</v>
          </cell>
          <cell r="G28" t="str">
            <v>Salaried Staff</v>
          </cell>
          <cell r="H28">
            <v>0</v>
          </cell>
          <cell r="I28">
            <v>0.79999999999999993</v>
          </cell>
          <cell r="J28">
            <v>62320.07</v>
          </cell>
          <cell r="K28">
            <v>5175.08</v>
          </cell>
          <cell r="L28">
            <v>411.03199999999998</v>
          </cell>
          <cell r="M28">
            <v>0</v>
          </cell>
          <cell r="N28">
            <v>2240.0100000000002</v>
          </cell>
          <cell r="O28">
            <v>599.95000000000005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13295.890000000001</v>
          </cell>
          <cell r="V28">
            <v>1279.5</v>
          </cell>
          <cell r="W28">
            <v>910.76999999999987</v>
          </cell>
          <cell r="X28">
            <v>5728.48</v>
          </cell>
          <cell r="Y28">
            <v>3910.9319482790161</v>
          </cell>
          <cell r="Z28">
            <v>95871.713948279008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1275.9599999999998</v>
          </cell>
          <cell r="AH28">
            <v>0.85</v>
          </cell>
          <cell r="AI28">
            <v>1084.5659999999998</v>
          </cell>
          <cell r="AJ28">
            <v>88.396385234535316</v>
          </cell>
          <cell r="AK28">
            <v>8.839638523453532</v>
          </cell>
          <cell r="AL28">
            <v>0.1</v>
          </cell>
          <cell r="AM28">
            <v>97.236023757988846</v>
          </cell>
          <cell r="AN28">
            <v>13.259457785180297</v>
          </cell>
          <cell r="AO28">
            <v>0.15</v>
          </cell>
          <cell r="AP28">
            <v>110.49548154316915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474</v>
          </cell>
          <cell r="C29">
            <v>0</v>
          </cell>
          <cell r="D29" t="str">
            <v>Senior Finance Officer</v>
          </cell>
          <cell r="E29" t="str">
            <v>2385</v>
          </cell>
          <cell r="F29" t="str">
            <v>PRESTON, Jocelyn M</v>
          </cell>
          <cell r="G29" t="str">
            <v>Salaried Staff</v>
          </cell>
          <cell r="H29">
            <v>0</v>
          </cell>
          <cell r="I29">
            <v>1</v>
          </cell>
          <cell r="J29">
            <v>75647.150000000009</v>
          </cell>
          <cell r="K29">
            <v>6281.7900000000009</v>
          </cell>
          <cell r="L29">
            <v>179.452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10256.950000000001</v>
          </cell>
          <cell r="V29">
            <v>1464.6899999999998</v>
          </cell>
          <cell r="W29">
            <v>1106.8799999999997</v>
          </cell>
          <cell r="X29">
            <v>6557.6600000000008</v>
          </cell>
          <cell r="Y29">
            <v>3067.063299584006</v>
          </cell>
          <cell r="Z29">
            <v>108111.66529958401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79.745568494372151</v>
          </cell>
          <cell r="AK29">
            <v>7.9745568494372154</v>
          </cell>
          <cell r="AL29">
            <v>0.1</v>
          </cell>
          <cell r="AM29">
            <v>87.720125343809372</v>
          </cell>
          <cell r="AN29">
            <v>11.961835274155822</v>
          </cell>
          <cell r="AO29">
            <v>0.15</v>
          </cell>
          <cell r="AP29">
            <v>99.681960617965188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 t="str">
            <v>333</v>
          </cell>
          <cell r="C30">
            <v>0</v>
          </cell>
          <cell r="D30" t="str">
            <v>Finance Officer</v>
          </cell>
          <cell r="E30" t="str">
            <v>9725</v>
          </cell>
          <cell r="F30" t="str">
            <v>PARKER, Sarah L</v>
          </cell>
          <cell r="G30" t="str">
            <v>Salaried Staff</v>
          </cell>
          <cell r="H30">
            <v>0</v>
          </cell>
          <cell r="I30">
            <v>1</v>
          </cell>
          <cell r="J30">
            <v>60122.869999999995</v>
          </cell>
          <cell r="K30">
            <v>4992.66</v>
          </cell>
          <cell r="L30">
            <v>136.92080000000001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8239.5300000000025</v>
          </cell>
          <cell r="V30">
            <v>1176.6300000000001</v>
          </cell>
          <cell r="W30">
            <v>889.18000000000006</v>
          </cell>
          <cell r="X30">
            <v>5267.7699999999995</v>
          </cell>
          <cell r="Y30">
            <v>2389.4013141566243</v>
          </cell>
          <cell r="Z30">
            <v>86764.992114156616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63.99978764899997</v>
          </cell>
          <cell r="AK30">
            <v>6.3999787648999975</v>
          </cell>
          <cell r="AL30">
            <v>0.1</v>
          </cell>
          <cell r="AM30">
            <v>70.399766413899968</v>
          </cell>
          <cell r="AN30">
            <v>9.5999681473499958</v>
          </cell>
          <cell r="AO30">
            <v>0.15</v>
          </cell>
          <cell r="AP30">
            <v>79.999734561249966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</row>
        <row r="41">
          <cell r="B41" t="str">
            <v>Total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9.8000000000000007</v>
          </cell>
          <cell r="J41">
            <v>1004425.75</v>
          </cell>
          <cell r="K41">
            <v>83408.13</v>
          </cell>
          <cell r="L41">
            <v>2668.1715999999997</v>
          </cell>
          <cell r="M41">
            <v>20000.02</v>
          </cell>
          <cell r="N41">
            <v>21840.359999999997</v>
          </cell>
          <cell r="O41">
            <v>5849.8100000000022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159314.56</v>
          </cell>
          <cell r="V41">
            <v>19810.22</v>
          </cell>
          <cell r="W41">
            <v>14704.34</v>
          </cell>
          <cell r="X41">
            <v>88692.74</v>
          </cell>
          <cell r="Y41">
            <v>36236.06191540345</v>
          </cell>
          <cell r="Z41">
            <v>1456950.1635154034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15630.509999999998</v>
          </cell>
          <cell r="AH41">
            <v>0</v>
          </cell>
          <cell r="AI41">
            <v>13285.933499999999</v>
          </cell>
          <cell r="AJ41">
            <v>109.6611061251664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</row>
        <row r="42">
          <cell r="B42" t="str">
            <v>Total (Chargeable)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1456950.1635154034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Overtime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Payroll (including APC's)</v>
          </cell>
          <cell r="X43">
            <v>0</v>
          </cell>
          <cell r="Y43">
            <v>1456950.1635154034</v>
          </cell>
          <cell r="Z43" t="str">
            <v>Proof</v>
          </cell>
          <cell r="AE43" t="str">
            <v>Productive Hrs for the year</v>
          </cell>
          <cell r="AF43">
            <v>0</v>
          </cell>
          <cell r="AG43">
            <v>0</v>
          </cell>
          <cell r="AH43">
            <v>0</v>
          </cell>
          <cell r="AI43">
            <v>13285.933499999999</v>
          </cell>
          <cell r="AJ43">
            <v>109.6611061251664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 xml:space="preserve">Overtime Hours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str">
            <v xml:space="preserve">Estimated  Monthly Productive Hrs </v>
          </cell>
          <cell r="AF44">
            <v>0</v>
          </cell>
          <cell r="AG44">
            <v>0</v>
          </cell>
          <cell r="AH44">
            <v>0</v>
          </cell>
          <cell r="AI44">
            <v>1107.1611249999999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Base Rate</v>
          </cell>
          <cell r="E45">
            <v>0</v>
          </cell>
          <cell r="F45">
            <v>109.23581170735376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 t="str">
            <v>Overtime Hrs for the year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 t="str">
            <v xml:space="preserve">Cost Centre Overhead </v>
          </cell>
          <cell r="AL45">
            <v>0</v>
          </cell>
          <cell r="AM45">
            <v>0</v>
          </cell>
          <cell r="AN45">
            <v>0</v>
          </cell>
          <cell r="AO45">
            <v>28866.673054834093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1456950.1635154034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Total Hrs for the year</v>
          </cell>
          <cell r="AF46">
            <v>0</v>
          </cell>
          <cell r="AG46">
            <v>0</v>
          </cell>
          <cell r="AH46">
            <v>0</v>
          </cell>
          <cell r="AI46">
            <v>13285.933499999999</v>
          </cell>
          <cell r="AJ46">
            <v>0</v>
          </cell>
          <cell r="AK46" t="str">
            <v xml:space="preserve">Corporate Overheads 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Multiplier for O/T recovery penalty</v>
          </cell>
          <cell r="E47">
            <v>0</v>
          </cell>
          <cell r="F47">
            <v>1.4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 t="str">
            <v>Proofs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Total Allocated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 t="str">
            <v>Staff Numbers - FTE</v>
          </cell>
          <cell r="AJ48">
            <v>0</v>
          </cell>
          <cell r="AK48">
            <v>9.8000000000000007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Budget Overtime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APCS</v>
          </cell>
          <cell r="E51">
            <v>0</v>
          </cell>
          <cell r="F51">
            <v>0.104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Total Budget Overtime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 t="str">
            <v>Cost Centre Overheads as a % of Chargeable Payroll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1.9813081996698581E-2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Corporate Overheads as a % of Chargeable Payroll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0.15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Staff Training and Development</v>
          </cell>
          <cell r="E56">
            <v>0</v>
          </cell>
          <cell r="F56">
            <v>24470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 t="str">
            <v>Average OPA Rate</v>
          </cell>
          <cell r="AM56">
            <v>0</v>
          </cell>
          <cell r="AN56">
            <v>0</v>
          </cell>
          <cell r="AO56">
            <v>109.6611061251664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Other Employment Costs</v>
          </cell>
          <cell r="E57">
            <v>0</v>
          </cell>
          <cell r="F57">
            <v>4250.4633333333368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Project Related Expenses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Average Fully Burdened Charge-Out-Rate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Selling Expenses</v>
          </cell>
          <cell r="E60">
            <v>0</v>
          </cell>
          <cell r="F60">
            <v>1334.9499999999996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Average Rate settings for OPA System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Leases</v>
          </cell>
          <cell r="E61">
            <v>0</v>
          </cell>
          <cell r="F61">
            <v>6314.68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Hourly Rate OPA Rate per hour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109.23581170735376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General and Admin Expenses</v>
          </cell>
          <cell r="E62">
            <v>0</v>
          </cell>
          <cell r="F62">
            <v>20237.036666666663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Cost Centre Overhead Rate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Corporate Overhead Rate for non-contestable works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0.15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Inter Divisional Charges</v>
          </cell>
          <cell r="E64">
            <v>0</v>
          </cell>
          <cell r="F64">
            <v>33750.456567647758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Corporate Overhead Rate for contestable works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0.05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Less</v>
          </cell>
          <cell r="E65">
            <v>0</v>
          </cell>
          <cell r="F65">
            <v>90357.586567647755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Overtime Penalty Rate to be applied to base OT hours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0.4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68293 - Reimbursement of FBT Expenses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74312 - Budget Cap Adjustment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70840 - Professional Member Fees</v>
          </cell>
          <cell r="E68">
            <v>0</v>
          </cell>
          <cell r="F68">
            <v>1490.9100000000005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71100 - Contractors</v>
          </cell>
          <cell r="E69">
            <v>0</v>
          </cell>
          <cell r="F69">
            <v>33000.003512813659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71000 - Consultants</v>
          </cell>
          <cell r="E70">
            <v>0</v>
          </cell>
          <cell r="F70">
            <v>27000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72505 - Plant Leasing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Total Overheads to be Recovered</v>
          </cell>
          <cell r="E72">
            <v>0</v>
          </cell>
          <cell r="F72">
            <v>28866.673054834093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 t="str">
            <v>Fixed Price Service Contract Charges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</sheetData>
      <sheetData sheetId="22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3421 - Network EHS&amp;Q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6141</v>
          </cell>
          <cell r="C21">
            <v>0</v>
          </cell>
          <cell r="D21" t="str">
            <v>Senior EHSQ Manager</v>
          </cell>
          <cell r="E21" t="str">
            <v>10550</v>
          </cell>
          <cell r="F21" t="str">
            <v>COLWILL, Dean R</v>
          </cell>
          <cell r="G21" t="str">
            <v>Salaried Staff</v>
          </cell>
          <cell r="H21">
            <v>0</v>
          </cell>
          <cell r="I21">
            <v>1</v>
          </cell>
          <cell r="J21">
            <v>149807.76999999999</v>
          </cell>
          <cell r="K21">
            <v>12440.130000000001</v>
          </cell>
          <cell r="L21">
            <v>331.50880000000001</v>
          </cell>
          <cell r="M21">
            <v>15000.029999999997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21268.77</v>
          </cell>
          <cell r="V21">
            <v>3037.17</v>
          </cell>
          <cell r="W21">
            <v>2295.2599999999998</v>
          </cell>
          <cell r="X21">
            <v>13597.86</v>
          </cell>
          <cell r="Y21">
            <v>2928.52073106434</v>
          </cell>
          <cell r="Z21">
            <v>220707.01953106435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162.79840565244669</v>
          </cell>
          <cell r="AK21">
            <v>16.279840565244669</v>
          </cell>
          <cell r="AL21">
            <v>0.1</v>
          </cell>
          <cell r="AM21">
            <v>179.07824621769134</v>
          </cell>
          <cell r="AN21">
            <v>24.419760847867003</v>
          </cell>
          <cell r="AO21">
            <v>0.15</v>
          </cell>
          <cell r="AP21">
            <v>203.49800706555834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6478</v>
          </cell>
          <cell r="C22">
            <v>0</v>
          </cell>
          <cell r="D22" t="str">
            <v>HSE&amp;Q Divisional Support Mngr</v>
          </cell>
          <cell r="E22" t="str">
            <v>10003</v>
          </cell>
          <cell r="F22" t="str">
            <v>MULLIGAN, Thomas M</v>
          </cell>
          <cell r="G22" t="str">
            <v>Salaried Staff</v>
          </cell>
          <cell r="H22">
            <v>0</v>
          </cell>
          <cell r="I22">
            <v>1</v>
          </cell>
          <cell r="J22">
            <v>129833.44</v>
          </cell>
          <cell r="K22">
            <v>10781.43</v>
          </cell>
          <cell r="L22">
            <v>452.14160000000004</v>
          </cell>
          <cell r="M22">
            <v>10000.01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18072.98</v>
          </cell>
          <cell r="V22">
            <v>2580.8100000000004</v>
          </cell>
          <cell r="W22">
            <v>1950.3800000000003</v>
          </cell>
          <cell r="X22">
            <v>11554.620000000003</v>
          </cell>
          <cell r="Y22">
            <v>3680.0531470185915</v>
          </cell>
          <cell r="Z22">
            <v>188905.86474701861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139.34116669489447</v>
          </cell>
          <cell r="AK22">
            <v>13.934116669489448</v>
          </cell>
          <cell r="AL22">
            <v>0.1</v>
          </cell>
          <cell r="AM22">
            <v>153.27528336438391</v>
          </cell>
          <cell r="AN22">
            <v>20.901175004234169</v>
          </cell>
          <cell r="AO22">
            <v>0.15</v>
          </cell>
          <cell r="AP22">
            <v>174.17645836861809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1285</v>
          </cell>
          <cell r="C23">
            <v>0</v>
          </cell>
          <cell r="D23" t="str">
            <v>Management Systems Coordinator</v>
          </cell>
          <cell r="E23" t="str">
            <v>2019</v>
          </cell>
          <cell r="F23" t="str">
            <v>PHILLIPS, Ashley</v>
          </cell>
          <cell r="G23" t="str">
            <v>Salaried Staff</v>
          </cell>
          <cell r="H23">
            <v>0</v>
          </cell>
          <cell r="I23">
            <v>1</v>
          </cell>
          <cell r="J23">
            <v>111527.11000000002</v>
          </cell>
          <cell r="K23">
            <v>9261.27</v>
          </cell>
          <cell r="L23">
            <v>163.078</v>
          </cell>
          <cell r="M23">
            <v>0</v>
          </cell>
          <cell r="N23">
            <v>2800.0499999999997</v>
          </cell>
          <cell r="O23">
            <v>749.98000000000025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14919.91</v>
          </cell>
          <cell r="V23">
            <v>2130.5499999999997</v>
          </cell>
          <cell r="W23">
            <v>1610.1299999999999</v>
          </cell>
          <cell r="X23">
            <v>9538.7999999999993</v>
          </cell>
          <cell r="Y23">
            <v>4388.4775995380041</v>
          </cell>
          <cell r="Z23">
            <v>157089.35559953802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115.87260201742488</v>
          </cell>
          <cell r="AK23">
            <v>11.587260201742488</v>
          </cell>
          <cell r="AL23">
            <v>0.1</v>
          </cell>
          <cell r="AM23">
            <v>127.45986221916738</v>
          </cell>
          <cell r="AN23">
            <v>17.380890302613732</v>
          </cell>
          <cell r="AO23">
            <v>0.15</v>
          </cell>
          <cell r="AP23">
            <v>144.8407525217811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1445</v>
          </cell>
          <cell r="C24">
            <v>0</v>
          </cell>
          <cell r="D24" t="str">
            <v>Environment Support Officer</v>
          </cell>
          <cell r="E24" t="str">
            <v>10510</v>
          </cell>
          <cell r="F24" t="str">
            <v>DARE, Christopher J</v>
          </cell>
          <cell r="G24" t="str">
            <v>Salaried Staff</v>
          </cell>
          <cell r="H24">
            <v>0</v>
          </cell>
          <cell r="I24">
            <v>1</v>
          </cell>
          <cell r="J24">
            <v>97874.43</v>
          </cell>
          <cell r="K24">
            <v>8127.5400000000009</v>
          </cell>
          <cell r="L24">
            <v>186.35400000000001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13145.619999999999</v>
          </cell>
          <cell r="V24">
            <v>1877.1899999999998</v>
          </cell>
          <cell r="W24">
            <v>1418.6200000000001</v>
          </cell>
          <cell r="X24">
            <v>8404.44</v>
          </cell>
          <cell r="Y24">
            <v>1960.3440154732648</v>
          </cell>
          <cell r="Z24">
            <v>136544.56801547325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100.71830982381766</v>
          </cell>
          <cell r="AK24">
            <v>10.071830982381767</v>
          </cell>
          <cell r="AL24">
            <v>0.1</v>
          </cell>
          <cell r="AM24">
            <v>110.79014080619943</v>
          </cell>
          <cell r="AN24">
            <v>15.107746473572648</v>
          </cell>
          <cell r="AO24">
            <v>0.15</v>
          </cell>
          <cell r="AP24">
            <v>125.89788727977208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6617</v>
          </cell>
          <cell r="C25">
            <v>0</v>
          </cell>
          <cell r="D25" t="str">
            <v>Health and Safety Officer</v>
          </cell>
          <cell r="E25" t="str">
            <v>10526</v>
          </cell>
          <cell r="F25" t="str">
            <v>WRAGG, Adrian W</v>
          </cell>
          <cell r="G25" t="str">
            <v>Salaried Staff</v>
          </cell>
          <cell r="H25">
            <v>0</v>
          </cell>
          <cell r="I25">
            <v>1</v>
          </cell>
          <cell r="J25">
            <v>86888.56</v>
          </cell>
          <cell r="K25">
            <v>7215.2600000000011</v>
          </cell>
          <cell r="L25">
            <v>138.84959999999998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11717.909999999998</v>
          </cell>
          <cell r="V25">
            <v>1673.3200000000002</v>
          </cell>
          <cell r="W25">
            <v>1264.58</v>
          </cell>
          <cell r="X25">
            <v>7491.6499999999987</v>
          </cell>
          <cell r="Y25">
            <v>1714.1978236598945</v>
          </cell>
          <cell r="Z25">
            <v>121654.35742365989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89.734959365246496</v>
          </cell>
          <cell r="AK25">
            <v>8.9734959365246496</v>
          </cell>
          <cell r="AL25">
            <v>0.1</v>
          </cell>
          <cell r="AM25">
            <v>98.708455301771153</v>
          </cell>
          <cell r="AN25">
            <v>13.460243904786974</v>
          </cell>
          <cell r="AO25">
            <v>0.15</v>
          </cell>
          <cell r="AP25">
            <v>112.16869920655813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0</v>
          </cell>
        </row>
        <row r="36">
          <cell r="B36" t="str">
            <v>Total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5</v>
          </cell>
          <cell r="J36">
            <v>575931.30999999994</v>
          </cell>
          <cell r="K36">
            <v>47825.630000000005</v>
          </cell>
          <cell r="L36">
            <v>1271.932</v>
          </cell>
          <cell r="M36">
            <v>25000.039999999997</v>
          </cell>
          <cell r="N36">
            <v>8400.15</v>
          </cell>
          <cell r="O36">
            <v>2249.9400000000005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79125.19</v>
          </cell>
          <cell r="V36">
            <v>11299.04</v>
          </cell>
          <cell r="W36">
            <v>8538.9700000000012</v>
          </cell>
          <cell r="X36">
            <v>50587.37</v>
          </cell>
          <cell r="Y36">
            <v>14671.593316754095</v>
          </cell>
          <cell r="Z36">
            <v>824901.16531675402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7974.7499999999991</v>
          </cell>
          <cell r="AH36">
            <v>0</v>
          </cell>
          <cell r="AI36">
            <v>6778.5374999999985</v>
          </cell>
          <cell r="AJ36">
            <v>121.69308871076603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B37" t="str">
            <v>Total (Chargeable)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Overtime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Payroll (including APC's)</v>
          </cell>
          <cell r="X38">
            <v>0</v>
          </cell>
          <cell r="Y38">
            <v>824901.16531675402</v>
          </cell>
          <cell r="Z38" t="str">
            <v>Proof</v>
          </cell>
          <cell r="AE38" t="str">
            <v>Productive Hrs for the year</v>
          </cell>
          <cell r="AF38">
            <v>0</v>
          </cell>
          <cell r="AG38">
            <v>0</v>
          </cell>
          <cell r="AH38">
            <v>0</v>
          </cell>
          <cell r="AI38">
            <v>6778.5374999999985</v>
          </cell>
          <cell r="AJ38">
            <v>121.69308871076603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 xml:space="preserve">Overtime Hours 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str">
            <v xml:space="preserve">Estimated  Monthly Productive Hrs </v>
          </cell>
          <cell r="AF39">
            <v>0</v>
          </cell>
          <cell r="AG39">
            <v>0</v>
          </cell>
          <cell r="AH39">
            <v>0</v>
          </cell>
          <cell r="AI39">
            <v>564.87812499999984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Base Rate</v>
          </cell>
          <cell r="E40">
            <v>0</v>
          </cell>
          <cell r="F40">
            <v>121.69308871076603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>Overtime Hrs for the year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 t="str">
            <v xml:space="preserve">Cost Centre Overhead </v>
          </cell>
          <cell r="AL40">
            <v>0</v>
          </cell>
          <cell r="AM40">
            <v>0</v>
          </cell>
          <cell r="AN40">
            <v>0</v>
          </cell>
          <cell r="AO40">
            <v>88138.629645352237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824901.16531675402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>Total Hrs for the year</v>
          </cell>
          <cell r="AF41">
            <v>0</v>
          </cell>
          <cell r="AG41">
            <v>0</v>
          </cell>
          <cell r="AH41">
            <v>0</v>
          </cell>
          <cell r="AI41">
            <v>6778.5374999999985</v>
          </cell>
          <cell r="AJ41">
            <v>0</v>
          </cell>
          <cell r="AK41" t="str">
            <v xml:space="preserve">Corporate Overheads 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Multiplier for O/T recovery penalty</v>
          </cell>
          <cell r="E42">
            <v>0</v>
          </cell>
          <cell r="F42">
            <v>1.4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 t="str">
            <v>Proofs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Total Allocated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 t="str">
            <v>Staff Numbers - FTE</v>
          </cell>
          <cell r="AJ43">
            <v>0</v>
          </cell>
          <cell r="AK43">
            <v>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Budget Overtime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APCS</v>
          </cell>
          <cell r="E46">
            <v>0</v>
          </cell>
          <cell r="F46">
            <v>0.104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Total Budget Overtime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 t="str">
            <v>Cost Centre Overheads as a % of Chargeable Payroll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0.10684750289024972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Corporate Overheads as a % of Chargeable Payroll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0.15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Staff Training and Development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 t="str">
            <v>Average OPA Rate</v>
          </cell>
          <cell r="AM51">
            <v>0</v>
          </cell>
          <cell r="AN51">
            <v>0</v>
          </cell>
          <cell r="AO51">
            <v>121.69308871076603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Other Employment Costs</v>
          </cell>
          <cell r="E52">
            <v>0</v>
          </cell>
          <cell r="F52">
            <v>12309.143333333333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Project Related Expenses</v>
          </cell>
          <cell r="E53">
            <v>0</v>
          </cell>
          <cell r="F53">
            <v>2019.2910329121448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Average Fully Burdened Charge-Out-Rate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Selling Expenses</v>
          </cell>
          <cell r="E55">
            <v>0</v>
          </cell>
          <cell r="F55">
            <v>9064.2034957980668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Average Rate settings for OPA System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Leases</v>
          </cell>
          <cell r="E56">
            <v>0</v>
          </cell>
          <cell r="F56">
            <v>27642.760000000002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Hourly Rate OPA Rate per hour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121.69308871076603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General and Admin Expenses</v>
          </cell>
          <cell r="E57">
            <v>0</v>
          </cell>
          <cell r="F57">
            <v>23216.94441886256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Cost Centre Overhead Rate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0.1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Corporate Overhead Rate for non-contestable works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0.15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Inter Divisional Charges</v>
          </cell>
          <cell r="E59">
            <v>0</v>
          </cell>
          <cell r="F59">
            <v>17219.620697779472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Corporate Overhead Rate for contestable works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0.05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Less</v>
          </cell>
          <cell r="E60">
            <v>0</v>
          </cell>
          <cell r="F60">
            <v>91471.962978685566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Overtime Penalty Rate to be applied to base OT hours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0.4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68293 - Reimbursement of FBT Expenses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74312 - Budget Cap Adjustment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70840 - Professional Member Fees</v>
          </cell>
          <cell r="E63">
            <v>0</v>
          </cell>
          <cell r="F63">
            <v>3333.3333333333344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71100 - Contractors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71000 - Consultants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72505 - Plant Leasing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Total Overheads to be Recovered</v>
          </cell>
          <cell r="E67">
            <v>0</v>
          </cell>
          <cell r="F67">
            <v>88138.629645352237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Fixed Price Service Contract Charges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</sheetData>
      <sheetData sheetId="23"/>
      <sheetData sheetId="24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B14" t="str">
            <v>3111 - Network Asset Management General Manager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 t="str">
            <v>Capital Project Expenses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683</v>
          </cell>
          <cell r="C21">
            <v>0</v>
          </cell>
          <cell r="D21" t="str">
            <v>Executive Assistant</v>
          </cell>
          <cell r="E21" t="str">
            <v>3717</v>
          </cell>
          <cell r="F21" t="str">
            <v>MILNE, Nicole R</v>
          </cell>
          <cell r="G21" t="str">
            <v>Salaried Staff</v>
          </cell>
          <cell r="H21">
            <v>0</v>
          </cell>
          <cell r="I21">
            <v>1</v>
          </cell>
          <cell r="J21">
            <v>73637.259999999995</v>
          </cell>
          <cell r="K21">
            <v>6114.8700000000008</v>
          </cell>
          <cell r="L21">
            <v>183.08360000000002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0</v>
          </cell>
          <cell r="S21">
            <v>361.39999999999992</v>
          </cell>
          <cell r="T21">
            <v>0</v>
          </cell>
          <cell r="U21">
            <v>10039.16</v>
          </cell>
          <cell r="V21">
            <v>1433.5999999999997</v>
          </cell>
          <cell r="W21">
            <v>1083.3899999999999</v>
          </cell>
          <cell r="X21">
            <v>6418.3500000000013</v>
          </cell>
          <cell r="Y21">
            <v>3422.5809044485341</v>
          </cell>
          <cell r="Z21">
            <v>106243.72450444853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78.367733824920606</v>
          </cell>
          <cell r="AK21">
            <v>11.755160073738091</v>
          </cell>
          <cell r="AL21">
            <v>0.15</v>
          </cell>
          <cell r="AM21">
            <v>90.122893898658702</v>
          </cell>
          <cell r="AN21">
            <v>11.755160073738091</v>
          </cell>
          <cell r="AO21">
            <v>0.15</v>
          </cell>
          <cell r="AP21">
            <v>101.8780539723968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6453</v>
          </cell>
          <cell r="C22">
            <v>0</v>
          </cell>
          <cell r="D22" t="str">
            <v>General Manager Asset Mngmt</v>
          </cell>
          <cell r="E22" t="str">
            <v>3823</v>
          </cell>
          <cell r="F22" t="str">
            <v>DEVLIN, Stephen P</v>
          </cell>
          <cell r="G22" t="str">
            <v>Salaried Staff</v>
          </cell>
          <cell r="H22">
            <v>0</v>
          </cell>
          <cell r="I22">
            <v>1</v>
          </cell>
          <cell r="J22">
            <v>304382.55</v>
          </cell>
          <cell r="K22">
            <v>25276.109999999997</v>
          </cell>
          <cell r="L22">
            <v>1024.0704000000001</v>
          </cell>
          <cell r="M22">
            <v>208999.82</v>
          </cell>
          <cell r="N22">
            <v>0</v>
          </cell>
          <cell r="O22">
            <v>0</v>
          </cell>
          <cell r="P22">
            <v>0</v>
          </cell>
          <cell r="Q22">
            <v>24920.159999999996</v>
          </cell>
          <cell r="R22">
            <v>0</v>
          </cell>
          <cell r="S22">
            <v>0</v>
          </cell>
          <cell r="T22">
            <v>0</v>
          </cell>
          <cell r="U22">
            <v>67627.47</v>
          </cell>
          <cell r="V22">
            <v>9657.2400000000016</v>
          </cell>
          <cell r="W22">
            <v>7298.15</v>
          </cell>
          <cell r="X22">
            <v>43236.51</v>
          </cell>
          <cell r="Y22">
            <v>14017.71918561733</v>
          </cell>
          <cell r="Z22">
            <v>706439.79958561738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521.08570586621192</v>
          </cell>
          <cell r="AK22">
            <v>78.162855879931783</v>
          </cell>
          <cell r="AL22">
            <v>0.15</v>
          </cell>
          <cell r="AM22">
            <v>599.24856174614365</v>
          </cell>
          <cell r="AN22">
            <v>78.162855879931783</v>
          </cell>
          <cell r="AO22">
            <v>0.15</v>
          </cell>
          <cell r="AP22">
            <v>677.41141762607549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6469</v>
          </cell>
          <cell r="C23">
            <v>0</v>
          </cell>
          <cell r="D23" t="str">
            <v>Asset Strategy &amp; Planning Branch Mngr</v>
          </cell>
          <cell r="E23" t="str">
            <v>9962</v>
          </cell>
          <cell r="F23" t="str">
            <v>STANLEY, Dennis R</v>
          </cell>
          <cell r="G23" t="str">
            <v>Salaried Staff</v>
          </cell>
          <cell r="H23">
            <v>0</v>
          </cell>
          <cell r="I23">
            <v>1</v>
          </cell>
          <cell r="J23">
            <v>195549.12999999995</v>
          </cell>
          <cell r="K23">
            <v>16238.509999999998</v>
          </cell>
          <cell r="L23">
            <v>347.11839999999995</v>
          </cell>
          <cell r="M23">
            <v>48613.55</v>
          </cell>
          <cell r="N23">
            <v>0</v>
          </cell>
          <cell r="O23">
            <v>0</v>
          </cell>
          <cell r="P23">
            <v>0</v>
          </cell>
          <cell r="Q23">
            <v>14952.09</v>
          </cell>
          <cell r="R23">
            <v>0</v>
          </cell>
          <cell r="S23">
            <v>0</v>
          </cell>
          <cell r="T23">
            <v>0</v>
          </cell>
          <cell r="U23">
            <v>33041.14</v>
          </cell>
          <cell r="V23">
            <v>4718.2800000000007</v>
          </cell>
          <cell r="W23">
            <v>3565.6899999999991</v>
          </cell>
          <cell r="X23">
            <v>21124.309999999998</v>
          </cell>
          <cell r="Y23">
            <v>5631.350060546667</v>
          </cell>
          <cell r="Z23">
            <v>343781.1684605467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253.58063480547742</v>
          </cell>
          <cell r="AK23">
            <v>38.037095220821612</v>
          </cell>
          <cell r="AL23">
            <v>0.15</v>
          </cell>
          <cell r="AM23">
            <v>291.617730026299</v>
          </cell>
          <cell r="AN23">
            <v>38.037095220821612</v>
          </cell>
          <cell r="AO23">
            <v>0.15</v>
          </cell>
          <cell r="AP23">
            <v>329.65482524712058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6472</v>
          </cell>
          <cell r="C24">
            <v>0</v>
          </cell>
          <cell r="D24" t="str">
            <v>Customer Connections Branch Mgr</v>
          </cell>
          <cell r="E24" t="str">
            <v>9967</v>
          </cell>
          <cell r="F24" t="str">
            <v>CHRISTIE, Timothy P</v>
          </cell>
          <cell r="G24" t="str">
            <v>Salaried Staff</v>
          </cell>
          <cell r="H24">
            <v>0</v>
          </cell>
          <cell r="I24">
            <v>1</v>
          </cell>
          <cell r="J24">
            <v>164788.57</v>
          </cell>
          <cell r="K24">
            <v>13684.110000000002</v>
          </cell>
          <cell r="L24">
            <v>379.87639999999999</v>
          </cell>
          <cell r="M24">
            <v>48158.020000000004</v>
          </cell>
          <cell r="N24">
            <v>0</v>
          </cell>
          <cell r="O24">
            <v>0</v>
          </cell>
          <cell r="P24">
            <v>0</v>
          </cell>
          <cell r="Q24">
            <v>14952.09</v>
          </cell>
          <cell r="R24">
            <v>0</v>
          </cell>
          <cell r="S24">
            <v>0</v>
          </cell>
          <cell r="T24">
            <v>0</v>
          </cell>
          <cell r="U24">
            <v>28988.91</v>
          </cell>
          <cell r="V24">
            <v>4139.58</v>
          </cell>
          <cell r="W24">
            <v>3128.3999999999996</v>
          </cell>
          <cell r="X24">
            <v>18533.609999999997</v>
          </cell>
          <cell r="Y24">
            <v>4745.5258211898481</v>
          </cell>
          <cell r="Z24">
            <v>301498.69222118991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222.39214006058828</v>
          </cell>
          <cell r="AK24">
            <v>33.358821009088238</v>
          </cell>
          <cell r="AL24">
            <v>0.15</v>
          </cell>
          <cell r="AM24">
            <v>255.75096106967652</v>
          </cell>
          <cell r="AN24">
            <v>33.358821009088238</v>
          </cell>
          <cell r="AO24">
            <v>0.15</v>
          </cell>
          <cell r="AP24">
            <v>289.10978207876474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6464</v>
          </cell>
          <cell r="C25">
            <v>0</v>
          </cell>
          <cell r="D25" t="str">
            <v>Dist Strat &amp; Comp Branch Mgr</v>
          </cell>
          <cell r="E25" t="str">
            <v>10042</v>
          </cell>
          <cell r="F25" t="str">
            <v>MILLER, Matthew C</v>
          </cell>
          <cell r="G25" t="str">
            <v>Salaried Staff</v>
          </cell>
          <cell r="H25">
            <v>0</v>
          </cell>
          <cell r="I25">
            <v>1</v>
          </cell>
          <cell r="J25">
            <v>177656.72999999998</v>
          </cell>
          <cell r="K25">
            <v>14752.71</v>
          </cell>
          <cell r="L25">
            <v>339.35360000000003</v>
          </cell>
          <cell r="M25">
            <v>33330.01</v>
          </cell>
          <cell r="N25">
            <v>0</v>
          </cell>
          <cell r="O25">
            <v>0</v>
          </cell>
          <cell r="P25">
            <v>0</v>
          </cell>
          <cell r="Q25">
            <v>14952.09</v>
          </cell>
          <cell r="R25">
            <v>0</v>
          </cell>
          <cell r="S25">
            <v>0</v>
          </cell>
          <cell r="T25">
            <v>0</v>
          </cell>
          <cell r="U25">
            <v>28881.869999999995</v>
          </cell>
          <cell r="V25">
            <v>4124.3099999999995</v>
          </cell>
          <cell r="W25">
            <v>3116.8200000000011</v>
          </cell>
          <cell r="X25">
            <v>18465.150000000005</v>
          </cell>
          <cell r="Y25">
            <v>4901.6819252951718</v>
          </cell>
          <cell r="Z25">
            <v>300520.72552529513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221.67077007783402</v>
          </cell>
          <cell r="AK25">
            <v>33.2506155116751</v>
          </cell>
          <cell r="AL25">
            <v>0.15</v>
          </cell>
          <cell r="AM25">
            <v>254.92138558950913</v>
          </cell>
          <cell r="AN25">
            <v>33.2506155116751</v>
          </cell>
          <cell r="AO25">
            <v>0.15</v>
          </cell>
          <cell r="AP25">
            <v>288.17200110118421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3413</v>
          </cell>
          <cell r="C26">
            <v>0</v>
          </cell>
          <cell r="D26" t="str">
            <v>Trainee Administration Officer</v>
          </cell>
          <cell r="E26" t="str">
            <v>10561</v>
          </cell>
          <cell r="F26" t="str">
            <v>RICHARDSON, Curtis J</v>
          </cell>
          <cell r="G26" t="str">
            <v>Salaried Staff</v>
          </cell>
          <cell r="H26">
            <v>0</v>
          </cell>
          <cell r="I26">
            <v>1</v>
          </cell>
          <cell r="J26">
            <v>32822.15</v>
          </cell>
          <cell r="K26">
            <v>2726.18</v>
          </cell>
          <cell r="L26">
            <v>119.8432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4692.5200000000004</v>
          </cell>
          <cell r="V26">
            <v>670.1</v>
          </cell>
          <cell r="W26">
            <v>506.39000000000004</v>
          </cell>
          <cell r="X26">
            <v>3000.09</v>
          </cell>
          <cell r="Y26">
            <v>636.65371659128766</v>
          </cell>
          <cell r="Z26">
            <v>48723.956916591298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35.93987413700323</v>
          </cell>
          <cell r="AK26">
            <v>5.3909811205504843</v>
          </cell>
          <cell r="AL26">
            <v>0.15</v>
          </cell>
          <cell r="AM26">
            <v>41.330855257553715</v>
          </cell>
          <cell r="AN26">
            <v>5.3909811205504843</v>
          </cell>
          <cell r="AO26">
            <v>0.15</v>
          </cell>
          <cell r="AP26">
            <v>46.7218363781042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6468</v>
          </cell>
          <cell r="C27">
            <v>0</v>
          </cell>
          <cell r="D27" t="str">
            <v>Network Optimisation Mgr</v>
          </cell>
          <cell r="E27" t="str">
            <v>548-40128</v>
          </cell>
          <cell r="F27" t="str">
            <v>WORONY, Janusz</v>
          </cell>
          <cell r="G27" t="str">
            <v>Salaried Staff</v>
          </cell>
          <cell r="H27">
            <v>0</v>
          </cell>
          <cell r="I27">
            <v>1</v>
          </cell>
          <cell r="J27">
            <v>173915.36000000002</v>
          </cell>
          <cell r="K27">
            <v>14442.04</v>
          </cell>
          <cell r="L27">
            <v>470.43800000000005</v>
          </cell>
          <cell r="M27">
            <v>31827.999999999996</v>
          </cell>
          <cell r="N27">
            <v>0</v>
          </cell>
          <cell r="O27">
            <v>0</v>
          </cell>
          <cell r="P27">
            <v>0</v>
          </cell>
          <cell r="Q27">
            <v>19936.009999999998</v>
          </cell>
          <cell r="R27">
            <v>0</v>
          </cell>
          <cell r="S27">
            <v>0</v>
          </cell>
          <cell r="T27">
            <v>5733.0199999999995</v>
          </cell>
          <cell r="U27">
            <v>38234.01</v>
          </cell>
          <cell r="V27">
            <v>4346.3999999999996</v>
          </cell>
          <cell r="W27">
            <v>3183.7200000000003</v>
          </cell>
          <cell r="X27">
            <v>19459.439999999999</v>
          </cell>
          <cell r="Y27">
            <v>7647.8085256200065</v>
          </cell>
          <cell r="Z27">
            <v>319196.24652562005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235.44624967083246</v>
          </cell>
          <cell r="AK27">
            <v>35.31693745062487</v>
          </cell>
          <cell r="AL27">
            <v>0.15</v>
          </cell>
          <cell r="AM27">
            <v>270.76318712145735</v>
          </cell>
          <cell r="AN27">
            <v>35.31693745062487</v>
          </cell>
          <cell r="AO27">
            <v>0.15</v>
          </cell>
          <cell r="AP27">
            <v>306.08012457208224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3557</v>
          </cell>
          <cell r="C29">
            <v>0</v>
          </cell>
          <cell r="D29" t="str">
            <v>Graduate Engineer</v>
          </cell>
          <cell r="E29" t="str">
            <v>9876</v>
          </cell>
          <cell r="F29" t="str">
            <v>HEWITT, Amy M</v>
          </cell>
          <cell r="G29" t="str">
            <v>Salaried Staff</v>
          </cell>
          <cell r="H29">
            <v>0</v>
          </cell>
          <cell r="I29">
            <v>1</v>
          </cell>
          <cell r="J29">
            <v>25312.839999999997</v>
          </cell>
          <cell r="K29">
            <v>2102.2399999999998</v>
          </cell>
          <cell r="L29">
            <v>89.712800000000001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3716.0099999999998</v>
          </cell>
          <cell r="V29">
            <v>530.62</v>
          </cell>
          <cell r="W29">
            <v>401</v>
          </cell>
          <cell r="X29">
            <v>2375.7800000000002</v>
          </cell>
          <cell r="Y29">
            <v>934.46911810649908</v>
          </cell>
          <cell r="Z29">
            <v>39012.701918106497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28.776636492832342</v>
          </cell>
          <cell r="AK29">
            <v>4.3164954739248511</v>
          </cell>
          <cell r="AL29">
            <v>0.15</v>
          </cell>
          <cell r="AM29">
            <v>33.093131966757191</v>
          </cell>
          <cell r="AN29">
            <v>4.3164954739248511</v>
          </cell>
          <cell r="AO29">
            <v>0.15</v>
          </cell>
          <cell r="AP29">
            <v>37.409627440682044</v>
          </cell>
          <cell r="AQ29">
            <v>0</v>
          </cell>
          <cell r="AR29">
            <v>0</v>
          </cell>
          <cell r="AS29">
            <v>1656.4000000000003</v>
          </cell>
          <cell r="AT29">
            <v>1656.4000000000003</v>
          </cell>
          <cell r="AU29">
            <v>0</v>
          </cell>
          <cell r="AW29">
            <v>0</v>
          </cell>
          <cell r="AX29">
            <v>0</v>
          </cell>
        </row>
        <row r="30">
          <cell r="B30" t="str">
            <v>3243</v>
          </cell>
          <cell r="C30">
            <v>0</v>
          </cell>
          <cell r="D30" t="str">
            <v>Graduate Engineer</v>
          </cell>
          <cell r="E30" t="str">
            <v>10120</v>
          </cell>
          <cell r="F30" t="str">
            <v>CLEMENTS, Daniel E</v>
          </cell>
          <cell r="G30" t="str">
            <v>Salaried Staff</v>
          </cell>
          <cell r="H30">
            <v>0</v>
          </cell>
          <cell r="I30">
            <v>1</v>
          </cell>
          <cell r="J30">
            <v>15467.82</v>
          </cell>
          <cell r="K30">
            <v>1284.3600000000001</v>
          </cell>
          <cell r="L30">
            <v>57.252000000000002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2436</v>
          </cell>
          <cell r="V30">
            <v>347.83</v>
          </cell>
          <cell r="W30">
            <v>262.88</v>
          </cell>
          <cell r="X30">
            <v>1557.4200000000003</v>
          </cell>
          <cell r="Y30">
            <v>411.8949229894626</v>
          </cell>
          <cell r="Z30">
            <v>25375.486922989468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18.717523450294014</v>
          </cell>
          <cell r="AK30">
            <v>2.807628517544102</v>
          </cell>
          <cell r="AL30">
            <v>0.15</v>
          </cell>
          <cell r="AM30">
            <v>21.525151967838116</v>
          </cell>
          <cell r="AN30">
            <v>2.807628517544102</v>
          </cell>
          <cell r="AO30">
            <v>0.15</v>
          </cell>
          <cell r="AP30">
            <v>24.332780485382219</v>
          </cell>
          <cell r="AQ30">
            <v>0</v>
          </cell>
          <cell r="AR30">
            <v>0</v>
          </cell>
          <cell r="AS30">
            <v>1636.5</v>
          </cell>
          <cell r="AT30">
            <v>1636.5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</row>
        <row r="33">
          <cell r="B33" t="str">
            <v>Total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9</v>
          </cell>
          <cell r="J33">
            <v>1163532.4100000001</v>
          </cell>
          <cell r="K33">
            <v>96621.13</v>
          </cell>
          <cell r="L33">
            <v>3010.7483999999995</v>
          </cell>
          <cell r="M33">
            <v>370929.4</v>
          </cell>
          <cell r="N33">
            <v>11200.199999999999</v>
          </cell>
          <cell r="O33">
            <v>2999.920000000001</v>
          </cell>
          <cell r="P33">
            <v>0</v>
          </cell>
          <cell r="Q33">
            <v>89712.439999999988</v>
          </cell>
          <cell r="R33">
            <v>0</v>
          </cell>
          <cell r="S33">
            <v>361.39999999999992</v>
          </cell>
          <cell r="T33">
            <v>5733.0199999999995</v>
          </cell>
          <cell r="U33">
            <v>217657.09</v>
          </cell>
          <cell r="V33">
            <v>29967.960000000003</v>
          </cell>
          <cell r="W33">
            <v>22546.44</v>
          </cell>
          <cell r="X33">
            <v>134170.66000000003</v>
          </cell>
          <cell r="Y33">
            <v>42349.684180404809</v>
          </cell>
          <cell r="Z33">
            <v>2190792.5025804052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3189.8999999999996</v>
          </cell>
          <cell r="AH33">
            <v>0</v>
          </cell>
          <cell r="AI33">
            <v>2711.4149999999995</v>
          </cell>
          <cell r="AJ33">
            <v>23.747079971563178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3292.9000000000005</v>
          </cell>
          <cell r="AT33">
            <v>3292.9000000000005</v>
          </cell>
          <cell r="AU33">
            <v>0</v>
          </cell>
          <cell r="AV33">
            <v>0</v>
          </cell>
          <cell r="AX33">
            <v>0</v>
          </cell>
        </row>
        <row r="34">
          <cell r="B34" t="str">
            <v>Total (Chargeable)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64388.188841095965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>Overtime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0.88288051432998327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Payroll (including APC's)</v>
          </cell>
          <cell r="X35">
            <v>0</v>
          </cell>
          <cell r="Y35">
            <v>2190792.5025804052</v>
          </cell>
          <cell r="Z35" t="str">
            <v>Proof</v>
          </cell>
          <cell r="AE35" t="str">
            <v>Productive Hrs for the year</v>
          </cell>
          <cell r="AF35">
            <v>0</v>
          </cell>
          <cell r="AG35">
            <v>0</v>
          </cell>
          <cell r="AH35">
            <v>0</v>
          </cell>
          <cell r="AI35">
            <v>2711.4149999999995</v>
          </cell>
          <cell r="AJ35">
            <v>23.747079971563178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 xml:space="preserve">Overtime Hours 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 xml:space="preserve">Estimated  Monthly Productive Hrs </v>
          </cell>
          <cell r="AF36">
            <v>0</v>
          </cell>
          <cell r="AG36">
            <v>0</v>
          </cell>
          <cell r="AH36">
            <v>0</v>
          </cell>
          <cell r="AI36">
            <v>225.95124999999996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Base Rate</v>
          </cell>
          <cell r="E37">
            <v>0</v>
          </cell>
          <cell r="F37">
            <v>23.747079971563178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Overtime Hrs for the year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 t="str">
            <v xml:space="preserve">Cost Centre Overhead </v>
          </cell>
          <cell r="AL37">
            <v>0</v>
          </cell>
          <cell r="AM37">
            <v>0</v>
          </cell>
          <cell r="AN37">
            <v>0</v>
          </cell>
          <cell r="AO37">
            <v>249075.07575557093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2190792.5025804052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str">
            <v>Total Hrs for the year</v>
          </cell>
          <cell r="AF38">
            <v>0</v>
          </cell>
          <cell r="AG38">
            <v>0</v>
          </cell>
          <cell r="AH38">
            <v>0</v>
          </cell>
          <cell r="AI38">
            <v>2711.4149999999995</v>
          </cell>
          <cell r="AJ38">
            <v>0</v>
          </cell>
          <cell r="AK38" t="str">
            <v xml:space="preserve">Corporate Overheads 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Multiplier for O/T recovery penalty</v>
          </cell>
          <cell r="E39">
            <v>0</v>
          </cell>
          <cell r="F39">
            <v>1.4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 t="str">
            <v>Proofs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Total Allocated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 t="str">
            <v>Staff Numbers - FTE</v>
          </cell>
          <cell r="AJ40">
            <v>0</v>
          </cell>
          <cell r="AK40">
            <v>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Budget Overtime</v>
          </cell>
          <cell r="E42">
            <v>0</v>
          </cell>
          <cell r="F42">
            <v>0</v>
          </cell>
          <cell r="G42">
            <v>0</v>
          </cell>
          <cell r="H42" t="str">
            <v xml:space="preserve"> 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APCS</v>
          </cell>
          <cell r="E43">
            <v>0</v>
          </cell>
          <cell r="F43">
            <v>0.104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Total Budget Overtime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 t="str">
            <v>Cost Centre Overheads as a % of Chargeable Payroll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0.11369176928540703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Corporate Overheads as a % of Chargeable Payroll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0.15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Staff Training and Development</v>
          </cell>
          <cell r="E48">
            <v>0</v>
          </cell>
          <cell r="F48">
            <v>71671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 t="str">
            <v>Average OPA Rate</v>
          </cell>
          <cell r="AM48">
            <v>0</v>
          </cell>
          <cell r="AN48">
            <v>0</v>
          </cell>
          <cell r="AO48">
            <v>23.747079971563178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Other Employment Costs</v>
          </cell>
          <cell r="E49">
            <v>0</v>
          </cell>
          <cell r="F49">
            <v>104138.9717680295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Project Related Expenses</v>
          </cell>
          <cell r="E50">
            <v>0</v>
          </cell>
          <cell r="F50">
            <v>6999.9999999999973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Average Fully Burdened Charge-Out-Rate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Selling Expenses</v>
          </cell>
          <cell r="E52">
            <v>0</v>
          </cell>
          <cell r="F52">
            <v>22348.310064871752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Average Rate settings for OPA System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Leases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Hourly Rate OPA Rate per hour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23.747079971563178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General and Admin Expenses</v>
          </cell>
          <cell r="E54">
            <v>0</v>
          </cell>
          <cell r="F54">
            <v>15421.476666666667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Cost Centre Overhead Rate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0.15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Corporate Overhead Rate for non-contestable works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0.15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Inter Divisional Charges</v>
          </cell>
          <cell r="E56">
            <v>0</v>
          </cell>
          <cell r="F56">
            <v>30995.31725600304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Corporate Overhead Rate for contestable works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0.05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Less</v>
          </cell>
          <cell r="E57">
            <v>0</v>
          </cell>
          <cell r="F57">
            <v>251575.07575557093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Overtime Penalty Rate to be applied to base OT hours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0.4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68293 - Reimbursement of FBT Expenses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74312 - Budget Cap Adjustment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70840 - Professional Member Fees</v>
          </cell>
          <cell r="E60">
            <v>0</v>
          </cell>
          <cell r="F60">
            <v>2500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71100 - Contractors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71000 - Consultants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72505 - Plant Leasing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Total Overheads to be Recovered</v>
          </cell>
          <cell r="E64">
            <v>0</v>
          </cell>
          <cell r="F64">
            <v>249075.07575557093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Fixed Price Service Contract Charges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</sheetData>
      <sheetData sheetId="25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B14" t="str">
            <v>3121 - Network Distribution Strategy &amp; Compliance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 t="str">
            <v>Capital Project Expenses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6327</v>
          </cell>
          <cell r="C24">
            <v>0</v>
          </cell>
          <cell r="D24" t="str">
            <v>Customer Liaison Officer</v>
          </cell>
          <cell r="E24" t="str">
            <v>9718</v>
          </cell>
          <cell r="F24" t="str">
            <v>BELLINGHAM, Elyse C</v>
          </cell>
          <cell r="G24" t="str">
            <v>Salaried Staff</v>
          </cell>
          <cell r="H24">
            <v>0</v>
          </cell>
          <cell r="I24">
            <v>1</v>
          </cell>
          <cell r="J24">
            <v>47201.01</v>
          </cell>
          <cell r="K24">
            <v>3919.619999999999</v>
          </cell>
          <cell r="L24">
            <v>194.8176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6560.15</v>
          </cell>
          <cell r="V24">
            <v>936.75</v>
          </cell>
          <cell r="W24">
            <v>707.93999999999994</v>
          </cell>
          <cell r="X24">
            <v>4194.1499999999996</v>
          </cell>
          <cell r="Y24">
            <v>1880.083372983428</v>
          </cell>
          <cell r="Z24">
            <v>69144.550972983445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51.002558422803929</v>
          </cell>
          <cell r="AK24">
            <v>12.750639605700982</v>
          </cell>
          <cell r="AL24">
            <v>0.25</v>
          </cell>
          <cell r="AM24">
            <v>63.753198028504912</v>
          </cell>
          <cell r="AN24">
            <v>7.6503837634205887</v>
          </cell>
          <cell r="AO24">
            <v>0.15</v>
          </cell>
          <cell r="AP24">
            <v>71.403581791925504</v>
          </cell>
          <cell r="AQ24">
            <v>0</v>
          </cell>
          <cell r="AR24">
            <v>0</v>
          </cell>
          <cell r="AS24">
            <v>1448.74</v>
          </cell>
          <cell r="AT24">
            <v>1448.74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994</v>
          </cell>
          <cell r="C25">
            <v>0</v>
          </cell>
          <cell r="D25" t="str">
            <v>Customer Liaison Officer</v>
          </cell>
          <cell r="E25" t="str">
            <v>2506</v>
          </cell>
          <cell r="F25" t="str">
            <v>BUSTAMANTE, Christian A</v>
          </cell>
          <cell r="G25" t="str">
            <v>Salaried Staff</v>
          </cell>
          <cell r="H25">
            <v>0</v>
          </cell>
          <cell r="I25">
            <v>1</v>
          </cell>
          <cell r="J25">
            <v>81691.320000000007</v>
          </cell>
          <cell r="K25">
            <v>6783.6999999999971</v>
          </cell>
          <cell r="L25">
            <v>312.1472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11042.480000000001</v>
          </cell>
          <cell r="V25">
            <v>1576.87</v>
          </cell>
          <cell r="W25">
            <v>1191.67</v>
          </cell>
          <cell r="X25">
            <v>7059.8099999999995</v>
          </cell>
          <cell r="Y25">
            <v>3259.9603928809993</v>
          </cell>
          <cell r="Z25">
            <v>116467.98759288099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85.909377644426257</v>
          </cell>
          <cell r="AK25">
            <v>21.477344411106564</v>
          </cell>
          <cell r="AL25">
            <v>0.25</v>
          </cell>
          <cell r="AM25">
            <v>107.38672205553283</v>
          </cell>
          <cell r="AN25">
            <v>12.886406646663938</v>
          </cell>
          <cell r="AO25">
            <v>0.15</v>
          </cell>
          <cell r="AP25">
            <v>120.27312870219677</v>
          </cell>
          <cell r="AQ25">
            <v>0</v>
          </cell>
          <cell r="AR25">
            <v>0</v>
          </cell>
          <cell r="AS25">
            <v>1514.4599999999998</v>
          </cell>
          <cell r="AT25">
            <v>1514.4599999999998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2573</v>
          </cell>
          <cell r="C26">
            <v>0</v>
          </cell>
          <cell r="D26" t="str">
            <v>Standards Tech Off/Engineer</v>
          </cell>
          <cell r="E26" t="str">
            <v>10628</v>
          </cell>
          <cell r="F26" t="str">
            <v>BUTSON, Mark</v>
          </cell>
          <cell r="G26" t="str">
            <v>Salaried Staff</v>
          </cell>
          <cell r="H26">
            <v>0</v>
          </cell>
          <cell r="I26">
            <v>1</v>
          </cell>
          <cell r="J26">
            <v>117512.76000000001</v>
          </cell>
          <cell r="K26">
            <v>9758.31</v>
          </cell>
          <cell r="L26">
            <v>203.386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5733.0199999999995</v>
          </cell>
          <cell r="U26">
            <v>16385.73</v>
          </cell>
          <cell r="V26">
            <v>2339.8999999999996</v>
          </cell>
          <cell r="W26">
            <v>1768.3099999999997</v>
          </cell>
          <cell r="X26">
            <v>10475.94</v>
          </cell>
          <cell r="Y26">
            <v>2163.3196083069824</v>
          </cell>
          <cell r="Z26">
            <v>169890.70560830698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125.31516245820504</v>
          </cell>
          <cell r="AK26">
            <v>31.328790614551259</v>
          </cell>
          <cell r="AL26">
            <v>0.25</v>
          </cell>
          <cell r="AM26">
            <v>156.64395307275629</v>
          </cell>
          <cell r="AN26">
            <v>18.797274368730754</v>
          </cell>
          <cell r="AO26">
            <v>0.15</v>
          </cell>
          <cell r="AP26">
            <v>175.44122744148706</v>
          </cell>
          <cell r="AQ26">
            <v>1143.1500000000001</v>
          </cell>
          <cell r="AR26">
            <v>0</v>
          </cell>
          <cell r="AS26">
            <v>218.45000000000005</v>
          </cell>
          <cell r="AT26">
            <v>1361.6000000000001</v>
          </cell>
          <cell r="AU26">
            <v>199687.70869755477</v>
          </cell>
          <cell r="AV26">
            <v>0.8395637485311398</v>
          </cell>
          <cell r="AW26">
            <v>1138.2028706117801</v>
          </cell>
          <cell r="AX26">
            <v>0</v>
          </cell>
        </row>
        <row r="27">
          <cell r="B27" t="str">
            <v>6523</v>
          </cell>
          <cell r="C27">
            <v>0</v>
          </cell>
          <cell r="D27" t="str">
            <v>Standards Mgr</v>
          </cell>
          <cell r="E27" t="str">
            <v>3113</v>
          </cell>
          <cell r="F27" t="str">
            <v>CLELAND, Wayne J</v>
          </cell>
          <cell r="G27" t="str">
            <v>Salaried Staff</v>
          </cell>
          <cell r="H27">
            <v>0</v>
          </cell>
          <cell r="I27">
            <v>1</v>
          </cell>
          <cell r="J27">
            <v>153722.08000000002</v>
          </cell>
          <cell r="K27">
            <v>12765.15</v>
          </cell>
          <cell r="L27">
            <v>502.15680000000003</v>
          </cell>
          <cell r="M27">
            <v>26228.49</v>
          </cell>
          <cell r="N27">
            <v>0</v>
          </cell>
          <cell r="O27">
            <v>0</v>
          </cell>
          <cell r="P27">
            <v>0</v>
          </cell>
          <cell r="Q27">
            <v>14952.09</v>
          </cell>
          <cell r="R27">
            <v>0</v>
          </cell>
          <cell r="S27">
            <v>0</v>
          </cell>
          <cell r="T27">
            <v>0</v>
          </cell>
          <cell r="U27">
            <v>24919.170000000006</v>
          </cell>
          <cell r="V27">
            <v>3558.4599999999991</v>
          </cell>
          <cell r="W27">
            <v>2689.2099999999996</v>
          </cell>
          <cell r="X27">
            <v>15931.68</v>
          </cell>
          <cell r="Y27">
            <v>5956.4255473150188</v>
          </cell>
          <cell r="Z27">
            <v>261224.912347315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192.68530442393734</v>
          </cell>
          <cell r="AK27">
            <v>48.171326105984335</v>
          </cell>
          <cell r="AL27">
            <v>0.25</v>
          </cell>
          <cell r="AM27">
            <v>240.85663052992169</v>
          </cell>
          <cell r="AN27">
            <v>28.902795663590599</v>
          </cell>
          <cell r="AO27">
            <v>0.15</v>
          </cell>
          <cell r="AP27">
            <v>269.7594261935123</v>
          </cell>
          <cell r="AQ27">
            <v>811.2</v>
          </cell>
          <cell r="AR27">
            <v>0</v>
          </cell>
          <cell r="AS27">
            <v>680.07999999999993</v>
          </cell>
          <cell r="AT27">
            <v>1491.28</v>
          </cell>
          <cell r="AU27">
            <v>198935.08157730187</v>
          </cell>
          <cell r="AV27">
            <v>0.54396223378574116</v>
          </cell>
          <cell r="AW27">
            <v>737.45368006008255</v>
          </cell>
          <cell r="AX27">
            <v>0</v>
          </cell>
        </row>
        <row r="28">
          <cell r="B28" t="str">
            <v>6348</v>
          </cell>
          <cell r="C28">
            <v>0</v>
          </cell>
          <cell r="D28" t="str">
            <v>Regulatory Compliance Mgr</v>
          </cell>
          <cell r="E28" t="str">
            <v>10588</v>
          </cell>
          <cell r="F28" t="str">
            <v>CUNNINGHAM, Peter J</v>
          </cell>
          <cell r="G28" t="str">
            <v>Salaried Staff</v>
          </cell>
          <cell r="H28">
            <v>0</v>
          </cell>
          <cell r="I28">
            <v>1</v>
          </cell>
          <cell r="J28">
            <v>131830.85</v>
          </cell>
          <cell r="K28">
            <v>10947.32</v>
          </cell>
          <cell r="L28">
            <v>313.20999999999998</v>
          </cell>
          <cell r="M28">
            <v>16152.02</v>
          </cell>
          <cell r="N28">
            <v>0</v>
          </cell>
          <cell r="O28">
            <v>0</v>
          </cell>
          <cell r="P28">
            <v>0</v>
          </cell>
          <cell r="Q28">
            <v>14952.09</v>
          </cell>
          <cell r="R28">
            <v>0</v>
          </cell>
          <cell r="S28">
            <v>0</v>
          </cell>
          <cell r="T28">
            <v>0</v>
          </cell>
          <cell r="U28">
            <v>20865.050000000003</v>
          </cell>
          <cell r="V28">
            <v>2979.52</v>
          </cell>
          <cell r="W28">
            <v>2251.6800000000003</v>
          </cell>
          <cell r="X28">
            <v>13339.71</v>
          </cell>
          <cell r="Y28">
            <v>2474.0274934110785</v>
          </cell>
          <cell r="Z28">
            <v>216105.47749341105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159.40420591714002</v>
          </cell>
          <cell r="AK28">
            <v>39.851051479285005</v>
          </cell>
          <cell r="AL28">
            <v>0.25</v>
          </cell>
          <cell r="AM28">
            <v>199.25525739642501</v>
          </cell>
          <cell r="AN28">
            <v>23.910630887571003</v>
          </cell>
          <cell r="AO28">
            <v>0.15</v>
          </cell>
          <cell r="AP28">
            <v>223.16588828399603</v>
          </cell>
          <cell r="AQ28">
            <v>0</v>
          </cell>
          <cell r="AR28">
            <v>0</v>
          </cell>
          <cell r="AS28">
            <v>1260.5999999999999</v>
          </cell>
          <cell r="AT28">
            <v>1260.5999999999999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22</v>
          </cell>
          <cell r="C29">
            <v>0</v>
          </cell>
          <cell r="D29" t="str">
            <v>Standards Engineer</v>
          </cell>
          <cell r="E29" t="str">
            <v>10609</v>
          </cell>
          <cell r="F29" t="str">
            <v>DESAI, Chiragkumar</v>
          </cell>
          <cell r="G29" t="str">
            <v>Salaried Staff</v>
          </cell>
          <cell r="H29">
            <v>0</v>
          </cell>
          <cell r="I29">
            <v>1</v>
          </cell>
          <cell r="J29">
            <v>99602.019999999975</v>
          </cell>
          <cell r="K29">
            <v>8270.9699999999993</v>
          </cell>
          <cell r="L29">
            <v>362.25080000000003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5733.0199999999995</v>
          </cell>
          <cell r="U29">
            <v>14058.09</v>
          </cell>
          <cell r="V29">
            <v>2007.48</v>
          </cell>
          <cell r="W29">
            <v>1517.1199999999997</v>
          </cell>
          <cell r="X29">
            <v>8987.81</v>
          </cell>
          <cell r="Y29">
            <v>1858.8798854832428</v>
          </cell>
          <cell r="Z29">
            <v>145947.67068548323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107.65424745786481</v>
          </cell>
          <cell r="AK29">
            <v>26.913561864466203</v>
          </cell>
          <cell r="AL29">
            <v>0.25</v>
          </cell>
          <cell r="AM29">
            <v>134.56780932233102</v>
          </cell>
          <cell r="AN29">
            <v>16.14813711867972</v>
          </cell>
          <cell r="AO29">
            <v>0.15</v>
          </cell>
          <cell r="AP29">
            <v>150.71594644101074</v>
          </cell>
          <cell r="AQ29">
            <v>0</v>
          </cell>
          <cell r="AR29">
            <v>0</v>
          </cell>
          <cell r="AS29">
            <v>1576.6</v>
          </cell>
          <cell r="AT29">
            <v>1576.6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6304</v>
          </cell>
          <cell r="C30">
            <v>0</v>
          </cell>
          <cell r="D30" t="str">
            <v>Regulatory Compliance Officer</v>
          </cell>
          <cell r="E30" t="str">
            <v>10536</v>
          </cell>
          <cell r="F30" t="str">
            <v>FITZGERALD, Marianne</v>
          </cell>
          <cell r="G30" t="str">
            <v>Salaried Staff</v>
          </cell>
          <cell r="H30">
            <v>0</v>
          </cell>
          <cell r="I30">
            <v>1</v>
          </cell>
          <cell r="J30">
            <v>109859.04999999999</v>
          </cell>
          <cell r="K30">
            <v>9122.7800000000007</v>
          </cell>
          <cell r="L30">
            <v>168.83400000000003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14703.12</v>
          </cell>
          <cell r="V30">
            <v>2099.59</v>
          </cell>
          <cell r="W30">
            <v>1586.7600000000002</v>
          </cell>
          <cell r="X30">
            <v>9400.19</v>
          </cell>
          <cell r="Y30">
            <v>2140.8108609145488</v>
          </cell>
          <cell r="Z30">
            <v>152631.16486091455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112.58414138810517</v>
          </cell>
          <cell r="AK30">
            <v>28.146035347026292</v>
          </cell>
          <cell r="AL30">
            <v>0.25</v>
          </cell>
          <cell r="AM30">
            <v>140.73017673513147</v>
          </cell>
          <cell r="AN30">
            <v>16.887621208215773</v>
          </cell>
          <cell r="AO30">
            <v>0.15</v>
          </cell>
          <cell r="AP30">
            <v>157.61779794334723</v>
          </cell>
          <cell r="AQ30">
            <v>0</v>
          </cell>
          <cell r="AR30">
            <v>0</v>
          </cell>
          <cell r="AS30">
            <v>127.25</v>
          </cell>
          <cell r="AT30">
            <v>127.25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6427</v>
          </cell>
          <cell r="C31">
            <v>0</v>
          </cell>
          <cell r="D31" t="str">
            <v>Senior Standards Engineer</v>
          </cell>
          <cell r="E31" t="str">
            <v>3726</v>
          </cell>
          <cell r="F31" t="str">
            <v>SUTHAR, Bhavin D</v>
          </cell>
          <cell r="G31" t="str">
            <v>Salaried Staff</v>
          </cell>
          <cell r="H31">
            <v>0</v>
          </cell>
          <cell r="I31">
            <v>1</v>
          </cell>
          <cell r="J31">
            <v>121657.40000000002</v>
          </cell>
          <cell r="K31">
            <v>10102.48</v>
          </cell>
          <cell r="L31">
            <v>414.48760000000004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5733.0199999999995</v>
          </cell>
          <cell r="U31">
            <v>16924.39</v>
          </cell>
          <cell r="V31">
            <v>2416.83</v>
          </cell>
          <cell r="W31">
            <v>1826.4100000000003</v>
          </cell>
          <cell r="X31">
            <v>10820.340000000002</v>
          </cell>
          <cell r="Y31">
            <v>5736.7998394767892</v>
          </cell>
          <cell r="Z31">
            <v>179182.18743947678</v>
          </cell>
          <cell r="AA31">
            <v>0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132.16876607931786</v>
          </cell>
          <cell r="AK31">
            <v>33.042191519829466</v>
          </cell>
          <cell r="AL31">
            <v>0.25</v>
          </cell>
          <cell r="AM31">
            <v>165.21095759914732</v>
          </cell>
          <cell r="AN31">
            <v>19.825314911897678</v>
          </cell>
          <cell r="AO31">
            <v>0.15</v>
          </cell>
          <cell r="AP31">
            <v>185.03627251104501</v>
          </cell>
          <cell r="AQ31">
            <v>210.45</v>
          </cell>
          <cell r="AR31">
            <v>0</v>
          </cell>
          <cell r="AS31">
            <v>1394.4</v>
          </cell>
          <cell r="AT31">
            <v>1604.8500000000001</v>
          </cell>
          <cell r="AU31">
            <v>32895.565246155747</v>
          </cell>
          <cell r="AV31">
            <v>0.13113375081783343</v>
          </cell>
          <cell r="AW31">
            <v>177.77900948686789</v>
          </cell>
          <cell r="AX31">
            <v>0</v>
          </cell>
        </row>
        <row r="32">
          <cell r="B32" t="str">
            <v>1342</v>
          </cell>
          <cell r="C32">
            <v>0</v>
          </cell>
          <cell r="D32" t="str">
            <v>Snr Regulatory Compliance &amp; Report Officer</v>
          </cell>
          <cell r="E32" t="str">
            <v>10606</v>
          </cell>
          <cell r="F32" t="str">
            <v>WALKER, Robert</v>
          </cell>
          <cell r="G32" t="str">
            <v>Salaried Staff</v>
          </cell>
          <cell r="H32">
            <v>0</v>
          </cell>
          <cell r="I32">
            <v>1</v>
          </cell>
          <cell r="J32">
            <v>124839.82999999999</v>
          </cell>
          <cell r="K32">
            <v>10366.800000000001</v>
          </cell>
          <cell r="L32">
            <v>370.37760000000003</v>
          </cell>
          <cell r="M32">
            <v>13875.000000000004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17889.009999999998</v>
          </cell>
          <cell r="V32">
            <v>2554.56</v>
          </cell>
          <cell r="W32">
            <v>1930.53</v>
          </cell>
          <cell r="X32">
            <v>11437.019999999999</v>
          </cell>
          <cell r="Y32">
            <v>2297.7183764286601</v>
          </cell>
          <cell r="Z32">
            <v>185560.84597642865</v>
          </cell>
          <cell r="AA32">
            <v>0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136.87380646373106</v>
          </cell>
          <cell r="AK32">
            <v>34.218451615932764</v>
          </cell>
          <cell r="AL32">
            <v>0.25</v>
          </cell>
          <cell r="AM32">
            <v>171.09225807966382</v>
          </cell>
          <cell r="AN32">
            <v>20.531070969559657</v>
          </cell>
          <cell r="AO32">
            <v>0.15</v>
          </cell>
          <cell r="AP32">
            <v>191.62332904922349</v>
          </cell>
          <cell r="AQ32">
            <v>0</v>
          </cell>
          <cell r="AR32">
            <v>0</v>
          </cell>
          <cell r="AS32">
            <v>1463</v>
          </cell>
          <cell r="AT32">
            <v>1463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6525</v>
          </cell>
          <cell r="C33">
            <v>0</v>
          </cell>
          <cell r="D33" t="str">
            <v>Distribution Strategy Mgr</v>
          </cell>
          <cell r="E33" t="str">
            <v>10016</v>
          </cell>
          <cell r="F33" t="str">
            <v>SEDDON, Scott M</v>
          </cell>
          <cell r="G33" t="str">
            <v>Salaried Staff</v>
          </cell>
          <cell r="H33">
            <v>0</v>
          </cell>
          <cell r="I33">
            <v>1</v>
          </cell>
          <cell r="J33">
            <v>124640.09000000001</v>
          </cell>
          <cell r="K33">
            <v>10350.19</v>
          </cell>
          <cell r="L33">
            <v>672.90639999999996</v>
          </cell>
          <cell r="M33">
            <v>7268.369999999999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17070.23</v>
          </cell>
          <cell r="V33">
            <v>2437.62</v>
          </cell>
          <cell r="W33">
            <v>1842.18</v>
          </cell>
          <cell r="X33">
            <v>10913.56</v>
          </cell>
          <cell r="Y33">
            <v>3484.0442278935971</v>
          </cell>
          <cell r="Z33">
            <v>178679.19062789361</v>
          </cell>
          <cell r="AA33">
            <v>0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131.79774444553388</v>
          </cell>
          <cell r="AK33">
            <v>32.94943611138347</v>
          </cell>
          <cell r="AL33">
            <v>0.25</v>
          </cell>
          <cell r="AM33">
            <v>164.74718055691736</v>
          </cell>
          <cell r="AN33">
            <v>19.769661666830082</v>
          </cell>
          <cell r="AO33">
            <v>0.15</v>
          </cell>
          <cell r="AP33">
            <v>184.51684222374743</v>
          </cell>
          <cell r="AQ33">
            <v>240.53333333333336</v>
          </cell>
          <cell r="AR33">
            <v>0</v>
          </cell>
          <cell r="AS33">
            <v>1075.9533333333334</v>
          </cell>
          <cell r="AT33">
            <v>1316.4866666666667</v>
          </cell>
          <cell r="AU33">
            <v>45704.695208945843</v>
          </cell>
          <cell r="AV33">
            <v>0.18270852217771547</v>
          </cell>
          <cell r="AW33">
            <v>247.69931383024513</v>
          </cell>
          <cell r="AX33">
            <v>0</v>
          </cell>
        </row>
        <row r="34">
          <cell r="B34" t="str">
            <v>6670</v>
          </cell>
          <cell r="C34">
            <v>0</v>
          </cell>
          <cell r="D34" t="str">
            <v>Regulatory Compliance &amp; Reporting Officer</v>
          </cell>
          <cell r="E34" t="str">
            <v>1859</v>
          </cell>
          <cell r="F34" t="str">
            <v>CHAMBERS, David M</v>
          </cell>
          <cell r="G34" t="str">
            <v>Salaried Staff</v>
          </cell>
          <cell r="H34">
            <v>0</v>
          </cell>
          <cell r="I34">
            <v>1</v>
          </cell>
          <cell r="J34">
            <v>117510.76999999999</v>
          </cell>
          <cell r="K34">
            <v>9758.16</v>
          </cell>
          <cell r="L34">
            <v>699.05439999999999</v>
          </cell>
          <cell r="M34">
            <v>0</v>
          </cell>
          <cell r="N34">
            <v>2091.9499999999998</v>
          </cell>
          <cell r="O34">
            <v>560.32000000000005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15589.77</v>
          </cell>
          <cell r="V34">
            <v>2226.21</v>
          </cell>
          <cell r="W34">
            <v>1682.42</v>
          </cell>
          <cell r="X34">
            <v>9967.08</v>
          </cell>
          <cell r="Y34">
            <v>5048.7695282829955</v>
          </cell>
          <cell r="Z34">
            <v>165134.503928283</v>
          </cell>
          <cell r="AA34">
            <v>0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121.80688233139009</v>
          </cell>
          <cell r="AK34">
            <v>30.451720582847521</v>
          </cell>
          <cell r="AL34">
            <v>0.25</v>
          </cell>
          <cell r="AM34">
            <v>152.2586029142376</v>
          </cell>
          <cell r="AN34">
            <v>18.271032349708513</v>
          </cell>
          <cell r="AO34">
            <v>0.15</v>
          </cell>
          <cell r="AP34">
            <v>170.52963526394612</v>
          </cell>
          <cell r="AQ34">
            <v>240.53333333333336</v>
          </cell>
          <cell r="AR34">
            <v>0</v>
          </cell>
          <cell r="AS34">
            <v>1075.9533333333334</v>
          </cell>
          <cell r="AT34">
            <v>1316.4866666666667</v>
          </cell>
          <cell r="AU34">
            <v>42240.073642601426</v>
          </cell>
          <cell r="AV34">
            <v>0.18270852217771547</v>
          </cell>
          <cell r="AW34">
            <v>247.69931383024513</v>
          </cell>
          <cell r="AX34">
            <v>0</v>
          </cell>
        </row>
        <row r="35">
          <cell r="B35" t="str">
            <v>N3121-1415-01</v>
          </cell>
          <cell r="C35">
            <v>0</v>
          </cell>
          <cell r="D35" t="str">
            <v>Specifications &amp; Standards Officer</v>
          </cell>
          <cell r="E35" t="str">
            <v>N3121-1415-01</v>
          </cell>
          <cell r="F35" t="str">
            <v>Vacant</v>
          </cell>
          <cell r="G35" t="str">
            <v>Salaried Staff</v>
          </cell>
          <cell r="H35">
            <v>0</v>
          </cell>
          <cell r="I35">
            <v>1</v>
          </cell>
          <cell r="J35">
            <v>89150.120000000024</v>
          </cell>
          <cell r="K35">
            <v>7403.07</v>
          </cell>
          <cell r="L35">
            <v>0</v>
          </cell>
          <cell r="M35">
            <v>180.20999999999998</v>
          </cell>
          <cell r="N35">
            <v>2698.86</v>
          </cell>
          <cell r="O35">
            <v>722.8499999999998</v>
          </cell>
          <cell r="P35">
            <v>0</v>
          </cell>
          <cell r="Q35">
            <v>0</v>
          </cell>
          <cell r="R35">
            <v>1224.92</v>
          </cell>
          <cell r="S35">
            <v>0</v>
          </cell>
          <cell r="T35">
            <v>3346.85</v>
          </cell>
          <cell r="U35">
            <v>12566.670000000002</v>
          </cell>
          <cell r="V35">
            <v>1794.5299999999997</v>
          </cell>
          <cell r="W35">
            <v>1356.1699999999996</v>
          </cell>
          <cell r="X35">
            <v>8034.2900000000009</v>
          </cell>
          <cell r="Y35">
            <v>1030.498114513088</v>
          </cell>
          <cell r="Z35">
            <v>129509.03811451313</v>
          </cell>
          <cell r="AA35">
            <v>0</v>
          </cell>
          <cell r="AB35">
            <v>261</v>
          </cell>
          <cell r="AC35">
            <v>20</v>
          </cell>
          <cell r="AD35">
            <v>12</v>
          </cell>
          <cell r="AE35">
            <v>0</v>
          </cell>
          <cell r="AF35">
            <v>12</v>
          </cell>
          <cell r="AG35">
            <v>1594.9499999999998</v>
          </cell>
          <cell r="AH35">
            <v>0.85</v>
          </cell>
          <cell r="AI35">
            <v>1355.7074999999998</v>
          </cell>
          <cell r="AJ35">
            <v>95.528746513914797</v>
          </cell>
          <cell r="AK35">
            <v>23.882186628478699</v>
          </cell>
          <cell r="AL35">
            <v>0.25</v>
          </cell>
          <cell r="AM35">
            <v>119.4109331423935</v>
          </cell>
          <cell r="AN35">
            <v>14.329311977087219</v>
          </cell>
          <cell r="AO35">
            <v>0.15</v>
          </cell>
          <cell r="AP35">
            <v>133.74024511948073</v>
          </cell>
          <cell r="AQ35">
            <v>240.53333333333336</v>
          </cell>
          <cell r="AR35">
            <v>0</v>
          </cell>
          <cell r="AS35">
            <v>1075.9533333333334</v>
          </cell>
          <cell r="AT35">
            <v>1316.4866666666667</v>
          </cell>
          <cell r="AU35">
            <v>33127.366947584167</v>
          </cell>
          <cell r="AV35">
            <v>0.18270852217771547</v>
          </cell>
          <cell r="AW35">
            <v>247.69931383024513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12</v>
          </cell>
          <cell r="J37">
            <v>1319217.3000000003</v>
          </cell>
          <cell r="K37">
            <v>109548.55000000002</v>
          </cell>
          <cell r="L37">
            <v>4213.6283999999996</v>
          </cell>
          <cell r="M37">
            <v>63704.090000000004</v>
          </cell>
          <cell r="N37">
            <v>21591.11</v>
          </cell>
          <cell r="O37">
            <v>5783.0500000000011</v>
          </cell>
          <cell r="P37">
            <v>0</v>
          </cell>
          <cell r="Q37">
            <v>29904.18</v>
          </cell>
          <cell r="R37">
            <v>1224.92</v>
          </cell>
          <cell r="S37">
            <v>0</v>
          </cell>
          <cell r="T37">
            <v>20545.909999999996</v>
          </cell>
          <cell r="U37">
            <v>188573.86000000002</v>
          </cell>
          <cell r="V37">
            <v>26928.32</v>
          </cell>
          <cell r="W37">
            <v>20350.399999999994</v>
          </cell>
          <cell r="X37">
            <v>120561.57999999999</v>
          </cell>
          <cell r="Y37">
            <v>37331.337247890428</v>
          </cell>
          <cell r="Z37">
            <v>1969478.2356478903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19139.400000000001</v>
          </cell>
          <cell r="AH37">
            <v>0</v>
          </cell>
          <cell r="AI37">
            <v>16268.49</v>
          </cell>
          <cell r="AJ37">
            <v>121.06091196219749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2886.4</v>
          </cell>
          <cell r="AR37">
            <v>0</v>
          </cell>
          <cell r="AS37">
            <v>12911.439999999999</v>
          </cell>
          <cell r="AT37">
            <v>15797.840000000004</v>
          </cell>
          <cell r="AU37">
            <v>552590.4913201438</v>
          </cell>
          <cell r="AV37">
            <v>0</v>
          </cell>
          <cell r="AX37">
            <v>0</v>
          </cell>
        </row>
        <row r="38">
          <cell r="B38" t="str">
            <v>Total (Chargeable)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1969478.2356478903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Overtime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Payroll (including APC's)</v>
          </cell>
          <cell r="X39">
            <v>0</v>
          </cell>
          <cell r="Y39">
            <v>1969478.2356478907</v>
          </cell>
          <cell r="Z39" t="str">
            <v>Proof</v>
          </cell>
          <cell r="AE39" t="str">
            <v>Productive Hrs for the year</v>
          </cell>
          <cell r="AF39">
            <v>0</v>
          </cell>
          <cell r="AG39">
            <v>0</v>
          </cell>
          <cell r="AH39">
            <v>0</v>
          </cell>
          <cell r="AI39">
            <v>16268.49</v>
          </cell>
          <cell r="AJ39">
            <v>121.06091196219749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 xml:space="preserve">Overtime Hours 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 xml:space="preserve">Estimated  Monthly Productive Hrs </v>
          </cell>
          <cell r="AF40">
            <v>0</v>
          </cell>
          <cell r="AG40">
            <v>0</v>
          </cell>
          <cell r="AH40">
            <v>0</v>
          </cell>
          <cell r="AI40">
            <v>1355.7075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Base Rate</v>
          </cell>
          <cell r="E41">
            <v>0</v>
          </cell>
          <cell r="F41">
            <v>121.06091196219749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>Overtime Hrs for the year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 t="str">
            <v xml:space="preserve">Cost Centre Overhead </v>
          </cell>
          <cell r="AL41">
            <v>0</v>
          </cell>
          <cell r="AM41">
            <v>0</v>
          </cell>
          <cell r="AN41">
            <v>0</v>
          </cell>
          <cell r="AO41">
            <v>471330.46162103384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1969478.2356478907</v>
          </cell>
          <cell r="Z42">
            <v>4.6566128730773926E-10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Total Hrs for the year</v>
          </cell>
          <cell r="AF42">
            <v>0</v>
          </cell>
          <cell r="AG42">
            <v>0</v>
          </cell>
          <cell r="AH42">
            <v>0</v>
          </cell>
          <cell r="AI42">
            <v>16268.49</v>
          </cell>
          <cell r="AJ42">
            <v>0</v>
          </cell>
          <cell r="AK42" t="str">
            <v xml:space="preserve">Corporate Overheads 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Multiplier for O/T recovery penalty</v>
          </cell>
          <cell r="E43">
            <v>0</v>
          </cell>
          <cell r="F43">
            <v>1.4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 t="str">
            <v>Proofs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Total Allocated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 t="str">
            <v>Staff Numbers - FTE</v>
          </cell>
          <cell r="AJ44">
            <v>0</v>
          </cell>
          <cell r="AK44">
            <v>12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Budget Overtime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APCS</v>
          </cell>
          <cell r="E47">
            <v>0</v>
          </cell>
          <cell r="F47">
            <v>0.104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Total Budget Overtime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>Cost Centre Overheads as a % of Chargeable Payroll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0.23931742584907642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Corporate Overheads as a % of Chargeable Payroll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0.15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Staff Training and Development</v>
          </cell>
          <cell r="E52">
            <v>0</v>
          </cell>
          <cell r="F52">
            <v>49918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 t="str">
            <v>Average OPA Rate</v>
          </cell>
          <cell r="AM52">
            <v>0</v>
          </cell>
          <cell r="AN52">
            <v>0</v>
          </cell>
          <cell r="AO52">
            <v>121.06091196219749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Other Employment Costs</v>
          </cell>
          <cell r="E53">
            <v>0</v>
          </cell>
          <cell r="F53">
            <v>5854.2664906941036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Project Related Expenses</v>
          </cell>
          <cell r="E54">
            <v>0</v>
          </cell>
          <cell r="F54">
            <v>457.50201247832473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Average Fully Burdened Charge-Out-Rate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Selling Expenses</v>
          </cell>
          <cell r="E56">
            <v>0</v>
          </cell>
          <cell r="F56">
            <v>10000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Average Rate settings for OPA System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Leases</v>
          </cell>
          <cell r="E57">
            <v>0</v>
          </cell>
          <cell r="F57">
            <v>17391.988707948389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Hourly Rate OPA Rate per hour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121.06091196219749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General and Admin Expenses</v>
          </cell>
          <cell r="E58">
            <v>0</v>
          </cell>
          <cell r="F58">
            <v>22108.298050413548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Cost Centre Overhead Rate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0.25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Corporate Overhead Rate for non-contestable works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0.15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Inter Divisional Charges</v>
          </cell>
          <cell r="E60">
            <v>0</v>
          </cell>
          <cell r="F60">
            <v>365600.4063594995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Corporate Overhead Rate for contestable works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0.05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Less</v>
          </cell>
          <cell r="E61">
            <v>0</v>
          </cell>
          <cell r="F61">
            <v>471330.46162103384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Overtime Penalty Rate to be applied to base OT hours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0.4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68293 - Reimbursement of FBT Expenses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74312 - Budget Cap Adjustment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70840 - Professional Member Fees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71100 - Contractors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71000 - Consultants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72505 - Plant Leasing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Total Overheads to be Recovered</v>
          </cell>
          <cell r="E68">
            <v>0</v>
          </cell>
          <cell r="F68">
            <v>471330.46162103384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Fixed Price Service Contract Charges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</sheetData>
      <sheetData sheetId="26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3131 - Network Asset Strategy &amp; Planning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6531</v>
          </cell>
          <cell r="C24">
            <v>0</v>
          </cell>
          <cell r="D24" t="str">
            <v>Network Plan &amp; Asset Mment Systems Mgr</v>
          </cell>
          <cell r="E24" t="str">
            <v>3082</v>
          </cell>
          <cell r="F24" t="str">
            <v>ANDERSON, Tim</v>
          </cell>
          <cell r="G24" t="str">
            <v>Salaried Staff</v>
          </cell>
          <cell r="H24" t="str">
            <v xml:space="preserve">Management Group </v>
          </cell>
          <cell r="I24">
            <v>1</v>
          </cell>
          <cell r="J24">
            <v>142297.24999999997</v>
          </cell>
          <cell r="K24">
            <v>11816.45</v>
          </cell>
          <cell r="L24">
            <v>226.36320000000001</v>
          </cell>
          <cell r="M24">
            <v>18096.04</v>
          </cell>
          <cell r="N24">
            <v>0</v>
          </cell>
          <cell r="O24">
            <v>0</v>
          </cell>
          <cell r="P24">
            <v>0</v>
          </cell>
          <cell r="Q24">
            <v>14952.09</v>
          </cell>
          <cell r="R24">
            <v>0</v>
          </cell>
          <cell r="S24">
            <v>0</v>
          </cell>
          <cell r="T24">
            <v>0</v>
          </cell>
          <cell r="U24">
            <v>22458.54</v>
          </cell>
          <cell r="V24">
            <v>3234.06</v>
          </cell>
          <cell r="W24">
            <v>2446.5199999999995</v>
          </cell>
          <cell r="X24">
            <v>14479.410000000002</v>
          </cell>
          <cell r="Y24">
            <v>5521.8463847850035</v>
          </cell>
          <cell r="Z24">
            <v>235528.56958478497</v>
          </cell>
          <cell r="AA24">
            <v>1765.03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173.73111057125894</v>
          </cell>
          <cell r="AK24">
            <v>43.432777642814735</v>
          </cell>
          <cell r="AL24">
            <v>0.25</v>
          </cell>
          <cell r="AM24">
            <v>217.16388821407367</v>
          </cell>
          <cell r="AN24">
            <v>26.059666585688841</v>
          </cell>
          <cell r="AO24">
            <v>0.15</v>
          </cell>
          <cell r="AP24">
            <v>243.2235547997625</v>
          </cell>
          <cell r="AQ24">
            <v>0</v>
          </cell>
          <cell r="AR24">
            <v>0</v>
          </cell>
          <cell r="AS24">
            <v>1242.05</v>
          </cell>
          <cell r="AT24">
            <v>1242.05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121</v>
          </cell>
          <cell r="C25">
            <v>0</v>
          </cell>
          <cell r="D25" t="str">
            <v>Senior Protection Engineer</v>
          </cell>
          <cell r="E25" t="str">
            <v>10634</v>
          </cell>
          <cell r="F25" t="str">
            <v>ANEGONDY, Ravi</v>
          </cell>
          <cell r="G25" t="str">
            <v>Salaried Staff</v>
          </cell>
          <cell r="H25" t="str">
            <v xml:space="preserve">Management Group </v>
          </cell>
          <cell r="I25">
            <v>1</v>
          </cell>
          <cell r="J25">
            <v>128834.75000000003</v>
          </cell>
          <cell r="K25">
            <v>10698.509999999998</v>
          </cell>
          <cell r="L25">
            <v>321.72040000000004</v>
          </cell>
          <cell r="M25">
            <v>15007.980000000003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18544.170000000002</v>
          </cell>
          <cell r="V25">
            <v>2672.52</v>
          </cell>
          <cell r="W25">
            <v>2021.9200000000005</v>
          </cell>
          <cell r="X25">
            <v>11965.35</v>
          </cell>
          <cell r="Y25">
            <v>2340.3239644311006</v>
          </cell>
          <cell r="Z25">
            <v>192407.24436443116</v>
          </cell>
          <cell r="AA25">
            <v>1598.04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141.92386216380095</v>
          </cell>
          <cell r="AK25">
            <v>35.480965540950237</v>
          </cell>
          <cell r="AL25">
            <v>0.25</v>
          </cell>
          <cell r="AM25">
            <v>177.4048277047512</v>
          </cell>
          <cell r="AN25">
            <v>21.28857932457014</v>
          </cell>
          <cell r="AO25">
            <v>0.15</v>
          </cell>
          <cell r="AP25">
            <v>198.69340702932135</v>
          </cell>
          <cell r="AQ25">
            <v>1450</v>
          </cell>
          <cell r="AR25">
            <v>0</v>
          </cell>
          <cell r="AS25">
            <v>74</v>
          </cell>
          <cell r="AT25">
            <v>1524</v>
          </cell>
          <cell r="AU25">
            <v>256290.48954054809</v>
          </cell>
          <cell r="AV25">
            <v>0.95144356955380582</v>
          </cell>
          <cell r="AW25">
            <v>1289.879183070866</v>
          </cell>
          <cell r="AX25">
            <v>0</v>
          </cell>
        </row>
        <row r="26">
          <cell r="B26" t="str">
            <v>6452</v>
          </cell>
          <cell r="C26">
            <v>0</v>
          </cell>
          <cell r="D26" t="str">
            <v>Graduate Engineer</v>
          </cell>
          <cell r="E26" t="str">
            <v>10680</v>
          </cell>
          <cell r="F26" t="str">
            <v>CATANIA, Benjamin J</v>
          </cell>
          <cell r="G26" t="str">
            <v>Salaried Staff</v>
          </cell>
          <cell r="H26" t="str">
            <v xml:space="preserve">Management Group </v>
          </cell>
          <cell r="I26">
            <v>1</v>
          </cell>
          <cell r="J26">
            <v>69499.8</v>
          </cell>
          <cell r="K26">
            <v>5770.3399999999992</v>
          </cell>
          <cell r="L26">
            <v>103.97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5733.0199999999995</v>
          </cell>
          <cell r="U26">
            <v>10144.61</v>
          </cell>
          <cell r="V26">
            <v>1461.87</v>
          </cell>
          <cell r="W26">
            <v>1105.92</v>
          </cell>
          <cell r="X26">
            <v>6544.83</v>
          </cell>
          <cell r="Y26">
            <v>1239.8833828759862</v>
          </cell>
          <cell r="Z26">
            <v>105154.27338287598</v>
          </cell>
          <cell r="AA26">
            <v>861.94999999999993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77.564130450614158</v>
          </cell>
          <cell r="AK26">
            <v>19.39103261265354</v>
          </cell>
          <cell r="AL26">
            <v>0.25</v>
          </cell>
          <cell r="AM26">
            <v>96.95516306326769</v>
          </cell>
          <cell r="AN26">
            <v>11.634619567592123</v>
          </cell>
          <cell r="AO26">
            <v>0.15</v>
          </cell>
          <cell r="AP26">
            <v>108.58978263085982</v>
          </cell>
          <cell r="AQ26">
            <v>0</v>
          </cell>
          <cell r="AR26">
            <v>0</v>
          </cell>
          <cell r="AS26">
            <v>1736.3500000000001</v>
          </cell>
          <cell r="AT26">
            <v>1736.3500000000001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6530</v>
          </cell>
          <cell r="C27">
            <v>0</v>
          </cell>
          <cell r="D27" t="str">
            <v>Secondary Systems  Strategy Mgr</v>
          </cell>
          <cell r="E27" t="str">
            <v>10771</v>
          </cell>
          <cell r="F27" t="str">
            <v>COLE, James</v>
          </cell>
          <cell r="G27" t="str">
            <v>Salaried Staff</v>
          </cell>
          <cell r="H27" t="str">
            <v xml:space="preserve">Management Group </v>
          </cell>
          <cell r="I27">
            <v>1</v>
          </cell>
          <cell r="J27">
            <v>144045.99</v>
          </cell>
          <cell r="K27">
            <v>11961.630000000001</v>
          </cell>
          <cell r="L27">
            <v>265.86680000000001</v>
          </cell>
          <cell r="M27">
            <v>27450</v>
          </cell>
          <cell r="N27">
            <v>0</v>
          </cell>
          <cell r="O27">
            <v>0</v>
          </cell>
          <cell r="P27">
            <v>0</v>
          </cell>
          <cell r="Q27">
            <v>14952.09</v>
          </cell>
          <cell r="R27">
            <v>0</v>
          </cell>
          <cell r="S27">
            <v>0</v>
          </cell>
          <cell r="T27">
            <v>0</v>
          </cell>
          <cell r="U27">
            <v>23808.300000000003</v>
          </cell>
          <cell r="V27">
            <v>3427.1700000000005</v>
          </cell>
          <cell r="W27">
            <v>2592.44</v>
          </cell>
          <cell r="X27">
            <v>15343.83</v>
          </cell>
          <cell r="Y27">
            <v>2872.6631388630854</v>
          </cell>
          <cell r="Z27">
            <v>246719.97993886305</v>
          </cell>
          <cell r="AA27">
            <v>1786.6999999999998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181.98614372116631</v>
          </cell>
          <cell r="AK27">
            <v>45.496535930291579</v>
          </cell>
          <cell r="AL27">
            <v>0.25</v>
          </cell>
          <cell r="AM27">
            <v>227.48267965145789</v>
          </cell>
          <cell r="AN27">
            <v>27.297921558174945</v>
          </cell>
          <cell r="AO27">
            <v>0.15</v>
          </cell>
          <cell r="AP27">
            <v>254.78060120963283</v>
          </cell>
          <cell r="AQ27">
            <v>295.5</v>
          </cell>
          <cell r="AR27">
            <v>0</v>
          </cell>
          <cell r="AS27">
            <v>569</v>
          </cell>
          <cell r="AT27">
            <v>864.5</v>
          </cell>
          <cell r="AU27">
            <v>118065.99849705915</v>
          </cell>
          <cell r="AV27">
            <v>0.34181607865818392</v>
          </cell>
          <cell r="AW27">
            <v>463.40262145748977</v>
          </cell>
          <cell r="AX27">
            <v>0</v>
          </cell>
        </row>
        <row r="28">
          <cell r="B28" t="str">
            <v>480</v>
          </cell>
          <cell r="C28">
            <v>0</v>
          </cell>
          <cell r="D28" t="str">
            <v>Protect SCADA Snr Tech Officer</v>
          </cell>
          <cell r="E28" t="str">
            <v>326-74579</v>
          </cell>
          <cell r="F28" t="str">
            <v>GUBLER, Dominic J</v>
          </cell>
          <cell r="G28" t="str">
            <v>Salaried Staff</v>
          </cell>
          <cell r="H28" t="str">
            <v xml:space="preserve">Management Group </v>
          </cell>
          <cell r="I28">
            <v>1</v>
          </cell>
          <cell r="J28">
            <v>114408.09</v>
          </cell>
          <cell r="K28">
            <v>10928.19</v>
          </cell>
          <cell r="L28">
            <v>897.9824000000001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3777.0299999999997</v>
          </cell>
          <cell r="S28">
            <v>0</v>
          </cell>
          <cell r="T28">
            <v>5733.0199999999995</v>
          </cell>
          <cell r="U28">
            <v>16435.530000000002</v>
          </cell>
          <cell r="V28">
            <v>2368.73</v>
          </cell>
          <cell r="W28">
            <v>1792.04</v>
          </cell>
          <cell r="X28">
            <v>10604.98</v>
          </cell>
          <cell r="Y28">
            <v>7610.6387850110186</v>
          </cell>
          <cell r="Z28">
            <v>178106.26118501104</v>
          </cell>
          <cell r="AA28">
            <v>1419.09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131.37513894775316</v>
          </cell>
          <cell r="AK28">
            <v>32.843784736938289</v>
          </cell>
          <cell r="AL28">
            <v>0.25</v>
          </cell>
          <cell r="AM28">
            <v>164.21892368469145</v>
          </cell>
          <cell r="AN28">
            <v>19.706270842162972</v>
          </cell>
          <cell r="AO28">
            <v>0.15</v>
          </cell>
          <cell r="AP28">
            <v>183.92519452685443</v>
          </cell>
          <cell r="AQ28">
            <v>648</v>
          </cell>
          <cell r="AR28">
            <v>0</v>
          </cell>
          <cell r="AS28">
            <v>701</v>
          </cell>
          <cell r="AT28">
            <v>1349</v>
          </cell>
          <cell r="AU28">
            <v>119776.13057601334</v>
          </cell>
          <cell r="AV28">
            <v>0.48035581912527797</v>
          </cell>
          <cell r="AW28">
            <v>651.22198665678263</v>
          </cell>
          <cell r="AX28">
            <v>5.4545454545454541</v>
          </cell>
        </row>
        <row r="29">
          <cell r="B29" t="str">
            <v>6374</v>
          </cell>
          <cell r="C29">
            <v>0</v>
          </cell>
          <cell r="D29" t="str">
            <v>Asset Acceptance Mgr</v>
          </cell>
          <cell r="E29" t="str">
            <v>10706</v>
          </cell>
          <cell r="F29" t="str">
            <v>IBRAHIM, Wahid</v>
          </cell>
          <cell r="G29" t="str">
            <v>Salaried Staff</v>
          </cell>
          <cell r="H29" t="str">
            <v xml:space="preserve">Management Group </v>
          </cell>
          <cell r="I29">
            <v>1</v>
          </cell>
          <cell r="J29">
            <v>128681.04</v>
          </cell>
          <cell r="K29">
            <v>10685.73</v>
          </cell>
          <cell r="L29">
            <v>246.59439999999998</v>
          </cell>
          <cell r="M29">
            <v>16508.009999999998</v>
          </cell>
          <cell r="N29">
            <v>0</v>
          </cell>
          <cell r="O29">
            <v>0</v>
          </cell>
          <cell r="P29">
            <v>0</v>
          </cell>
          <cell r="Q29">
            <v>14952.09</v>
          </cell>
          <cell r="R29">
            <v>0</v>
          </cell>
          <cell r="S29">
            <v>0</v>
          </cell>
          <cell r="T29">
            <v>0</v>
          </cell>
          <cell r="U29">
            <v>20498.429999999997</v>
          </cell>
          <cell r="V29">
            <v>2951.56</v>
          </cell>
          <cell r="W29">
            <v>2232.7800000000002</v>
          </cell>
          <cell r="X29">
            <v>13214.670000000002</v>
          </cell>
          <cell r="Y29">
            <v>2174.7767791582933</v>
          </cell>
          <cell r="Z29">
            <v>212145.6811791583</v>
          </cell>
          <cell r="AA29">
            <v>1596.1299999999999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156.48337209844922</v>
          </cell>
          <cell r="AK29">
            <v>39.120843024612306</v>
          </cell>
          <cell r="AL29">
            <v>0.25</v>
          </cell>
          <cell r="AM29">
            <v>195.60421512306152</v>
          </cell>
          <cell r="AN29">
            <v>23.472505814767384</v>
          </cell>
          <cell r="AO29">
            <v>0.15</v>
          </cell>
          <cell r="AP29">
            <v>219.0767209378289</v>
          </cell>
          <cell r="AQ29">
            <v>970.7</v>
          </cell>
          <cell r="AR29">
            <v>0</v>
          </cell>
          <cell r="AS29">
            <v>597</v>
          </cell>
          <cell r="AT29">
            <v>1567.7</v>
          </cell>
          <cell r="AU29">
            <v>183901.08937223483</v>
          </cell>
          <cell r="AV29">
            <v>0.61918734451744595</v>
          </cell>
          <cell r="AW29">
            <v>839.43692686738518</v>
          </cell>
          <cell r="AX29">
            <v>0</v>
          </cell>
        </row>
        <row r="30">
          <cell r="B30" t="str">
            <v>3749</v>
          </cell>
          <cell r="C30">
            <v>0</v>
          </cell>
          <cell r="D30" t="str">
            <v>SCADA Engineer</v>
          </cell>
          <cell r="E30" t="str">
            <v>10142</v>
          </cell>
          <cell r="F30" t="str">
            <v>LIU, Fei</v>
          </cell>
          <cell r="G30" t="str">
            <v>Salaried Staff</v>
          </cell>
          <cell r="H30" t="str">
            <v xml:space="preserve">Management Group </v>
          </cell>
          <cell r="I30">
            <v>1</v>
          </cell>
          <cell r="J30">
            <v>133987.68000000002</v>
          </cell>
          <cell r="K30">
            <v>11126.43</v>
          </cell>
          <cell r="L30">
            <v>304.36080000000004</v>
          </cell>
          <cell r="M30">
            <v>15626.979999999998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19288.09</v>
          </cell>
          <cell r="V30">
            <v>2779.7699999999995</v>
          </cell>
          <cell r="W30">
            <v>2103.0300000000002</v>
          </cell>
          <cell r="X30">
            <v>12445.350000000002</v>
          </cell>
          <cell r="Y30">
            <v>3388.2848790198227</v>
          </cell>
          <cell r="Z30">
            <v>201049.97567901984</v>
          </cell>
          <cell r="AA30">
            <v>1661.97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148.29893297707645</v>
          </cell>
          <cell r="AK30">
            <v>37.074733244269112</v>
          </cell>
          <cell r="AL30">
            <v>0.25</v>
          </cell>
          <cell r="AM30">
            <v>185.37366622134556</v>
          </cell>
          <cell r="AN30">
            <v>22.244839946561466</v>
          </cell>
          <cell r="AO30">
            <v>0.15</v>
          </cell>
          <cell r="AP30">
            <v>207.61850616790701</v>
          </cell>
          <cell r="AQ30">
            <v>1471.6499999999999</v>
          </cell>
          <cell r="AR30">
            <v>0</v>
          </cell>
          <cell r="AS30">
            <v>0</v>
          </cell>
          <cell r="AT30">
            <v>1471.6499999999999</v>
          </cell>
          <cell r="AU30">
            <v>281469.96595062775</v>
          </cell>
          <cell r="AV30">
            <v>1</v>
          </cell>
          <cell r="AW30">
            <v>1355.7074999999998</v>
          </cell>
          <cell r="AX30">
            <v>0</v>
          </cell>
        </row>
        <row r="31">
          <cell r="B31" t="str">
            <v>6344</v>
          </cell>
          <cell r="C31">
            <v>0</v>
          </cell>
          <cell r="D31" t="str">
            <v>ENMAC/ ADMS Officer</v>
          </cell>
          <cell r="E31" t="str">
            <v>9755</v>
          </cell>
          <cell r="F31" t="str">
            <v>LU, Yinglei</v>
          </cell>
          <cell r="G31" t="str">
            <v>Salaried Staff</v>
          </cell>
          <cell r="H31" t="str">
            <v xml:space="preserve">Management Group </v>
          </cell>
          <cell r="I31">
            <v>1</v>
          </cell>
          <cell r="J31">
            <v>88578.64</v>
          </cell>
          <cell r="K31">
            <v>7355.61</v>
          </cell>
          <cell r="L31">
            <v>744.32320000000004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5962.34</v>
          </cell>
          <cell r="U31">
            <v>12653.039999999999</v>
          </cell>
          <cell r="V31">
            <v>1823.67</v>
          </cell>
          <cell r="W31">
            <v>1379.7</v>
          </cell>
          <cell r="X31">
            <v>8164.7500000000009</v>
          </cell>
          <cell r="Y31">
            <v>3578.8602207400672</v>
          </cell>
          <cell r="Z31">
            <v>133790.96342074004</v>
          </cell>
          <cell r="AA31">
            <v>1098.69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98.687189840537187</v>
          </cell>
          <cell r="AK31">
            <v>24.671797460134297</v>
          </cell>
          <cell r="AL31">
            <v>0.25</v>
          </cell>
          <cell r="AM31">
            <v>123.35898730067149</v>
          </cell>
          <cell r="AN31">
            <v>14.803078476080577</v>
          </cell>
          <cell r="AO31">
            <v>0.15</v>
          </cell>
          <cell r="AP31">
            <v>138.16206577675206</v>
          </cell>
          <cell r="AQ31">
            <v>0</v>
          </cell>
          <cell r="AR31">
            <v>0</v>
          </cell>
          <cell r="AS31">
            <v>1721.5</v>
          </cell>
          <cell r="AT31">
            <v>1721.5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 t="str">
            <v>2675</v>
          </cell>
          <cell r="C32">
            <v>0</v>
          </cell>
          <cell r="D32" t="str">
            <v>Snr Protection Engineer</v>
          </cell>
          <cell r="E32" t="str">
            <v>505-73325</v>
          </cell>
          <cell r="F32" t="str">
            <v>MORRISS, Rodney N</v>
          </cell>
          <cell r="G32" t="str">
            <v>Salaried Staff</v>
          </cell>
          <cell r="H32" t="str">
            <v xml:space="preserve">Management Group </v>
          </cell>
          <cell r="I32">
            <v>1</v>
          </cell>
          <cell r="J32">
            <v>137584.04</v>
          </cell>
          <cell r="K32">
            <v>11425.070000000002</v>
          </cell>
          <cell r="L32">
            <v>945.79399999999998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5733.0199999999995</v>
          </cell>
          <cell r="U32">
            <v>28625.93</v>
          </cell>
          <cell r="V32">
            <v>2885.83</v>
          </cell>
          <cell r="W32">
            <v>2071.87</v>
          </cell>
          <cell r="X32">
            <v>12920.289999999997</v>
          </cell>
          <cell r="Y32">
            <v>4510.5179316229951</v>
          </cell>
          <cell r="Z32">
            <v>210252.39193162299</v>
          </cell>
          <cell r="AA32">
            <v>1706.5799999999997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155.08683984681284</v>
          </cell>
          <cell r="AK32">
            <v>38.771709961703209</v>
          </cell>
          <cell r="AL32">
            <v>0.25</v>
          </cell>
          <cell r="AM32">
            <v>193.85854980851605</v>
          </cell>
          <cell r="AN32">
            <v>23.263025977021925</v>
          </cell>
          <cell r="AO32">
            <v>0.15</v>
          </cell>
          <cell r="AP32">
            <v>217.12157578553797</v>
          </cell>
          <cell r="AQ32">
            <v>64.8</v>
          </cell>
          <cell r="AR32">
            <v>0</v>
          </cell>
          <cell r="AS32">
            <v>1.9999999999999574</v>
          </cell>
          <cell r="AT32">
            <v>66.799999999999955</v>
          </cell>
          <cell r="AU32">
            <v>285540.37419216841</v>
          </cell>
          <cell r="AV32">
            <v>0.97005988023952161</v>
          </cell>
          <cell r="AW32">
            <v>1315.1174550898211</v>
          </cell>
          <cell r="AX32">
            <v>0</v>
          </cell>
        </row>
        <row r="33">
          <cell r="B33" t="str">
            <v>6105</v>
          </cell>
          <cell r="C33">
            <v>0</v>
          </cell>
          <cell r="D33" t="str">
            <v>SCADA Technician</v>
          </cell>
          <cell r="E33" t="str">
            <v>9862</v>
          </cell>
          <cell r="F33" t="str">
            <v>OVIEDO, Carlos A</v>
          </cell>
          <cell r="G33" t="str">
            <v>Salaried Staff</v>
          </cell>
          <cell r="H33" t="str">
            <v xml:space="preserve">Management Group </v>
          </cell>
          <cell r="I33">
            <v>1</v>
          </cell>
          <cell r="J33">
            <v>81691.320000000007</v>
          </cell>
          <cell r="K33">
            <v>7803.1100000000006</v>
          </cell>
          <cell r="L33">
            <v>386.21360000000004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11330.01</v>
          </cell>
          <cell r="S33">
            <v>0</v>
          </cell>
          <cell r="T33">
            <v>5733.0199999999995</v>
          </cell>
          <cell r="U33">
            <v>13090.06</v>
          </cell>
          <cell r="V33">
            <v>1884.7800000000002</v>
          </cell>
          <cell r="W33">
            <v>1425.77</v>
          </cell>
          <cell r="X33">
            <v>8438.32</v>
          </cell>
          <cell r="Y33">
            <v>3130.3511969799201</v>
          </cell>
          <cell r="Z33">
            <v>138462.98479697993</v>
          </cell>
          <cell r="AA33">
            <v>1013.2799999999999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102.13337670329327</v>
          </cell>
          <cell r="AK33">
            <v>25.533344175823316</v>
          </cell>
          <cell r="AL33">
            <v>0.25</v>
          </cell>
          <cell r="AM33">
            <v>127.66672087911658</v>
          </cell>
          <cell r="AN33">
            <v>15.320006505493989</v>
          </cell>
          <cell r="AO33">
            <v>0.15</v>
          </cell>
          <cell r="AP33">
            <v>142.98672738461056</v>
          </cell>
          <cell r="AQ33">
            <v>1127.5</v>
          </cell>
          <cell r="AR33">
            <v>0</v>
          </cell>
          <cell r="AS33">
            <v>195</v>
          </cell>
          <cell r="AT33">
            <v>1322.5</v>
          </cell>
          <cell r="AU33">
            <v>165265.64952894731</v>
          </cell>
          <cell r="AV33">
            <v>0.85255198487712669</v>
          </cell>
          <cell r="AW33">
            <v>1155.8111200378071</v>
          </cell>
          <cell r="AX33">
            <v>20.727272727272727</v>
          </cell>
        </row>
        <row r="34">
          <cell r="B34" t="str">
            <v>5294</v>
          </cell>
          <cell r="C34">
            <v>0</v>
          </cell>
          <cell r="D34" t="str">
            <v>SCADA Technical Officer</v>
          </cell>
          <cell r="E34" t="str">
            <v>6330</v>
          </cell>
          <cell r="F34" t="str">
            <v>POTTER, David T</v>
          </cell>
          <cell r="G34" t="str">
            <v>Salaried Staff</v>
          </cell>
          <cell r="H34" t="str">
            <v xml:space="preserve">Management Group </v>
          </cell>
          <cell r="I34">
            <v>1</v>
          </cell>
          <cell r="J34">
            <v>96722.03</v>
          </cell>
          <cell r="K34">
            <v>9238.81</v>
          </cell>
          <cell r="L34">
            <v>417.37919999999997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11330.01</v>
          </cell>
          <cell r="S34">
            <v>0</v>
          </cell>
          <cell r="T34">
            <v>5733.0199999999995</v>
          </cell>
          <cell r="U34">
            <v>15043.44</v>
          </cell>
          <cell r="V34">
            <v>2166.54</v>
          </cell>
          <cell r="W34">
            <v>1638.96</v>
          </cell>
          <cell r="X34">
            <v>9699.91</v>
          </cell>
          <cell r="Y34">
            <v>3717.0996157810114</v>
          </cell>
          <cell r="Z34">
            <v>159257.22881578101</v>
          </cell>
          <cell r="AA34">
            <v>1199.73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117.47167351053309</v>
          </cell>
          <cell r="AK34">
            <v>29.367918377633274</v>
          </cell>
          <cell r="AL34">
            <v>0.25</v>
          </cell>
          <cell r="AM34">
            <v>146.83959188816635</v>
          </cell>
          <cell r="AN34">
            <v>17.620751026579963</v>
          </cell>
          <cell r="AO34">
            <v>0.15</v>
          </cell>
          <cell r="AP34">
            <v>164.46034291474632</v>
          </cell>
          <cell r="AQ34">
            <v>392.32</v>
          </cell>
          <cell r="AR34">
            <v>0</v>
          </cell>
          <cell r="AS34">
            <v>943.51000000000022</v>
          </cell>
          <cell r="AT34">
            <v>1335.8300000000002</v>
          </cell>
          <cell r="AU34">
            <v>65481.172314299023</v>
          </cell>
          <cell r="AV34">
            <v>0.29369006535262715</v>
          </cell>
          <cell r="AW34">
            <v>398.15782427404667</v>
          </cell>
          <cell r="AX34">
            <v>18.076363636363634</v>
          </cell>
        </row>
        <row r="35">
          <cell r="B35" t="str">
            <v>1032</v>
          </cell>
          <cell r="C35">
            <v>0</v>
          </cell>
          <cell r="D35" t="str">
            <v>Principal AMS Engineer</v>
          </cell>
          <cell r="E35" t="str">
            <v>10502</v>
          </cell>
          <cell r="F35" t="str">
            <v>SCHULZER, Michael</v>
          </cell>
          <cell r="G35" t="str">
            <v>Salaried Staff</v>
          </cell>
          <cell r="H35" t="str">
            <v xml:space="preserve">Management Group </v>
          </cell>
          <cell r="I35">
            <v>1</v>
          </cell>
          <cell r="J35">
            <v>140057.83000000002</v>
          </cell>
          <cell r="K35">
            <v>11630.52</v>
          </cell>
          <cell r="L35">
            <v>342.34160000000003</v>
          </cell>
          <cell r="M35">
            <v>16334.84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20161.89</v>
          </cell>
          <cell r="V35">
            <v>2905.6800000000003</v>
          </cell>
          <cell r="W35">
            <v>2198.29</v>
          </cell>
          <cell r="X35">
            <v>13009.149999999998</v>
          </cell>
          <cell r="Y35">
            <v>3495.2657016061762</v>
          </cell>
          <cell r="Z35">
            <v>210135.80730160617</v>
          </cell>
          <cell r="AA35">
            <v>1737.23</v>
          </cell>
          <cell r="AB35">
            <v>261</v>
          </cell>
          <cell r="AC35">
            <v>20</v>
          </cell>
          <cell r="AD35">
            <v>12</v>
          </cell>
          <cell r="AE35">
            <v>0</v>
          </cell>
          <cell r="AF35">
            <v>12</v>
          </cell>
          <cell r="AG35">
            <v>1594.9499999999998</v>
          </cell>
          <cell r="AH35">
            <v>0.85</v>
          </cell>
          <cell r="AI35">
            <v>1355.7074999999998</v>
          </cell>
          <cell r="AJ35">
            <v>155.00084443112266</v>
          </cell>
          <cell r="AK35">
            <v>38.750211107780665</v>
          </cell>
          <cell r="AL35">
            <v>0.25</v>
          </cell>
          <cell r="AM35">
            <v>193.75105553890333</v>
          </cell>
          <cell r="AN35">
            <v>23.250126664668397</v>
          </cell>
          <cell r="AO35">
            <v>0.15</v>
          </cell>
          <cell r="AP35">
            <v>217.00118220357172</v>
          </cell>
          <cell r="AQ35">
            <v>0</v>
          </cell>
          <cell r="AR35">
            <v>0</v>
          </cell>
          <cell r="AS35">
            <v>1526.8</v>
          </cell>
          <cell r="AT35">
            <v>1526.8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B36" t="str">
            <v>2837</v>
          </cell>
          <cell r="C36">
            <v>0</v>
          </cell>
          <cell r="D36" t="str">
            <v>Asset Engineer</v>
          </cell>
          <cell r="E36" t="str">
            <v>2671</v>
          </cell>
          <cell r="F36" t="str">
            <v>TOKAJI, Zoltan A</v>
          </cell>
          <cell r="G36" t="str">
            <v>Salaried Staff</v>
          </cell>
          <cell r="H36" t="str">
            <v xml:space="preserve">Management Group </v>
          </cell>
          <cell r="I36">
            <v>1</v>
          </cell>
          <cell r="J36">
            <v>88286.76</v>
          </cell>
          <cell r="K36">
            <v>8433.14</v>
          </cell>
          <cell r="L36">
            <v>685.75440000000003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3777.0299999999997</v>
          </cell>
          <cell r="S36">
            <v>0</v>
          </cell>
          <cell r="T36">
            <v>5733.0199999999995</v>
          </cell>
          <cell r="U36">
            <v>13040.83</v>
          </cell>
          <cell r="V36">
            <v>1878.9600000000003</v>
          </cell>
          <cell r="W36">
            <v>1421.4999999999995</v>
          </cell>
          <cell r="X36">
            <v>8412.4600000000009</v>
          </cell>
          <cell r="Y36">
            <v>3528.1268909499995</v>
          </cell>
          <cell r="Z36">
            <v>138747.61129095001</v>
          </cell>
          <cell r="AA36">
            <v>1095.0999999999999</v>
          </cell>
          <cell r="AB36">
            <v>261</v>
          </cell>
          <cell r="AC36">
            <v>20</v>
          </cell>
          <cell r="AD36">
            <v>12</v>
          </cell>
          <cell r="AE36">
            <v>0</v>
          </cell>
          <cell r="AF36">
            <v>12</v>
          </cell>
          <cell r="AG36">
            <v>1594.9499999999998</v>
          </cell>
          <cell r="AH36">
            <v>0.85</v>
          </cell>
          <cell r="AI36">
            <v>1355.7074999999998</v>
          </cell>
          <cell r="AJ36">
            <v>102.34332353472267</v>
          </cell>
          <cell r="AK36">
            <v>25.585830883680668</v>
          </cell>
          <cell r="AL36">
            <v>0.25</v>
          </cell>
          <cell r="AM36">
            <v>127.92915441840334</v>
          </cell>
          <cell r="AN36">
            <v>15.351498530208399</v>
          </cell>
          <cell r="AO36">
            <v>0.15</v>
          </cell>
          <cell r="AP36">
            <v>143.28065294861173</v>
          </cell>
          <cell r="AQ36">
            <v>323</v>
          </cell>
          <cell r="AR36">
            <v>0</v>
          </cell>
          <cell r="AS36">
            <v>188.75</v>
          </cell>
          <cell r="AT36">
            <v>511.75</v>
          </cell>
          <cell r="AU36">
            <v>122602.18822817311</v>
          </cell>
          <cell r="AV36">
            <v>0.63116756228627258</v>
          </cell>
          <cell r="AW36">
            <v>855.67859794821675</v>
          </cell>
          <cell r="AX36">
            <v>0</v>
          </cell>
        </row>
        <row r="37">
          <cell r="B37" t="str">
            <v>1341</v>
          </cell>
          <cell r="C37">
            <v>0</v>
          </cell>
          <cell r="D37" t="str">
            <v>Principal Engineer Substations</v>
          </cell>
          <cell r="E37" t="str">
            <v>10645</v>
          </cell>
          <cell r="F37" t="str">
            <v>TURKI, Surinder</v>
          </cell>
          <cell r="G37" t="str">
            <v>Salaried Staff</v>
          </cell>
          <cell r="H37" t="str">
            <v xml:space="preserve">Management Group </v>
          </cell>
          <cell r="I37">
            <v>1</v>
          </cell>
          <cell r="J37">
            <v>128834.75000000003</v>
          </cell>
          <cell r="K37">
            <v>10698.509999999998</v>
          </cell>
          <cell r="L37">
            <v>360.30279999999999</v>
          </cell>
          <cell r="M37">
            <v>15025.889999999998</v>
          </cell>
          <cell r="N37">
            <v>0</v>
          </cell>
          <cell r="O37">
            <v>0</v>
          </cell>
          <cell r="P37">
            <v>0</v>
          </cell>
          <cell r="Q37">
            <v>14952.09</v>
          </cell>
          <cell r="R37">
            <v>0</v>
          </cell>
          <cell r="S37">
            <v>0</v>
          </cell>
          <cell r="T37">
            <v>0</v>
          </cell>
          <cell r="U37">
            <v>20340.519999999997</v>
          </cell>
          <cell r="V37">
            <v>2929.09</v>
          </cell>
          <cell r="W37">
            <v>2215.77</v>
          </cell>
          <cell r="X37">
            <v>13113.86</v>
          </cell>
          <cell r="Y37">
            <v>2309.0604100572227</v>
          </cell>
          <cell r="Z37">
            <v>210779.84321005721</v>
          </cell>
          <cell r="AA37">
            <v>1598.04</v>
          </cell>
          <cell r="AB37">
            <v>261</v>
          </cell>
          <cell r="AC37">
            <v>20</v>
          </cell>
          <cell r="AD37">
            <v>12</v>
          </cell>
          <cell r="AE37">
            <v>0</v>
          </cell>
          <cell r="AF37">
            <v>12</v>
          </cell>
          <cell r="AG37">
            <v>1594.9499999999998</v>
          </cell>
          <cell r="AH37">
            <v>0.85</v>
          </cell>
          <cell r="AI37">
            <v>1355.7074999999998</v>
          </cell>
          <cell r="AJ37">
            <v>155.47589963916056</v>
          </cell>
          <cell r="AK37">
            <v>38.86897490979014</v>
          </cell>
          <cell r="AL37">
            <v>0.25</v>
          </cell>
          <cell r="AM37">
            <v>194.34487454895071</v>
          </cell>
          <cell r="AN37">
            <v>23.321384945874083</v>
          </cell>
          <cell r="AO37">
            <v>0.15</v>
          </cell>
          <cell r="AP37">
            <v>217.6662594948248</v>
          </cell>
          <cell r="AQ37">
            <v>110.9</v>
          </cell>
          <cell r="AR37">
            <v>0</v>
          </cell>
          <cell r="AS37">
            <v>967.6</v>
          </cell>
          <cell r="AT37">
            <v>1078.5</v>
          </cell>
          <cell r="AU37">
            <v>30343.698151871573</v>
          </cell>
          <cell r="AV37">
            <v>0.10282800185442745</v>
          </cell>
          <cell r="AW37">
            <v>139.40469332406118</v>
          </cell>
          <cell r="AX37">
            <v>0</v>
          </cell>
        </row>
        <row r="38">
          <cell r="B38" t="str">
            <v>6528</v>
          </cell>
          <cell r="C38">
            <v>0</v>
          </cell>
          <cell r="D38" t="str">
            <v>Principal Engineer Mains</v>
          </cell>
          <cell r="E38" t="str">
            <v>030-41414</v>
          </cell>
          <cell r="F38" t="str">
            <v>WALISUNDARA, Upul</v>
          </cell>
          <cell r="G38" t="str">
            <v>Salaried Staff</v>
          </cell>
          <cell r="H38" t="str">
            <v xml:space="preserve">Management Group </v>
          </cell>
          <cell r="I38">
            <v>1</v>
          </cell>
          <cell r="J38">
            <v>138921.79999999999</v>
          </cell>
          <cell r="K38">
            <v>11536.2</v>
          </cell>
          <cell r="L38">
            <v>437.00720000000001</v>
          </cell>
          <cell r="M38">
            <v>17702.36</v>
          </cell>
          <cell r="N38">
            <v>0</v>
          </cell>
          <cell r="O38">
            <v>0</v>
          </cell>
          <cell r="P38">
            <v>0</v>
          </cell>
          <cell r="Q38">
            <v>14952.09</v>
          </cell>
          <cell r="R38">
            <v>0</v>
          </cell>
          <cell r="S38">
            <v>0</v>
          </cell>
          <cell r="T38">
            <v>0</v>
          </cell>
          <cell r="U38">
            <v>21972.6</v>
          </cell>
          <cell r="V38">
            <v>3164.0399999999995</v>
          </cell>
          <cell r="W38">
            <v>2393.4899999999998</v>
          </cell>
          <cell r="X38">
            <v>14165.86</v>
          </cell>
          <cell r="Y38">
            <v>6788.9881027749652</v>
          </cell>
          <cell r="Z38">
            <v>232034.43530277495</v>
          </cell>
          <cell r="AA38">
            <v>1723.1900000000003</v>
          </cell>
          <cell r="AB38">
            <v>261</v>
          </cell>
          <cell r="AC38">
            <v>20</v>
          </cell>
          <cell r="AD38">
            <v>12</v>
          </cell>
          <cell r="AE38">
            <v>0</v>
          </cell>
          <cell r="AF38">
            <v>12</v>
          </cell>
          <cell r="AG38">
            <v>1594.9499999999998</v>
          </cell>
          <cell r="AH38">
            <v>0.85</v>
          </cell>
          <cell r="AI38">
            <v>1355.7074999999998</v>
          </cell>
          <cell r="AJ38">
            <v>171.1537594228659</v>
          </cell>
          <cell r="AK38">
            <v>42.788439855716476</v>
          </cell>
          <cell r="AL38">
            <v>0.25</v>
          </cell>
          <cell r="AM38">
            <v>213.94219927858239</v>
          </cell>
          <cell r="AN38">
            <v>25.673063913429885</v>
          </cell>
          <cell r="AO38">
            <v>0.15</v>
          </cell>
          <cell r="AP38">
            <v>239.61526319201226</v>
          </cell>
          <cell r="AQ38">
            <v>609.5</v>
          </cell>
          <cell r="AR38">
            <v>3.5</v>
          </cell>
          <cell r="AS38">
            <v>414</v>
          </cell>
          <cell r="AT38">
            <v>1027</v>
          </cell>
          <cell r="AU38">
            <v>192789.66274961815</v>
          </cell>
          <cell r="AV38">
            <v>0.59347614410905547</v>
          </cell>
          <cell r="AW38">
            <v>804.58005963972721</v>
          </cell>
          <cell r="AX38">
            <v>0</v>
          </cell>
        </row>
        <row r="39">
          <cell r="B39" t="str">
            <v>N3131-1415-01</v>
          </cell>
          <cell r="C39">
            <v>0</v>
          </cell>
          <cell r="D39" t="str">
            <v>Asset Strategy Analyst</v>
          </cell>
          <cell r="E39" t="str">
            <v>N3131-1415-01</v>
          </cell>
          <cell r="F39" t="str">
            <v>Vacant</v>
          </cell>
          <cell r="G39" t="str">
            <v>Salaried Staff</v>
          </cell>
          <cell r="H39" t="str">
            <v xml:space="preserve">Management Group </v>
          </cell>
          <cell r="I39">
            <v>1</v>
          </cell>
          <cell r="J39">
            <v>106401.74000000003</v>
          </cell>
          <cell r="K39">
            <v>8835.68</v>
          </cell>
          <cell r="L39">
            <v>0</v>
          </cell>
          <cell r="M39">
            <v>0</v>
          </cell>
          <cell r="N39">
            <v>2799.62</v>
          </cell>
          <cell r="O39">
            <v>749.86</v>
          </cell>
          <cell r="P39">
            <v>0</v>
          </cell>
          <cell r="Q39">
            <v>0</v>
          </cell>
          <cell r="R39">
            <v>364.06</v>
          </cell>
          <cell r="S39">
            <v>17.399999999999999</v>
          </cell>
          <cell r="T39">
            <v>3039.19</v>
          </cell>
          <cell r="U39">
            <v>14664.25</v>
          </cell>
          <cell r="V39">
            <v>2114.2200000000003</v>
          </cell>
          <cell r="W39">
            <v>1599.5800000000002</v>
          </cell>
          <cell r="X39">
            <v>9465.7200000000012</v>
          </cell>
          <cell r="Y39">
            <v>1229.9086773328279</v>
          </cell>
          <cell r="Z39">
            <v>151281.22867733287</v>
          </cell>
          <cell r="AA39">
            <v>1319.79</v>
          </cell>
          <cell r="AB39">
            <v>261</v>
          </cell>
          <cell r="AC39">
            <v>20</v>
          </cell>
          <cell r="AD39">
            <v>12</v>
          </cell>
          <cell r="AE39">
            <v>0</v>
          </cell>
          <cell r="AF39">
            <v>12</v>
          </cell>
          <cell r="AG39">
            <v>1594.9499999999998</v>
          </cell>
          <cell r="AH39">
            <v>0.85</v>
          </cell>
          <cell r="AI39">
            <v>1355.7074999999998</v>
          </cell>
          <cell r="AJ39">
            <v>111.5883984394369</v>
          </cell>
          <cell r="AK39">
            <v>27.897099609859225</v>
          </cell>
          <cell r="AL39">
            <v>0.25</v>
          </cell>
          <cell r="AM39">
            <v>139.48549804929613</v>
          </cell>
          <cell r="AN39">
            <v>16.738259765915533</v>
          </cell>
          <cell r="AO39">
            <v>0.15</v>
          </cell>
          <cell r="AP39">
            <v>156.22375781521166</v>
          </cell>
          <cell r="AQ39">
            <v>497.59133333333324</v>
          </cell>
          <cell r="AR39">
            <v>0.23333333333333334</v>
          </cell>
          <cell r="AS39">
            <v>725.23733333333348</v>
          </cell>
          <cell r="AT39">
            <v>1223.0620000000001</v>
          </cell>
          <cell r="AU39">
            <v>86166.293777586514</v>
          </cell>
          <cell r="AV39">
            <v>0.406840645309341</v>
          </cell>
          <cell r="AW39">
            <v>551.55691415071328</v>
          </cell>
          <cell r="AX39">
            <v>2.9505454545454541</v>
          </cell>
        </row>
        <row r="40">
          <cell r="B40" t="str">
            <v>N3131-1415-02</v>
          </cell>
          <cell r="C40">
            <v>0</v>
          </cell>
          <cell r="D40" t="str">
            <v>RIVA Admin &amp; Gov Controller</v>
          </cell>
          <cell r="E40" t="str">
            <v>N3131-1415-02</v>
          </cell>
          <cell r="F40" t="str">
            <v>Vacant</v>
          </cell>
          <cell r="G40" t="str">
            <v>Salaried Staff</v>
          </cell>
          <cell r="H40" t="str">
            <v xml:space="preserve">Management Group </v>
          </cell>
          <cell r="I40">
            <v>1</v>
          </cell>
          <cell r="J40">
            <v>106401.74000000003</v>
          </cell>
          <cell r="K40">
            <v>8835.68</v>
          </cell>
          <cell r="L40">
            <v>0</v>
          </cell>
          <cell r="M40">
            <v>0</v>
          </cell>
          <cell r="N40">
            <v>2799.62</v>
          </cell>
          <cell r="O40">
            <v>749.86</v>
          </cell>
          <cell r="P40">
            <v>0</v>
          </cell>
          <cell r="Q40">
            <v>0</v>
          </cell>
          <cell r="R40">
            <v>364.06</v>
          </cell>
          <cell r="S40">
            <v>17.399999999999999</v>
          </cell>
          <cell r="T40">
            <v>3039.19</v>
          </cell>
          <cell r="U40">
            <v>14664.25</v>
          </cell>
          <cell r="V40">
            <v>2114.2200000000003</v>
          </cell>
          <cell r="W40">
            <v>1599.5800000000002</v>
          </cell>
          <cell r="X40">
            <v>9465.7200000000012</v>
          </cell>
          <cell r="Y40">
            <v>1229.9086773328279</v>
          </cell>
          <cell r="Z40">
            <v>151281.22867733287</v>
          </cell>
          <cell r="AA40">
            <v>1319.79</v>
          </cell>
          <cell r="AB40">
            <v>261</v>
          </cell>
          <cell r="AC40">
            <v>20</v>
          </cell>
          <cell r="AD40">
            <v>12</v>
          </cell>
          <cell r="AE40">
            <v>0</v>
          </cell>
          <cell r="AF40">
            <v>12</v>
          </cell>
          <cell r="AG40">
            <v>1594.9499999999998</v>
          </cell>
          <cell r="AH40">
            <v>0.85</v>
          </cell>
          <cell r="AI40">
            <v>1355.7074999999998</v>
          </cell>
          <cell r="AJ40">
            <v>111.5883984394369</v>
          </cell>
          <cell r="AK40">
            <v>27.897099609859225</v>
          </cell>
          <cell r="AL40">
            <v>0.25</v>
          </cell>
          <cell r="AM40">
            <v>139.48549804929613</v>
          </cell>
          <cell r="AN40">
            <v>16.738259765915533</v>
          </cell>
          <cell r="AO40">
            <v>0.15</v>
          </cell>
          <cell r="AP40">
            <v>156.22375781521166</v>
          </cell>
          <cell r="AQ40">
            <v>497.59133333333324</v>
          </cell>
          <cell r="AR40">
            <v>0.23333333333333334</v>
          </cell>
          <cell r="AS40">
            <v>725.23733333333348</v>
          </cell>
          <cell r="AT40">
            <v>1223.0620000000001</v>
          </cell>
          <cell r="AU40">
            <v>86166.293777586514</v>
          </cell>
          <cell r="AV40">
            <v>0.406840645309341</v>
          </cell>
          <cell r="AW40">
            <v>551.55691415071328</v>
          </cell>
          <cell r="AX40">
            <v>2.9505454545454541</v>
          </cell>
        </row>
        <row r="41">
          <cell r="B41" t="str">
            <v>N3131-1415-03</v>
          </cell>
          <cell r="C41">
            <v>0</v>
          </cell>
          <cell r="D41" t="str">
            <v>Primary Systems Strategy Mgr</v>
          </cell>
          <cell r="E41" t="str">
            <v>N3131-1415-03</v>
          </cell>
          <cell r="F41" t="str">
            <v>Vacant</v>
          </cell>
          <cell r="G41" t="str">
            <v>Salaried Staff</v>
          </cell>
          <cell r="H41" t="str">
            <v xml:space="preserve">Management Group </v>
          </cell>
          <cell r="I41">
            <v>1</v>
          </cell>
          <cell r="J41">
            <v>141978.26</v>
          </cell>
          <cell r="K41">
            <v>11789.970000000003</v>
          </cell>
          <cell r="L41">
            <v>0</v>
          </cell>
          <cell r="M41">
            <v>20524.570000000003</v>
          </cell>
          <cell r="N41">
            <v>78.299999999999983</v>
          </cell>
          <cell r="O41">
            <v>21</v>
          </cell>
          <cell r="P41">
            <v>0</v>
          </cell>
          <cell r="Q41">
            <v>9933.7800000000007</v>
          </cell>
          <cell r="R41">
            <v>48.76</v>
          </cell>
          <cell r="S41">
            <v>0</v>
          </cell>
          <cell r="T41">
            <v>0</v>
          </cell>
          <cell r="U41">
            <v>22124.06</v>
          </cell>
          <cell r="V41">
            <v>3186.2599999999998</v>
          </cell>
          <cell r="W41">
            <v>2410.3700000000003</v>
          </cell>
          <cell r="X41">
            <v>14265.280000000002</v>
          </cell>
          <cell r="Y41">
            <v>1641.1421972315406</v>
          </cell>
          <cell r="Z41">
            <v>228001.75219723154</v>
          </cell>
          <cell r="AA41">
            <v>1761.0800000000004</v>
          </cell>
          <cell r="AB41">
            <v>261</v>
          </cell>
          <cell r="AC41">
            <v>20</v>
          </cell>
          <cell r="AD41">
            <v>12</v>
          </cell>
          <cell r="AE41">
            <v>0</v>
          </cell>
          <cell r="AF41">
            <v>12</v>
          </cell>
          <cell r="AG41">
            <v>1594.9499999999998</v>
          </cell>
          <cell r="AH41">
            <v>0.85</v>
          </cell>
          <cell r="AI41">
            <v>1355.7074999999998</v>
          </cell>
          <cell r="AJ41">
            <v>168.17916268607468</v>
          </cell>
          <cell r="AK41">
            <v>42.044790671518669</v>
          </cell>
          <cell r="AL41">
            <v>0.25</v>
          </cell>
          <cell r="AM41">
            <v>210.22395335759336</v>
          </cell>
          <cell r="AN41">
            <v>25.2268744029112</v>
          </cell>
          <cell r="AO41">
            <v>0.15</v>
          </cell>
          <cell r="AP41">
            <v>235.45082776050455</v>
          </cell>
          <cell r="AQ41">
            <v>497.59133333333324</v>
          </cell>
          <cell r="AR41">
            <v>0.23333333333333334</v>
          </cell>
          <cell r="AS41">
            <v>725.23733333333348</v>
          </cell>
          <cell r="AT41">
            <v>1223.0620000000001</v>
          </cell>
          <cell r="AU41">
            <v>129864.53199381499</v>
          </cell>
          <cell r="AV41">
            <v>0.406840645309341</v>
          </cell>
          <cell r="AW41">
            <v>551.55691415071328</v>
          </cell>
          <cell r="AX41">
            <v>2.9505454545454541</v>
          </cell>
        </row>
        <row r="42">
          <cell r="B42" t="str">
            <v>N3131-1415-04</v>
          </cell>
          <cell r="C42">
            <v>0</v>
          </cell>
          <cell r="D42" t="str">
            <v>Principal Comms &amp; Meter Engineer</v>
          </cell>
          <cell r="E42" t="str">
            <v>N3131-1415-04</v>
          </cell>
          <cell r="F42" t="str">
            <v>Vacant</v>
          </cell>
          <cell r="G42" t="str">
            <v>Salaried Staff</v>
          </cell>
          <cell r="H42" t="str">
            <v xml:space="preserve">Management Group </v>
          </cell>
          <cell r="I42">
            <v>1</v>
          </cell>
          <cell r="J42">
            <v>106401.74000000003</v>
          </cell>
          <cell r="K42">
            <v>8835.68</v>
          </cell>
          <cell r="L42">
            <v>0</v>
          </cell>
          <cell r="M42">
            <v>0</v>
          </cell>
          <cell r="N42">
            <v>2799.62</v>
          </cell>
          <cell r="O42">
            <v>749.86</v>
          </cell>
          <cell r="P42">
            <v>0</v>
          </cell>
          <cell r="Q42">
            <v>0</v>
          </cell>
          <cell r="R42">
            <v>364.06</v>
          </cell>
          <cell r="S42">
            <v>17.399999999999999</v>
          </cell>
          <cell r="T42">
            <v>3039.19</v>
          </cell>
          <cell r="U42">
            <v>14664.25</v>
          </cell>
          <cell r="V42">
            <v>2114.2200000000003</v>
          </cell>
          <cell r="W42">
            <v>1599.5800000000002</v>
          </cell>
          <cell r="X42">
            <v>9465.7200000000012</v>
          </cell>
          <cell r="Y42">
            <v>1229.9086773328279</v>
          </cell>
          <cell r="Z42">
            <v>151281.22867733287</v>
          </cell>
          <cell r="AA42">
            <v>1319.79</v>
          </cell>
          <cell r="AB42">
            <v>261</v>
          </cell>
          <cell r="AC42">
            <v>20</v>
          </cell>
          <cell r="AD42">
            <v>12</v>
          </cell>
          <cell r="AE42">
            <v>0</v>
          </cell>
          <cell r="AF42">
            <v>12</v>
          </cell>
          <cell r="AG42">
            <v>1594.9499999999998</v>
          </cell>
          <cell r="AH42">
            <v>0.85</v>
          </cell>
          <cell r="AI42">
            <v>1355.7074999999998</v>
          </cell>
          <cell r="AJ42">
            <v>111.5883984394369</v>
          </cell>
          <cell r="AK42">
            <v>27.897099609859225</v>
          </cell>
          <cell r="AL42">
            <v>0.25</v>
          </cell>
          <cell r="AM42">
            <v>139.48549804929613</v>
          </cell>
          <cell r="AN42">
            <v>16.738259765915533</v>
          </cell>
          <cell r="AO42">
            <v>0.15</v>
          </cell>
          <cell r="AP42">
            <v>156.22375781521166</v>
          </cell>
          <cell r="AQ42">
            <v>497.59133333333324</v>
          </cell>
          <cell r="AR42">
            <v>0.23333333333333334</v>
          </cell>
          <cell r="AS42">
            <v>725.23733333333348</v>
          </cell>
          <cell r="AT42">
            <v>1223.0620000000001</v>
          </cell>
          <cell r="AU42">
            <v>86166.293777586514</v>
          </cell>
          <cell r="AV42">
            <v>0.406840645309341</v>
          </cell>
          <cell r="AW42">
            <v>551.55691415071328</v>
          </cell>
          <cell r="AX42">
            <v>2.9505454545454541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X44">
            <v>0</v>
          </cell>
        </row>
        <row r="45">
          <cell r="B45" t="str">
            <v>Total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19</v>
          </cell>
          <cell r="J45">
            <v>2223615.2500000005</v>
          </cell>
          <cell r="K45">
            <v>189405.26</v>
          </cell>
          <cell r="L45">
            <v>6685.9740000000002</v>
          </cell>
          <cell r="M45">
            <v>162276.66999999998</v>
          </cell>
          <cell r="N45">
            <v>28077.509999999995</v>
          </cell>
          <cell r="O45">
            <v>7520.4400000000014</v>
          </cell>
          <cell r="P45">
            <v>0</v>
          </cell>
          <cell r="Q45">
            <v>84694.23</v>
          </cell>
          <cell r="R45">
            <v>31355.020000000004</v>
          </cell>
          <cell r="S45">
            <v>52.199999999999996</v>
          </cell>
          <cell r="T45">
            <v>49478.03</v>
          </cell>
          <cell r="U45">
            <v>342222.79</v>
          </cell>
          <cell r="V45">
            <v>48063.19</v>
          </cell>
          <cell r="W45">
            <v>36249.110000000008</v>
          </cell>
          <cell r="X45">
            <v>215185.45999999996</v>
          </cell>
          <cell r="Y45">
            <v>61537.55561388671</v>
          </cell>
          <cell r="Z45">
            <v>3486418.6896138871</v>
          </cell>
          <cell r="AA45">
            <v>27581.200000000001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30304.050000000007</v>
          </cell>
          <cell r="AH45">
            <v>0</v>
          </cell>
          <cell r="AI45">
            <v>25758.442500000001</v>
          </cell>
          <cell r="AJ45">
            <v>135.35052399281855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9454.2353333333322</v>
          </cell>
          <cell r="AR45">
            <v>4.4333333333333336</v>
          </cell>
          <cell r="AS45">
            <v>0</v>
          </cell>
          <cell r="AT45">
            <v>23238.178000000007</v>
          </cell>
          <cell r="AU45">
            <v>2209889.8324281354</v>
          </cell>
          <cell r="AV45">
            <v>0</v>
          </cell>
          <cell r="AX45">
            <v>56.060363636363633</v>
          </cell>
        </row>
        <row r="46">
          <cell r="B46" t="str">
            <v>Total (Chargeable)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3486418.6896138871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Overtime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Payroll (including APC's)</v>
          </cell>
          <cell r="X47">
            <v>0</v>
          </cell>
          <cell r="Y47">
            <v>3513999.8896138864</v>
          </cell>
          <cell r="Z47" t="str">
            <v>Proof</v>
          </cell>
          <cell r="AE47" t="str">
            <v>Productive Hrs for the year</v>
          </cell>
          <cell r="AF47">
            <v>0</v>
          </cell>
          <cell r="AG47">
            <v>0</v>
          </cell>
          <cell r="AH47">
            <v>0</v>
          </cell>
          <cell r="AI47">
            <v>25758.442500000001</v>
          </cell>
          <cell r="AJ47">
            <v>135.35052399281855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 xml:space="preserve">Overtime Hours </v>
          </cell>
          <cell r="E48">
            <v>0</v>
          </cell>
          <cell r="F48">
            <v>160.69199914488908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 t="str">
            <v xml:space="preserve">Estimated  Monthly Productive Hrs </v>
          </cell>
          <cell r="AF48">
            <v>0</v>
          </cell>
          <cell r="AG48">
            <v>0</v>
          </cell>
          <cell r="AH48">
            <v>0</v>
          </cell>
          <cell r="AI48">
            <v>2146.5368750000002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Base Rate</v>
          </cell>
          <cell r="E49">
            <v>0</v>
          </cell>
          <cell r="F49">
            <v>135.35052399281855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Overtime Hrs for the year</v>
          </cell>
          <cell r="AF49">
            <v>0</v>
          </cell>
          <cell r="AG49">
            <v>0</v>
          </cell>
          <cell r="AH49">
            <v>0</v>
          </cell>
          <cell r="AI49">
            <v>160.69199914488908</v>
          </cell>
          <cell r="AJ49">
            <v>0</v>
          </cell>
          <cell r="AK49" t="str">
            <v xml:space="preserve">Cost Centre Overhead </v>
          </cell>
          <cell r="AL49">
            <v>0</v>
          </cell>
          <cell r="AM49">
            <v>0</v>
          </cell>
          <cell r="AN49">
            <v>0</v>
          </cell>
          <cell r="AO49">
            <v>797843.86857550428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21749.746285714289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3513999.8896138864</v>
          </cell>
          <cell r="Z50">
            <v>-7.4578565545380116E-10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 t="str">
            <v>Total Hrs for the year</v>
          </cell>
          <cell r="AF50">
            <v>0</v>
          </cell>
          <cell r="AG50">
            <v>0</v>
          </cell>
          <cell r="AH50">
            <v>0</v>
          </cell>
          <cell r="AI50">
            <v>25919.13449914489</v>
          </cell>
          <cell r="AJ50">
            <v>0</v>
          </cell>
          <cell r="AK50" t="str">
            <v xml:space="preserve">Corporate Overheads 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Multiplier for O/T recovery penalty</v>
          </cell>
          <cell r="E51">
            <v>0</v>
          </cell>
          <cell r="F51">
            <v>1.4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>.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 t="str">
            <v>Proofs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Total Allocated</v>
          </cell>
          <cell r="E52">
            <v>0</v>
          </cell>
          <cell r="F52">
            <v>30449.644800000002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 t="str">
            <v>Staff Numbers - FTE</v>
          </cell>
          <cell r="AJ52">
            <v>0</v>
          </cell>
          <cell r="AK52">
            <v>19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Budget Overtime</v>
          </cell>
          <cell r="E54">
            <v>0</v>
          </cell>
          <cell r="F54">
            <v>27581.200000000001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APCS</v>
          </cell>
          <cell r="E55">
            <v>0</v>
          </cell>
          <cell r="F55">
            <v>0.104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Total Budget Overtime</v>
          </cell>
          <cell r="E56">
            <v>0</v>
          </cell>
          <cell r="F56">
            <v>30449.644800000002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 t="str">
            <v>Cost Centre Overheads as a % of Chargeable Payroll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0.22686202402526709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Corporate Overheads as a % of Chargeable Payroll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0.15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Staff Training and Development</v>
          </cell>
          <cell r="E60">
            <v>0</v>
          </cell>
          <cell r="F60">
            <v>67350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 t="str">
            <v>Average OPA Rate</v>
          </cell>
          <cell r="AM60">
            <v>0</v>
          </cell>
          <cell r="AN60">
            <v>0</v>
          </cell>
          <cell r="AO60">
            <v>135.35052399281855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Other Employment Costs</v>
          </cell>
          <cell r="E61">
            <v>0</v>
          </cell>
          <cell r="F61">
            <v>9269.2552769323302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Project Related Expenses</v>
          </cell>
          <cell r="E62">
            <v>0</v>
          </cell>
          <cell r="F62">
            <v>2068.1613135192752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Average Fully Burdened Charge-Out-Rate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Selling Expenses</v>
          </cell>
          <cell r="E64">
            <v>0</v>
          </cell>
          <cell r="F64">
            <v>10000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Average Rate settings for OPA System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Leases</v>
          </cell>
          <cell r="E65">
            <v>0</v>
          </cell>
          <cell r="F65">
            <v>29336.975717409518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Hourly Rate OPA Rate per hour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135.35052399281855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General and Admin Expenses</v>
          </cell>
          <cell r="E66">
            <v>0</v>
          </cell>
          <cell r="F66">
            <v>35729.909497776462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Cost Centre Overhead Rate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0.25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Corporate Overhead Rate for non-contestable works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0.15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Inter Divisional Charges</v>
          </cell>
          <cell r="E68">
            <v>0</v>
          </cell>
          <cell r="F68">
            <v>644089.56676986674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Corporate Overhead Rate for contestable works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0.05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Less</v>
          </cell>
          <cell r="E69">
            <v>0</v>
          </cell>
          <cell r="F69">
            <v>797843.86857550428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Overtime Penalty Rate to be applied to base OT hours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0.4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68293 - Reimbursement of FBT Expenses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74312 - Budget Cap Adjustment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70840 - Professional Member Fees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 t="str">
            <v>71100 - Contractors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 t="str">
            <v>71000 - Consultants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72505 - Plant Leasing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 t="str">
            <v>Total Overheads to be Recovered</v>
          </cell>
          <cell r="E76">
            <v>0</v>
          </cell>
          <cell r="F76">
            <v>797843.86857550428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 t="str">
            <v>Fixed Price Service Contract Charges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</row>
        <row r="84">
          <cell r="D84" t="str">
            <v>Administration</v>
          </cell>
        </row>
        <row r="85">
          <cell r="D85" t="str">
            <v xml:space="preserve">Planner/TO/Engineer </v>
          </cell>
        </row>
        <row r="86">
          <cell r="D86" t="str">
            <v xml:space="preserve">Snr Planner/TO/Engineer </v>
          </cell>
        </row>
        <row r="87">
          <cell r="D87" t="str">
            <v xml:space="preserve">Management Group </v>
          </cell>
        </row>
      </sheetData>
      <sheetData sheetId="27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3141 - Network Operational Technology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3969</v>
          </cell>
          <cell r="C24">
            <v>0</v>
          </cell>
          <cell r="D24" t="str">
            <v>Works &amp; Asset Mngmnt Team Leader</v>
          </cell>
          <cell r="E24" t="str">
            <v>9666</v>
          </cell>
          <cell r="F24" t="str">
            <v>BAJWA, Harpal</v>
          </cell>
          <cell r="G24" t="str">
            <v>Salaried Staff</v>
          </cell>
          <cell r="H24">
            <v>0</v>
          </cell>
          <cell r="I24">
            <v>1</v>
          </cell>
          <cell r="J24">
            <v>99602.019999999975</v>
          </cell>
          <cell r="K24">
            <v>8270.9699999999993</v>
          </cell>
          <cell r="L24">
            <v>160.21200000000002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13370.119999999999</v>
          </cell>
          <cell r="V24">
            <v>1983.29</v>
          </cell>
          <cell r="W24">
            <v>1505.5</v>
          </cell>
          <cell r="X24">
            <v>8879.4600000000009</v>
          </cell>
          <cell r="Y24">
            <v>4601.5557068259714</v>
          </cell>
          <cell r="Z24">
            <v>141923.15770682594</v>
          </cell>
          <cell r="AA24">
            <v>4839.6099999999997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104.68567718835071</v>
          </cell>
          <cell r="AK24">
            <v>26.171419297087677</v>
          </cell>
          <cell r="AL24">
            <v>0.25</v>
          </cell>
          <cell r="AM24">
            <v>130.85709648543838</v>
          </cell>
          <cell r="AN24">
            <v>15.702851578252606</v>
          </cell>
          <cell r="AO24">
            <v>0.15</v>
          </cell>
          <cell r="AP24">
            <v>146.55994806369097</v>
          </cell>
          <cell r="AQ24">
            <v>0</v>
          </cell>
          <cell r="AR24">
            <v>0</v>
          </cell>
          <cell r="AS24">
            <v>1499.4</v>
          </cell>
          <cell r="AT24">
            <v>1499.4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3542</v>
          </cell>
          <cell r="C25">
            <v>0</v>
          </cell>
          <cell r="D25" t="str">
            <v>Graduate Engineer</v>
          </cell>
          <cell r="E25" t="str">
            <v>2658</v>
          </cell>
          <cell r="F25" t="str">
            <v>CREEK, Thomas A</v>
          </cell>
          <cell r="G25" t="str">
            <v>Salaried Staff</v>
          </cell>
          <cell r="H25">
            <v>0</v>
          </cell>
          <cell r="I25">
            <v>1</v>
          </cell>
          <cell r="J25">
            <v>25402.029999999995</v>
          </cell>
          <cell r="K25">
            <v>2109.39</v>
          </cell>
          <cell r="L25">
            <v>185.45080000000002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3727.2</v>
          </cell>
          <cell r="V25">
            <v>551.14</v>
          </cell>
          <cell r="W25">
            <v>418.19999999999993</v>
          </cell>
          <cell r="X25">
            <v>2467.48</v>
          </cell>
          <cell r="Y25">
            <v>1001.0152581350012</v>
          </cell>
          <cell r="Z25">
            <v>39411.93605813499</v>
          </cell>
          <cell r="AA25">
            <v>1234.29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29.071120472620382</v>
          </cell>
          <cell r="AK25">
            <v>7.2677801181550956</v>
          </cell>
          <cell r="AL25">
            <v>0.25</v>
          </cell>
          <cell r="AM25">
            <v>36.338900590775481</v>
          </cell>
          <cell r="AN25">
            <v>4.3606680708930572</v>
          </cell>
          <cell r="AO25">
            <v>0.15</v>
          </cell>
          <cell r="AP25">
            <v>40.699568661668536</v>
          </cell>
          <cell r="AQ25">
            <v>0</v>
          </cell>
          <cell r="AR25">
            <v>0</v>
          </cell>
          <cell r="AS25">
            <v>1626.7</v>
          </cell>
          <cell r="AT25">
            <v>1626.7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9820</v>
          </cell>
          <cell r="C26">
            <v>0</v>
          </cell>
          <cell r="D26" t="str">
            <v>Network Performance ADMS Engineer</v>
          </cell>
          <cell r="E26" t="str">
            <v>9941</v>
          </cell>
          <cell r="F26" t="str">
            <v>DIDIMIOTIS, Kosta D</v>
          </cell>
          <cell r="G26" t="str">
            <v>Salaried Staff</v>
          </cell>
          <cell r="H26">
            <v>0</v>
          </cell>
          <cell r="I26">
            <v>1</v>
          </cell>
          <cell r="J26">
            <v>74877</v>
          </cell>
          <cell r="K26">
            <v>6220.2699999999986</v>
          </cell>
          <cell r="L26">
            <v>424.82920000000001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5733.0199999999995</v>
          </cell>
          <cell r="U26">
            <v>10848.699999999997</v>
          </cell>
          <cell r="V26">
            <v>1604.9099999999999</v>
          </cell>
          <cell r="W26">
            <v>1217.8900000000001</v>
          </cell>
          <cell r="X26">
            <v>7185.2400000000016</v>
          </cell>
          <cell r="Y26">
            <v>2571.3640632174606</v>
          </cell>
          <cell r="Z26">
            <v>114233.25326321747</v>
          </cell>
          <cell r="AA26">
            <v>3639.6600000000003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84.260987907212652</v>
          </cell>
          <cell r="AK26">
            <v>21.065246976803163</v>
          </cell>
          <cell r="AL26">
            <v>0.25</v>
          </cell>
          <cell r="AM26">
            <v>105.32623488401582</v>
          </cell>
          <cell r="AN26">
            <v>12.639148186081897</v>
          </cell>
          <cell r="AO26">
            <v>0.15</v>
          </cell>
          <cell r="AP26">
            <v>117.96538307009772</v>
          </cell>
          <cell r="AQ26">
            <v>137.6</v>
          </cell>
          <cell r="AR26">
            <v>0</v>
          </cell>
          <cell r="AS26">
            <v>896.6</v>
          </cell>
          <cell r="AT26">
            <v>1034.2</v>
          </cell>
          <cell r="AU26">
            <v>21278.180147579009</v>
          </cell>
          <cell r="AV26">
            <v>0.13304970025140203</v>
          </cell>
          <cell r="AW26">
            <v>180.37647650357758</v>
          </cell>
          <cell r="AX26">
            <v>0</v>
          </cell>
        </row>
        <row r="27">
          <cell r="B27" t="str">
            <v>6176</v>
          </cell>
          <cell r="C27">
            <v>0</v>
          </cell>
          <cell r="D27" t="str">
            <v>Asset Information Officer</v>
          </cell>
          <cell r="E27" t="str">
            <v>10555</v>
          </cell>
          <cell r="F27" t="str">
            <v>KONKISA, Sabitha</v>
          </cell>
          <cell r="G27" t="str">
            <v>Salaried Staff</v>
          </cell>
          <cell r="H27">
            <v>0</v>
          </cell>
          <cell r="I27">
            <v>1</v>
          </cell>
          <cell r="J27">
            <v>76267.569999999992</v>
          </cell>
          <cell r="K27">
            <v>6333.3200000000006</v>
          </cell>
          <cell r="L27">
            <v>268.7484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10337.61</v>
          </cell>
          <cell r="V27">
            <v>1532.9</v>
          </cell>
          <cell r="W27">
            <v>1163.58</v>
          </cell>
          <cell r="X27">
            <v>6863.0299999999988</v>
          </cell>
          <cell r="Y27">
            <v>1486.263078718368</v>
          </cell>
          <cell r="Z27">
            <v>107803.05147871836</v>
          </cell>
          <cell r="AA27">
            <v>3705.8100000000004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79.517928077198349</v>
          </cell>
          <cell r="AK27">
            <v>19.879482019299587</v>
          </cell>
          <cell r="AL27">
            <v>0.25</v>
          </cell>
          <cell r="AM27">
            <v>99.397410096497936</v>
          </cell>
          <cell r="AN27">
            <v>11.927689211579752</v>
          </cell>
          <cell r="AO27">
            <v>0.15</v>
          </cell>
          <cell r="AP27">
            <v>111.32509930807768</v>
          </cell>
          <cell r="AQ27">
            <v>348.30000000000007</v>
          </cell>
          <cell r="AR27">
            <v>15.149999999999999</v>
          </cell>
          <cell r="AS27">
            <v>619.83000000000004</v>
          </cell>
          <cell r="AT27">
            <v>983.28000000000009</v>
          </cell>
          <cell r="AU27">
            <v>53460.788343150118</v>
          </cell>
          <cell r="AV27">
            <v>0.35422260190383209</v>
          </cell>
          <cell r="AW27">
            <v>480.22223807053933</v>
          </cell>
          <cell r="AX27">
            <v>0</v>
          </cell>
        </row>
        <row r="28">
          <cell r="B28" t="str">
            <v>6026</v>
          </cell>
          <cell r="C28">
            <v>0</v>
          </cell>
          <cell r="D28" t="str">
            <v>Snr GIS Officer</v>
          </cell>
          <cell r="E28" t="str">
            <v>9133</v>
          </cell>
          <cell r="F28" t="str">
            <v>MCLACHLAN, Nicole</v>
          </cell>
          <cell r="G28" t="str">
            <v>Salaried Staff</v>
          </cell>
          <cell r="H28">
            <v>0</v>
          </cell>
          <cell r="I28">
            <v>1</v>
          </cell>
          <cell r="J28">
            <v>92078.000000000015</v>
          </cell>
          <cell r="K28">
            <v>7646.2000000000007</v>
          </cell>
          <cell r="L28">
            <v>284.2824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12392.279999999997</v>
          </cell>
          <cell r="V28">
            <v>1838.0699999999997</v>
          </cell>
          <cell r="W28">
            <v>1395.2799999999997</v>
          </cell>
          <cell r="X28">
            <v>8229.33</v>
          </cell>
          <cell r="Y28">
            <v>4716.3894187500191</v>
          </cell>
          <cell r="Z28">
            <v>132129.86181875004</v>
          </cell>
          <cell r="AA28">
            <v>4474.0200000000004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97.461924359605646</v>
          </cell>
          <cell r="AK28">
            <v>24.365481089901412</v>
          </cell>
          <cell r="AL28">
            <v>0.25</v>
          </cell>
          <cell r="AM28">
            <v>121.82740544950705</v>
          </cell>
          <cell r="AN28">
            <v>14.619288653940846</v>
          </cell>
          <cell r="AO28">
            <v>0.15</v>
          </cell>
          <cell r="AP28">
            <v>136.4466941034479</v>
          </cell>
          <cell r="AQ28">
            <v>63.75</v>
          </cell>
          <cell r="AR28">
            <v>88.5</v>
          </cell>
          <cell r="AS28">
            <v>1109.5</v>
          </cell>
          <cell r="AT28">
            <v>1261.75</v>
          </cell>
          <cell r="AU28">
            <v>9346.2176875953573</v>
          </cell>
          <cell r="AV28">
            <v>5.0525064394689914E-2</v>
          </cell>
          <cell r="AW28">
            <v>68.497208737864071</v>
          </cell>
          <cell r="AX28">
            <v>0</v>
          </cell>
        </row>
        <row r="29">
          <cell r="B29" t="str">
            <v>181</v>
          </cell>
          <cell r="C29">
            <v>0</v>
          </cell>
          <cell r="D29" t="str">
            <v>CAD Coordinator &amp; GIS Officer</v>
          </cell>
          <cell r="E29" t="str">
            <v>326-71116</v>
          </cell>
          <cell r="F29" t="str">
            <v>PELLE, Joseph</v>
          </cell>
          <cell r="G29" t="str">
            <v>Salaried Staff</v>
          </cell>
          <cell r="H29">
            <v>0</v>
          </cell>
          <cell r="I29">
            <v>1</v>
          </cell>
          <cell r="J29">
            <v>94037.039999999979</v>
          </cell>
          <cell r="K29">
            <v>7808.8800000000019</v>
          </cell>
          <cell r="L29">
            <v>681.82280000000003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5733.0199999999995</v>
          </cell>
          <cell r="U29">
            <v>19901.170000000002</v>
          </cell>
          <cell r="V29">
            <v>2074.59</v>
          </cell>
          <cell r="W29">
            <v>1498.2599999999998</v>
          </cell>
          <cell r="X29">
            <v>9288.1999999999989</v>
          </cell>
          <cell r="Y29">
            <v>6267.2305134450435</v>
          </cell>
          <cell r="Z29">
            <v>150840.24331344504</v>
          </cell>
          <cell r="AA29">
            <v>4569.2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111.26311782847337</v>
          </cell>
          <cell r="AK29">
            <v>27.815779457118342</v>
          </cell>
          <cell r="AL29">
            <v>0.25</v>
          </cell>
          <cell r="AM29">
            <v>139.07889728559172</v>
          </cell>
          <cell r="AN29">
            <v>16.689467674271004</v>
          </cell>
          <cell r="AO29">
            <v>0.15</v>
          </cell>
          <cell r="AP29">
            <v>155.76836495986274</v>
          </cell>
          <cell r="AQ29">
            <v>0</v>
          </cell>
          <cell r="AR29">
            <v>0</v>
          </cell>
          <cell r="AS29">
            <v>1675.8999999999999</v>
          </cell>
          <cell r="AT29">
            <v>1675.8999999999999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3161</v>
          </cell>
          <cell r="C30">
            <v>0</v>
          </cell>
          <cell r="D30" t="str">
            <v>GIS Officer Electricity</v>
          </cell>
          <cell r="E30" t="str">
            <v>3583</v>
          </cell>
          <cell r="F30" t="str">
            <v>RASKER, Anjo</v>
          </cell>
          <cell r="G30" t="str">
            <v>Salaried Staff</v>
          </cell>
          <cell r="H30">
            <v>0</v>
          </cell>
          <cell r="I30">
            <v>1</v>
          </cell>
          <cell r="J30">
            <v>79922.489999999991</v>
          </cell>
          <cell r="K30">
            <v>6636.8</v>
          </cell>
          <cell r="L30">
            <v>335.024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10812.63</v>
          </cell>
          <cell r="V30">
            <v>1603.4500000000003</v>
          </cell>
          <cell r="W30">
            <v>1217.17</v>
          </cell>
          <cell r="X30">
            <v>7178.8899999999985</v>
          </cell>
          <cell r="Y30">
            <v>3774.889593382728</v>
          </cell>
          <cell r="Z30">
            <v>115031.37359338273</v>
          </cell>
          <cell r="AA30">
            <v>3883.4100000000003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84.849699211210933</v>
          </cell>
          <cell r="AK30">
            <v>21.212424802802733</v>
          </cell>
          <cell r="AL30">
            <v>0.25</v>
          </cell>
          <cell r="AM30">
            <v>106.06212401401366</v>
          </cell>
          <cell r="AN30">
            <v>12.72745488168164</v>
          </cell>
          <cell r="AO30">
            <v>0.15</v>
          </cell>
          <cell r="AP30">
            <v>118.7895788956953</v>
          </cell>
          <cell r="AQ30">
            <v>401.74999999999994</v>
          </cell>
          <cell r="AR30">
            <v>160.1</v>
          </cell>
          <cell r="AS30">
            <v>701.84999999999991</v>
          </cell>
          <cell r="AT30">
            <v>1263.6999999999998</v>
          </cell>
          <cell r="AU30">
            <v>51198.382588904096</v>
          </cell>
          <cell r="AV30">
            <v>0.31791564453588667</v>
          </cell>
          <cell r="AW30">
            <v>431.0006236646355</v>
          </cell>
          <cell r="AX30">
            <v>0</v>
          </cell>
        </row>
        <row r="31">
          <cell r="B31" t="str">
            <v>6004</v>
          </cell>
          <cell r="C31">
            <v>0</v>
          </cell>
          <cell r="D31" t="str">
            <v>Graduate Engineer</v>
          </cell>
          <cell r="E31" t="str">
            <v>9343</v>
          </cell>
          <cell r="F31" t="str">
            <v>ROESLER, Benjamin</v>
          </cell>
          <cell r="G31" t="str">
            <v>Salaried Staff</v>
          </cell>
          <cell r="H31">
            <v>0</v>
          </cell>
          <cell r="I31">
            <v>1</v>
          </cell>
          <cell r="J31">
            <v>70596.069999999992</v>
          </cell>
          <cell r="K31">
            <v>5864.0499999999993</v>
          </cell>
          <cell r="L31">
            <v>423.77839999999998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5733.0199999999995</v>
          </cell>
          <cell r="U31">
            <v>10291.219999999999</v>
          </cell>
          <cell r="V31">
            <v>1522.1</v>
          </cell>
          <cell r="W31">
            <v>1155.04</v>
          </cell>
          <cell r="X31">
            <v>6814.5499999999993</v>
          </cell>
          <cell r="Y31">
            <v>3638.7882195136681</v>
          </cell>
          <cell r="Z31">
            <v>109588.64661951366</v>
          </cell>
          <cell r="AA31">
            <v>3431.2500000000005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80.835022760819484</v>
          </cell>
          <cell r="AK31">
            <v>20.208755690204871</v>
          </cell>
          <cell r="AL31">
            <v>0.25</v>
          </cell>
          <cell r="AM31">
            <v>101.04377845102435</v>
          </cell>
          <cell r="AN31">
            <v>12.125253414122922</v>
          </cell>
          <cell r="AO31">
            <v>0.15</v>
          </cell>
          <cell r="AP31">
            <v>113.16903186514728</v>
          </cell>
          <cell r="AQ31">
            <v>597.70000000000005</v>
          </cell>
          <cell r="AR31">
            <v>0</v>
          </cell>
          <cell r="AS31">
            <v>930.89999999999986</v>
          </cell>
          <cell r="AT31">
            <v>1528.6</v>
          </cell>
          <cell r="AU31">
            <v>59990.571580712181</v>
          </cell>
          <cell r="AV31">
            <v>0.39101138296480442</v>
          </cell>
          <cell r="AW31">
            <v>530.09706447075746</v>
          </cell>
          <cell r="AX31">
            <v>0</v>
          </cell>
        </row>
        <row r="32">
          <cell r="B32" t="str">
            <v>3428</v>
          </cell>
          <cell r="C32">
            <v>0</v>
          </cell>
          <cell r="D32" t="str">
            <v>GIS Officer Gas</v>
          </cell>
          <cell r="E32" t="str">
            <v>10508</v>
          </cell>
          <cell r="F32" t="str">
            <v>SKOUSEN, Jack R</v>
          </cell>
          <cell r="G32" t="str">
            <v>Salaried Staff</v>
          </cell>
          <cell r="H32">
            <v>0</v>
          </cell>
          <cell r="I32">
            <v>1</v>
          </cell>
          <cell r="J32">
            <v>59993.259999999995</v>
          </cell>
          <cell r="K32">
            <v>4981.8900000000003</v>
          </cell>
          <cell r="L32">
            <v>192.11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8222.6500000000015</v>
          </cell>
          <cell r="V32">
            <v>1218.75</v>
          </cell>
          <cell r="W32">
            <v>925.09000000000015</v>
          </cell>
          <cell r="X32">
            <v>5456.6799999999994</v>
          </cell>
          <cell r="Y32">
            <v>1198.0006920245696</v>
          </cell>
          <cell r="Z32">
            <v>85738.460692024557</v>
          </cell>
          <cell r="AA32">
            <v>2915.0099999999998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63.242595244198746</v>
          </cell>
          <cell r="AK32">
            <v>15.810648811049687</v>
          </cell>
          <cell r="AL32">
            <v>0.25</v>
          </cell>
          <cell r="AM32">
            <v>79.053244055248427</v>
          </cell>
          <cell r="AN32">
            <v>9.4863892866298123</v>
          </cell>
          <cell r="AO32">
            <v>0.15</v>
          </cell>
          <cell r="AP32">
            <v>88.539633341878243</v>
          </cell>
          <cell r="AQ32">
            <v>0</v>
          </cell>
          <cell r="AR32">
            <v>0</v>
          </cell>
          <cell r="AS32">
            <v>1430.95</v>
          </cell>
          <cell r="AT32">
            <v>1430.95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1479</v>
          </cell>
          <cell r="C33">
            <v>0</v>
          </cell>
          <cell r="D33" t="str">
            <v>ArcFM/GIS Team Leader</v>
          </cell>
          <cell r="E33" t="str">
            <v>033-50380</v>
          </cell>
          <cell r="F33" t="str">
            <v>SMITH, Gary C</v>
          </cell>
          <cell r="G33" t="str">
            <v>Salaried Staff</v>
          </cell>
          <cell r="H33">
            <v>0</v>
          </cell>
          <cell r="I33">
            <v>1</v>
          </cell>
          <cell r="J33">
            <v>114711.52000000002</v>
          </cell>
          <cell r="K33">
            <v>9525.7100000000028</v>
          </cell>
          <cell r="L33">
            <v>626.96080000000006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5733.0199999999995</v>
          </cell>
          <cell r="U33">
            <v>25602.949999999997</v>
          </cell>
          <cell r="V33">
            <v>2519.7600000000002</v>
          </cell>
          <cell r="W33">
            <v>1801.1699999999998</v>
          </cell>
          <cell r="X33">
            <v>11281.330000000002</v>
          </cell>
          <cell r="Y33">
            <v>7055.7954079109768</v>
          </cell>
          <cell r="Z33">
            <v>182408.24620791103</v>
          </cell>
          <cell r="AA33">
            <v>5573.74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134.54837876747828</v>
          </cell>
          <cell r="AK33">
            <v>33.637094691869571</v>
          </cell>
          <cell r="AL33">
            <v>0.25</v>
          </cell>
          <cell r="AM33">
            <v>168.18547345934786</v>
          </cell>
          <cell r="AN33">
            <v>20.182256815121743</v>
          </cell>
          <cell r="AO33">
            <v>0.15</v>
          </cell>
          <cell r="AP33">
            <v>188.36773027446961</v>
          </cell>
          <cell r="AQ33">
            <v>0</v>
          </cell>
          <cell r="AR33">
            <v>0</v>
          </cell>
          <cell r="AS33">
            <v>1317.1000000000001</v>
          </cell>
          <cell r="AT33">
            <v>1317.1000000000001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 t="str">
            <v>514</v>
          </cell>
          <cell r="C34">
            <v>0</v>
          </cell>
          <cell r="D34" t="str">
            <v>GIS Officer Electricity</v>
          </cell>
          <cell r="E34" t="str">
            <v>9645</v>
          </cell>
          <cell r="F34" t="str">
            <v>WESTON, Robert</v>
          </cell>
          <cell r="G34" t="str">
            <v>Salaried Staff</v>
          </cell>
          <cell r="H34">
            <v>0</v>
          </cell>
          <cell r="I34">
            <v>1</v>
          </cell>
          <cell r="J34">
            <v>78858.48</v>
          </cell>
          <cell r="K34">
            <v>6548.4900000000007</v>
          </cell>
          <cell r="L34">
            <v>154.5164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10674.31</v>
          </cell>
          <cell r="V34">
            <v>1582.9299999999998</v>
          </cell>
          <cell r="W34">
            <v>1201.5500000000002</v>
          </cell>
          <cell r="X34">
            <v>7086.9399999999987</v>
          </cell>
          <cell r="Y34">
            <v>3554.4187183064978</v>
          </cell>
          <cell r="Z34">
            <v>113211.66511830648</v>
          </cell>
          <cell r="AA34">
            <v>3831.7200000000003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83.507441773617472</v>
          </cell>
          <cell r="AK34">
            <v>20.876860443404368</v>
          </cell>
          <cell r="AL34">
            <v>0.25</v>
          </cell>
          <cell r="AM34">
            <v>104.38430221702184</v>
          </cell>
          <cell r="AN34">
            <v>12.526116266042621</v>
          </cell>
          <cell r="AO34">
            <v>0.15</v>
          </cell>
          <cell r="AP34">
            <v>116.91041848306446</v>
          </cell>
          <cell r="AQ34">
            <v>287.15000000000003</v>
          </cell>
          <cell r="AR34">
            <v>97.4</v>
          </cell>
          <cell r="AS34">
            <v>1027.7899999999995</v>
          </cell>
          <cell r="AT34">
            <v>1412.3399999999997</v>
          </cell>
          <cell r="AU34">
            <v>32224.691996410504</v>
          </cell>
          <cell r="AV34">
            <v>0.20331506577736247</v>
          </cell>
          <cell r="AW34">
            <v>275.63575953736358</v>
          </cell>
          <cell r="AX34">
            <v>0</v>
          </cell>
        </row>
        <row r="35">
          <cell r="B35" t="str">
            <v>N3141-1415-01</v>
          </cell>
          <cell r="C35">
            <v>0</v>
          </cell>
          <cell r="D35" t="str">
            <v>Operational Technology Mgr</v>
          </cell>
          <cell r="E35" t="str">
            <v>N3141-1415-01</v>
          </cell>
          <cell r="F35" t="str">
            <v>Vacant</v>
          </cell>
          <cell r="G35" t="str">
            <v>Salaried Staff</v>
          </cell>
          <cell r="H35">
            <v>0</v>
          </cell>
          <cell r="I35">
            <v>1</v>
          </cell>
          <cell r="J35">
            <v>141978.26</v>
          </cell>
          <cell r="K35">
            <v>11789.970000000003</v>
          </cell>
          <cell r="L35">
            <v>0</v>
          </cell>
          <cell r="M35">
            <v>20524.570000000003</v>
          </cell>
          <cell r="N35">
            <v>78.299999999999983</v>
          </cell>
          <cell r="O35">
            <v>21</v>
          </cell>
          <cell r="P35">
            <v>0</v>
          </cell>
          <cell r="Q35">
            <v>9933.7800000000007</v>
          </cell>
          <cell r="R35">
            <v>48.76</v>
          </cell>
          <cell r="S35">
            <v>0</v>
          </cell>
          <cell r="T35">
            <v>0</v>
          </cell>
          <cell r="U35">
            <v>22124.06</v>
          </cell>
          <cell r="V35">
            <v>3264.87</v>
          </cell>
          <cell r="W35">
            <v>2476.8900000000003</v>
          </cell>
          <cell r="X35">
            <v>14617.220000000003</v>
          </cell>
          <cell r="Y35">
            <v>1641.1421972315406</v>
          </cell>
          <cell r="Z35">
            <v>228498.82219723155</v>
          </cell>
          <cell r="AA35">
            <v>6898.619999999999</v>
          </cell>
          <cell r="AB35">
            <v>261</v>
          </cell>
          <cell r="AC35">
            <v>20</v>
          </cell>
          <cell r="AD35">
            <v>12</v>
          </cell>
          <cell r="AE35">
            <v>0</v>
          </cell>
          <cell r="AF35">
            <v>12</v>
          </cell>
          <cell r="AG35">
            <v>1594.9499999999998</v>
          </cell>
          <cell r="AH35">
            <v>0.85</v>
          </cell>
          <cell r="AI35">
            <v>1355.7074999999998</v>
          </cell>
          <cell r="AJ35">
            <v>168.54581257183543</v>
          </cell>
          <cell r="AK35">
            <v>42.136453142958857</v>
          </cell>
          <cell r="AL35">
            <v>0.25</v>
          </cell>
          <cell r="AM35">
            <v>210.68226571479428</v>
          </cell>
          <cell r="AN35">
            <v>25.281871885775313</v>
          </cell>
          <cell r="AO35">
            <v>0.15</v>
          </cell>
          <cell r="AP35">
            <v>235.96413760056959</v>
          </cell>
          <cell r="AQ35">
            <v>166.93181818181822</v>
          </cell>
          <cell r="AR35">
            <v>32.831818181818178</v>
          </cell>
          <cell r="AS35">
            <v>1166.9563636363639</v>
          </cell>
          <cell r="AT35">
            <v>1366.7200000000003</v>
          </cell>
          <cell r="AU35">
            <v>39072.533787829983</v>
          </cell>
          <cell r="AV35">
            <v>0.12214046635874078</v>
          </cell>
          <cell r="AW35">
            <v>165.58674629604252</v>
          </cell>
          <cell r="AX35">
            <v>0</v>
          </cell>
        </row>
        <row r="36">
          <cell r="B36" t="str">
            <v>N3141-1415-02</v>
          </cell>
          <cell r="C36">
            <v>0</v>
          </cell>
          <cell r="D36" t="str">
            <v>ADMS/SCADA Team Leader</v>
          </cell>
          <cell r="E36" t="str">
            <v>N3141-1415-02</v>
          </cell>
          <cell r="F36" t="str">
            <v>Vacant</v>
          </cell>
          <cell r="G36" t="str">
            <v>Salaried Staff</v>
          </cell>
          <cell r="H36">
            <v>0</v>
          </cell>
          <cell r="I36">
            <v>1</v>
          </cell>
          <cell r="J36">
            <v>89150.120000000024</v>
          </cell>
          <cell r="K36">
            <v>7403.07</v>
          </cell>
          <cell r="L36">
            <v>0</v>
          </cell>
          <cell r="M36">
            <v>180.20999999999998</v>
          </cell>
          <cell r="N36">
            <v>2698.86</v>
          </cell>
          <cell r="O36">
            <v>722.8499999999998</v>
          </cell>
          <cell r="P36">
            <v>0</v>
          </cell>
          <cell r="Q36">
            <v>0</v>
          </cell>
          <cell r="R36">
            <v>1224.92</v>
          </cell>
          <cell r="S36">
            <v>0</v>
          </cell>
          <cell r="T36">
            <v>3346.85</v>
          </cell>
          <cell r="U36">
            <v>12566.670000000002</v>
          </cell>
          <cell r="V36">
            <v>1860.8099999999997</v>
          </cell>
          <cell r="W36">
            <v>1412.25</v>
          </cell>
          <cell r="X36">
            <v>8330.9999999999982</v>
          </cell>
          <cell r="Y36">
            <v>1030.498114513088</v>
          </cell>
          <cell r="Z36">
            <v>129928.10811451313</v>
          </cell>
          <cell r="AA36">
            <v>4331.7699999999995</v>
          </cell>
          <cell r="AB36">
            <v>261</v>
          </cell>
          <cell r="AC36">
            <v>20</v>
          </cell>
          <cell r="AD36">
            <v>12</v>
          </cell>
          <cell r="AE36">
            <v>0</v>
          </cell>
          <cell r="AF36">
            <v>12</v>
          </cell>
          <cell r="AG36">
            <v>1594.9499999999998</v>
          </cell>
          <cell r="AH36">
            <v>0.85</v>
          </cell>
          <cell r="AI36">
            <v>1355.7074999999998</v>
          </cell>
          <cell r="AJ36">
            <v>95.83786186512441</v>
          </cell>
          <cell r="AK36">
            <v>23.959465466281102</v>
          </cell>
          <cell r="AL36">
            <v>0.25</v>
          </cell>
          <cell r="AM36">
            <v>119.79732733140551</v>
          </cell>
          <cell r="AN36">
            <v>14.375679279768661</v>
          </cell>
          <cell r="AO36">
            <v>0.15</v>
          </cell>
          <cell r="AP36">
            <v>134.17300661117417</v>
          </cell>
          <cell r="AQ36">
            <v>166.93181818181822</v>
          </cell>
          <cell r="AR36">
            <v>32.831818181818178</v>
          </cell>
          <cell r="AS36">
            <v>1166.9563636363639</v>
          </cell>
          <cell r="AT36">
            <v>1366.7200000000003</v>
          </cell>
          <cell r="AU36">
            <v>22217.271605501734</v>
          </cell>
          <cell r="AV36">
            <v>0.12214046635874078</v>
          </cell>
          <cell r="AW36">
            <v>165.58674629604252</v>
          </cell>
          <cell r="AX36">
            <v>0</v>
          </cell>
        </row>
        <row r="37">
          <cell r="B37" t="str">
            <v>N3141-1415-03</v>
          </cell>
          <cell r="C37">
            <v>0</v>
          </cell>
          <cell r="D37" t="str">
            <v>ENMAC/ ADMS Officer</v>
          </cell>
          <cell r="E37" t="str">
            <v>N3141-1415-03</v>
          </cell>
          <cell r="F37" t="str">
            <v>Vacant</v>
          </cell>
          <cell r="G37" t="str">
            <v>Salaried Staff</v>
          </cell>
          <cell r="H37">
            <v>0</v>
          </cell>
          <cell r="I37">
            <v>1</v>
          </cell>
          <cell r="J37">
            <v>89150.120000000024</v>
          </cell>
          <cell r="K37">
            <v>7403.07</v>
          </cell>
          <cell r="L37">
            <v>0</v>
          </cell>
          <cell r="M37">
            <v>180.20999999999998</v>
          </cell>
          <cell r="N37">
            <v>2698.86</v>
          </cell>
          <cell r="O37">
            <v>722.8499999999998</v>
          </cell>
          <cell r="P37">
            <v>0</v>
          </cell>
          <cell r="Q37">
            <v>0</v>
          </cell>
          <cell r="R37">
            <v>1224.92</v>
          </cell>
          <cell r="S37">
            <v>0</v>
          </cell>
          <cell r="T37">
            <v>3346.85</v>
          </cell>
          <cell r="U37">
            <v>12566.670000000002</v>
          </cell>
          <cell r="V37">
            <v>1860.8099999999997</v>
          </cell>
          <cell r="W37">
            <v>1412.25</v>
          </cell>
          <cell r="X37">
            <v>8330.9999999999982</v>
          </cell>
          <cell r="Y37">
            <v>1030.498114513088</v>
          </cell>
          <cell r="Z37">
            <v>129928.10811451313</v>
          </cell>
          <cell r="AA37">
            <v>4331.7699999999995</v>
          </cell>
          <cell r="AB37">
            <v>261</v>
          </cell>
          <cell r="AC37">
            <v>20</v>
          </cell>
          <cell r="AD37">
            <v>12</v>
          </cell>
          <cell r="AE37">
            <v>0</v>
          </cell>
          <cell r="AF37">
            <v>12</v>
          </cell>
          <cell r="AG37">
            <v>1594.9499999999998</v>
          </cell>
          <cell r="AH37">
            <v>0.85</v>
          </cell>
          <cell r="AI37">
            <v>1355.7074999999998</v>
          </cell>
          <cell r="AJ37">
            <v>95.83786186512441</v>
          </cell>
          <cell r="AK37">
            <v>23.959465466281102</v>
          </cell>
          <cell r="AL37">
            <v>0.25</v>
          </cell>
          <cell r="AM37">
            <v>119.79732733140551</v>
          </cell>
          <cell r="AN37">
            <v>14.375679279768661</v>
          </cell>
          <cell r="AO37">
            <v>0.15</v>
          </cell>
          <cell r="AP37">
            <v>134.17300661117417</v>
          </cell>
          <cell r="AQ37">
            <v>166.93181818181822</v>
          </cell>
          <cell r="AR37">
            <v>32.831818181818178</v>
          </cell>
          <cell r="AS37">
            <v>1166.9563636363639</v>
          </cell>
          <cell r="AT37">
            <v>1366.7200000000003</v>
          </cell>
          <cell r="AU37">
            <v>22217.271605501734</v>
          </cell>
          <cell r="AV37">
            <v>0.12214046635874078</v>
          </cell>
          <cell r="AW37">
            <v>165.58674629604252</v>
          </cell>
          <cell r="AX37">
            <v>0</v>
          </cell>
        </row>
        <row r="38">
          <cell r="B38" t="str">
            <v>N3141-1415-04</v>
          </cell>
          <cell r="C38">
            <v>0</v>
          </cell>
          <cell r="D38" t="str">
            <v>ADMS Tech Officer/Engineer</v>
          </cell>
          <cell r="E38" t="str">
            <v>N3141-1415-04</v>
          </cell>
          <cell r="F38" t="str">
            <v>Vacant</v>
          </cell>
          <cell r="G38" t="str">
            <v>Salaried Staff</v>
          </cell>
          <cell r="H38">
            <v>0</v>
          </cell>
          <cell r="I38">
            <v>1</v>
          </cell>
          <cell r="J38">
            <v>89150.120000000024</v>
          </cell>
          <cell r="K38">
            <v>7403.07</v>
          </cell>
          <cell r="L38">
            <v>0</v>
          </cell>
          <cell r="M38">
            <v>180.20999999999998</v>
          </cell>
          <cell r="N38">
            <v>2698.86</v>
          </cell>
          <cell r="O38">
            <v>722.8499999999998</v>
          </cell>
          <cell r="P38">
            <v>0</v>
          </cell>
          <cell r="Q38">
            <v>0</v>
          </cell>
          <cell r="R38">
            <v>1224.92</v>
          </cell>
          <cell r="S38">
            <v>0</v>
          </cell>
          <cell r="T38">
            <v>3346.85</v>
          </cell>
          <cell r="U38">
            <v>12566.670000000002</v>
          </cell>
          <cell r="V38">
            <v>1860.8099999999997</v>
          </cell>
          <cell r="W38">
            <v>1412.25</v>
          </cell>
          <cell r="X38">
            <v>8330.9999999999982</v>
          </cell>
          <cell r="Y38">
            <v>1030.498114513088</v>
          </cell>
          <cell r="Z38">
            <v>129928.10811451313</v>
          </cell>
          <cell r="AA38">
            <v>4331.7699999999995</v>
          </cell>
          <cell r="AB38">
            <v>261</v>
          </cell>
          <cell r="AC38">
            <v>20</v>
          </cell>
          <cell r="AD38">
            <v>12</v>
          </cell>
          <cell r="AE38">
            <v>0</v>
          </cell>
          <cell r="AF38">
            <v>12</v>
          </cell>
          <cell r="AG38">
            <v>1594.9499999999998</v>
          </cell>
          <cell r="AH38">
            <v>0.85</v>
          </cell>
          <cell r="AI38">
            <v>1355.7074999999998</v>
          </cell>
          <cell r="AJ38">
            <v>95.83786186512441</v>
          </cell>
          <cell r="AK38">
            <v>23.959465466281102</v>
          </cell>
          <cell r="AL38">
            <v>0.25</v>
          </cell>
          <cell r="AM38">
            <v>119.79732733140551</v>
          </cell>
          <cell r="AN38">
            <v>14.375679279768661</v>
          </cell>
          <cell r="AO38">
            <v>0.15</v>
          </cell>
          <cell r="AP38">
            <v>134.17300661117417</v>
          </cell>
          <cell r="AQ38">
            <v>166.93181818181822</v>
          </cell>
          <cell r="AR38">
            <v>32.831818181818178</v>
          </cell>
          <cell r="AS38">
            <v>1166.9563636363639</v>
          </cell>
          <cell r="AT38">
            <v>1366.7200000000003</v>
          </cell>
          <cell r="AU38">
            <v>22217.271605501734</v>
          </cell>
          <cell r="AV38">
            <v>0.12214046635874078</v>
          </cell>
          <cell r="AW38">
            <v>165.58674629604252</v>
          </cell>
          <cell r="AX38">
            <v>0</v>
          </cell>
        </row>
        <row r="39">
          <cell r="B39" t="str">
            <v>N3141-1415-05</v>
          </cell>
          <cell r="C39">
            <v>0</v>
          </cell>
          <cell r="D39" t="str">
            <v>ADMS Tech Officer/Engineer</v>
          </cell>
          <cell r="E39" t="str">
            <v>N3141-1415-05</v>
          </cell>
          <cell r="F39" t="str">
            <v>Vacant</v>
          </cell>
          <cell r="G39" t="str">
            <v>Salaried Staff</v>
          </cell>
          <cell r="H39">
            <v>0</v>
          </cell>
          <cell r="I39">
            <v>1</v>
          </cell>
          <cell r="J39">
            <v>89150.120000000024</v>
          </cell>
          <cell r="K39">
            <v>7403.07</v>
          </cell>
          <cell r="L39">
            <v>0</v>
          </cell>
          <cell r="M39">
            <v>180.20999999999998</v>
          </cell>
          <cell r="N39">
            <v>2698.86</v>
          </cell>
          <cell r="O39">
            <v>722.8499999999998</v>
          </cell>
          <cell r="P39">
            <v>0</v>
          </cell>
          <cell r="Q39">
            <v>0</v>
          </cell>
          <cell r="R39">
            <v>1224.92</v>
          </cell>
          <cell r="S39">
            <v>0</v>
          </cell>
          <cell r="T39">
            <v>3346.85</v>
          </cell>
          <cell r="U39">
            <v>12566.670000000002</v>
          </cell>
          <cell r="V39">
            <v>1860.8099999999997</v>
          </cell>
          <cell r="W39">
            <v>1412.25</v>
          </cell>
          <cell r="X39">
            <v>8330.9999999999982</v>
          </cell>
          <cell r="Y39">
            <v>1030.498114513088</v>
          </cell>
          <cell r="Z39">
            <v>129928.10811451313</v>
          </cell>
          <cell r="AA39">
            <v>4331.7699999999995</v>
          </cell>
          <cell r="AB39">
            <v>261</v>
          </cell>
          <cell r="AC39">
            <v>20</v>
          </cell>
          <cell r="AD39">
            <v>12</v>
          </cell>
          <cell r="AE39">
            <v>0</v>
          </cell>
          <cell r="AF39">
            <v>12</v>
          </cell>
          <cell r="AG39">
            <v>1594.9499999999998</v>
          </cell>
          <cell r="AH39">
            <v>0.85</v>
          </cell>
          <cell r="AI39">
            <v>1355.7074999999998</v>
          </cell>
          <cell r="AJ39">
            <v>95.83786186512441</v>
          </cell>
          <cell r="AK39">
            <v>23.959465466281102</v>
          </cell>
          <cell r="AL39">
            <v>0.25</v>
          </cell>
          <cell r="AM39">
            <v>119.79732733140551</v>
          </cell>
          <cell r="AN39">
            <v>14.375679279768661</v>
          </cell>
          <cell r="AO39">
            <v>0.15</v>
          </cell>
          <cell r="AP39">
            <v>134.17300661117417</v>
          </cell>
          <cell r="AQ39">
            <v>166.93181818181822</v>
          </cell>
          <cell r="AR39">
            <v>32.831818181818178</v>
          </cell>
          <cell r="AS39">
            <v>1166.9563636363639</v>
          </cell>
          <cell r="AT39">
            <v>1366.7200000000003</v>
          </cell>
          <cell r="AU39">
            <v>22217.271605501734</v>
          </cell>
          <cell r="AV39">
            <v>0.12214046635874078</v>
          </cell>
          <cell r="AW39">
            <v>165.58674629604252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16</v>
          </cell>
          <cell r="J42">
            <v>1364924.2200000002</v>
          </cell>
          <cell r="K42">
            <v>113348.22000000003</v>
          </cell>
          <cell r="L42">
            <v>3737.7352000000005</v>
          </cell>
          <cell r="M42">
            <v>21245.41</v>
          </cell>
          <cell r="N42">
            <v>41674.289999999994</v>
          </cell>
          <cell r="O42">
            <v>11162.180000000006</v>
          </cell>
          <cell r="P42">
            <v>0</v>
          </cell>
          <cell r="Q42">
            <v>9933.7800000000007</v>
          </cell>
          <cell r="R42">
            <v>4948.4400000000005</v>
          </cell>
          <cell r="S42">
            <v>0</v>
          </cell>
          <cell r="T42">
            <v>36319.479999999996</v>
          </cell>
          <cell r="U42">
            <v>208571.58000000007</v>
          </cell>
          <cell r="V42">
            <v>28740.000000000004</v>
          </cell>
          <cell r="W42">
            <v>21624.62</v>
          </cell>
          <cell r="X42">
            <v>128672.35</v>
          </cell>
          <cell r="Y42">
            <v>45628.845325514201</v>
          </cell>
          <cell r="Z42">
            <v>2040531.150525514</v>
          </cell>
          <cell r="AA42">
            <v>66323.419999999984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25519.200000000004</v>
          </cell>
          <cell r="AH42">
            <v>0</v>
          </cell>
          <cell r="AI42">
            <v>21691.32</v>
          </cell>
          <cell r="AJ42">
            <v>94.071322101444906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2670.9090909090905</v>
          </cell>
          <cell r="AR42">
            <v>525.30909090909086</v>
          </cell>
          <cell r="AS42">
            <v>18671.301818181819</v>
          </cell>
          <cell r="AT42">
            <v>21867.520000000008</v>
          </cell>
          <cell r="AU42">
            <v>355440.45255418809</v>
          </cell>
          <cell r="AV42">
            <v>0</v>
          </cell>
          <cell r="AX42">
            <v>0</v>
          </cell>
        </row>
        <row r="43">
          <cell r="B43" t="str">
            <v>Total (Chargeable)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16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2040531.150525514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Overtime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Payroll (including APC's)</v>
          </cell>
          <cell r="X44">
            <v>0</v>
          </cell>
          <cell r="Y44">
            <v>2107982.0686655142</v>
          </cell>
          <cell r="Z44" t="str">
            <v>Proof</v>
          </cell>
          <cell r="AE44" t="str">
            <v>Productive Hrs for the year</v>
          </cell>
          <cell r="AF44">
            <v>0</v>
          </cell>
          <cell r="AG44">
            <v>0</v>
          </cell>
          <cell r="AH44">
            <v>0</v>
          </cell>
          <cell r="AI44">
            <v>21691.32</v>
          </cell>
          <cell r="AJ44">
            <v>94.071322101444906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 xml:space="preserve">Overtime Hours </v>
          </cell>
          <cell r="E45">
            <v>0</v>
          </cell>
          <cell r="F45">
            <v>555.96916136399796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 t="str">
            <v xml:space="preserve">Estimated  Monthly Productive Hrs </v>
          </cell>
          <cell r="AF45">
            <v>0</v>
          </cell>
          <cell r="AG45">
            <v>0</v>
          </cell>
          <cell r="AH45">
            <v>0</v>
          </cell>
          <cell r="AI45">
            <v>1807.61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Base Rate</v>
          </cell>
          <cell r="E46">
            <v>0</v>
          </cell>
          <cell r="F46">
            <v>94.071322101444906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Overtime Hrs for the year</v>
          </cell>
          <cell r="AF46">
            <v>0</v>
          </cell>
          <cell r="AG46">
            <v>0</v>
          </cell>
          <cell r="AH46">
            <v>0</v>
          </cell>
          <cell r="AI46">
            <v>555.96916136399796</v>
          </cell>
          <cell r="AJ46">
            <v>0</v>
          </cell>
          <cell r="AK46" t="str">
            <v xml:space="preserve">Cost Centre Overhead </v>
          </cell>
          <cell r="AL46">
            <v>0</v>
          </cell>
          <cell r="AM46">
            <v>0</v>
          </cell>
          <cell r="AN46">
            <v>0</v>
          </cell>
          <cell r="AO46">
            <v>503742.38111482537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52300.754057142847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2107982.0686655142</v>
          </cell>
          <cell r="Z47">
            <v>1127.4981400002143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 t="str">
            <v>Total Hrs for the year</v>
          </cell>
          <cell r="AF47">
            <v>0</v>
          </cell>
          <cell r="AG47">
            <v>0</v>
          </cell>
          <cell r="AH47">
            <v>0</v>
          </cell>
          <cell r="AI47">
            <v>22247.289161363999</v>
          </cell>
          <cell r="AJ47">
            <v>0</v>
          </cell>
          <cell r="AK47" t="str">
            <v xml:space="preserve">Corporate Overheads 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Multiplier for O/T recovery penalty</v>
          </cell>
          <cell r="E48">
            <v>0</v>
          </cell>
          <cell r="F48">
            <v>1.4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 t="str">
            <v>Proofs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Total Allocated</v>
          </cell>
          <cell r="E49">
            <v>0</v>
          </cell>
          <cell r="F49">
            <v>73221.055679999976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 t="str">
            <v>Staff Numbers - FTE</v>
          </cell>
          <cell r="AJ49">
            <v>0</v>
          </cell>
          <cell r="AK49">
            <v>16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Budget Overtime</v>
          </cell>
          <cell r="E51">
            <v>0</v>
          </cell>
          <cell r="F51">
            <v>66323.419999999984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APCS</v>
          </cell>
          <cell r="E52">
            <v>0</v>
          </cell>
          <cell r="F52">
            <v>0.104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Total Budget Overtime</v>
          </cell>
          <cell r="E53">
            <v>0</v>
          </cell>
          <cell r="F53">
            <v>73221.05567999999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 t="str">
            <v>Cost Centre Overheads as a % of Chargeable Payroll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0.23831666722142164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Corporate Overheads as a % of Chargeable Payroll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Staff Training and Development</v>
          </cell>
          <cell r="E57">
            <v>0</v>
          </cell>
          <cell r="F57">
            <v>45457.971014492752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 t="str">
            <v>Average OPA Rate</v>
          </cell>
          <cell r="AM57">
            <v>0</v>
          </cell>
          <cell r="AN57">
            <v>0</v>
          </cell>
          <cell r="AO57">
            <v>94.071322101444906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Other Employment Costs</v>
          </cell>
          <cell r="E58">
            <v>0</v>
          </cell>
          <cell r="F58">
            <v>7805.6886542588036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Project Related Expenses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Average Fully Burdened Charge-Out-Rate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Selling Expenses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Average Rate settings for OPA System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Leases</v>
          </cell>
          <cell r="E62">
            <v>0</v>
          </cell>
          <cell r="F62">
            <v>14149.478277264518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Hourly Rate OPA Rate per hour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94.071322101444906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General and Admin Expenses</v>
          </cell>
          <cell r="E63">
            <v>0</v>
          </cell>
          <cell r="F63">
            <v>34148.573796248922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Cost Centre Overhead Rate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0.25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Corporate Overhead Rate for non-contestable works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0.15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Inter Divisional Charges</v>
          </cell>
          <cell r="E65">
            <v>0</v>
          </cell>
          <cell r="F65">
            <v>402180.6693725604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Corporate Overhead Rate for contestable works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0.05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Less</v>
          </cell>
          <cell r="E66">
            <v>0</v>
          </cell>
          <cell r="F66">
            <v>503742.38111482537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Overtime Penalty Rate to be applied to base OT hours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0.4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68293 - Reimbursement of FBT Expenses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74312 - Budget Cap Adjustment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70840 - Professional Member Fees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71100 - Contractors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71000 - Consultants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72505 - Plant Leasing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 t="str">
            <v>Total Overheads to be Recovered</v>
          </cell>
          <cell r="E73">
            <v>0</v>
          </cell>
          <cell r="F73">
            <v>503742.38111482537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Fixed Price Service Contract Charges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</sheetData>
      <sheetData sheetId="28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3142 - Network Distribution Performance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3191</v>
          </cell>
          <cell r="C24">
            <v>0</v>
          </cell>
          <cell r="D24" t="str">
            <v>Perf Engineer Overhead</v>
          </cell>
          <cell r="E24" t="str">
            <v>326-77219</v>
          </cell>
          <cell r="F24" t="str">
            <v>ARGUE, Fraser W</v>
          </cell>
          <cell r="G24" t="str">
            <v>Salaried Staff</v>
          </cell>
          <cell r="H24">
            <v>1</v>
          </cell>
          <cell r="I24">
            <v>0.59999999999999987</v>
          </cell>
          <cell r="J24">
            <v>82550.48</v>
          </cell>
          <cell r="K24">
            <v>6855.01</v>
          </cell>
          <cell r="L24">
            <v>0</v>
          </cell>
          <cell r="M24">
            <v>0</v>
          </cell>
          <cell r="N24">
            <v>1008.0100000000002</v>
          </cell>
          <cell r="O24">
            <v>270.02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10881.519999999999</v>
          </cell>
          <cell r="V24">
            <v>1553.86</v>
          </cell>
          <cell r="W24">
            <v>1174.26</v>
          </cell>
          <cell r="X24">
            <v>6956.92</v>
          </cell>
          <cell r="Y24">
            <v>954.21148225229717</v>
          </cell>
          <cell r="Z24">
            <v>112204.29148225229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956.96999999999969</v>
          </cell>
          <cell r="AH24">
            <v>0.85</v>
          </cell>
          <cell r="AI24">
            <v>813.42449999999974</v>
          </cell>
          <cell r="AJ24">
            <v>137.94063429642495</v>
          </cell>
          <cell r="AK24">
            <v>34.485158574106237</v>
          </cell>
          <cell r="AL24">
            <v>0.25</v>
          </cell>
          <cell r="AM24">
            <v>172.42579287053118</v>
          </cell>
          <cell r="AN24">
            <v>20.691095144463741</v>
          </cell>
          <cell r="AO24">
            <v>0.15</v>
          </cell>
          <cell r="AP24">
            <v>193.11688801499491</v>
          </cell>
          <cell r="AQ24">
            <v>0</v>
          </cell>
          <cell r="AR24">
            <v>0</v>
          </cell>
          <cell r="AS24">
            <v>537</v>
          </cell>
          <cell r="AT24">
            <v>537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6532</v>
          </cell>
          <cell r="C25">
            <v>0</v>
          </cell>
          <cell r="D25" t="str">
            <v>Distribution Performance Mgr</v>
          </cell>
          <cell r="E25" t="str">
            <v>10046</v>
          </cell>
          <cell r="F25" t="str">
            <v>CHAUDHURI, Santanu</v>
          </cell>
          <cell r="G25" t="str">
            <v>Salaried Staff</v>
          </cell>
          <cell r="H25">
            <v>1</v>
          </cell>
          <cell r="I25">
            <v>1</v>
          </cell>
          <cell r="J25">
            <v>139989.66999999998</v>
          </cell>
          <cell r="K25">
            <v>11624.820000000002</v>
          </cell>
          <cell r="L25">
            <v>159.32680000000002</v>
          </cell>
          <cell r="M25">
            <v>17826.899999999998</v>
          </cell>
          <cell r="N25">
            <v>0</v>
          </cell>
          <cell r="O25">
            <v>0</v>
          </cell>
          <cell r="P25">
            <v>0</v>
          </cell>
          <cell r="Q25">
            <v>14952.09</v>
          </cell>
          <cell r="R25">
            <v>0</v>
          </cell>
          <cell r="S25">
            <v>0</v>
          </cell>
          <cell r="T25">
            <v>0</v>
          </cell>
          <cell r="U25">
            <v>22126.309999999998</v>
          </cell>
          <cell r="V25">
            <v>3159.6399999999994</v>
          </cell>
          <cell r="W25">
            <v>2387.79</v>
          </cell>
          <cell r="X25">
            <v>14146.08</v>
          </cell>
          <cell r="Y25">
            <v>3841.3375810920643</v>
          </cell>
          <cell r="Z25">
            <v>230213.96438109202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169.8109395877002</v>
          </cell>
          <cell r="AK25">
            <v>42.452734896925051</v>
          </cell>
          <cell r="AL25">
            <v>0.25</v>
          </cell>
          <cell r="AM25">
            <v>212.26367448462526</v>
          </cell>
          <cell r="AN25">
            <v>25.47164093815503</v>
          </cell>
          <cell r="AO25">
            <v>0.15</v>
          </cell>
          <cell r="AP25">
            <v>237.73531542278027</v>
          </cell>
          <cell r="AQ25">
            <v>0</v>
          </cell>
          <cell r="AR25">
            <v>0</v>
          </cell>
          <cell r="AS25">
            <v>1064</v>
          </cell>
          <cell r="AT25">
            <v>1064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2836</v>
          </cell>
          <cell r="C26">
            <v>0</v>
          </cell>
          <cell r="D26" t="str">
            <v>Graduate Engineer</v>
          </cell>
          <cell r="E26" t="str">
            <v>9661</v>
          </cell>
          <cell r="F26" t="str">
            <v>CLEAR, Robert J</v>
          </cell>
          <cell r="G26" t="str">
            <v>Salaried Staff</v>
          </cell>
          <cell r="H26">
            <v>1</v>
          </cell>
          <cell r="I26">
            <v>1</v>
          </cell>
          <cell r="J26">
            <v>25846.29</v>
          </cell>
          <cell r="K26">
            <v>2146.9900000000002</v>
          </cell>
          <cell r="L26">
            <v>161.52879999999999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3786.0599999999995</v>
          </cell>
          <cell r="V26">
            <v>540.66000000000008</v>
          </cell>
          <cell r="W26">
            <v>408.57999999999993</v>
          </cell>
          <cell r="X26">
            <v>2420.5499999999997</v>
          </cell>
          <cell r="Y26">
            <v>1207.1304906115738</v>
          </cell>
          <cell r="Z26">
            <v>40067.819290611587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29.554914530318371</v>
          </cell>
          <cell r="AK26">
            <v>7.3887286325795927</v>
          </cell>
          <cell r="AL26">
            <v>0.25</v>
          </cell>
          <cell r="AM26">
            <v>36.943643162897963</v>
          </cell>
          <cell r="AN26">
            <v>4.4332371795477554</v>
          </cell>
          <cell r="AO26">
            <v>0.15</v>
          </cell>
          <cell r="AP26">
            <v>41.376880342445716</v>
          </cell>
          <cell r="AQ26">
            <v>0</v>
          </cell>
          <cell r="AR26">
            <v>0</v>
          </cell>
          <cell r="AS26">
            <v>1558.2500000000002</v>
          </cell>
          <cell r="AT26">
            <v>1558.2500000000002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3191</v>
          </cell>
          <cell r="C27">
            <v>0</v>
          </cell>
          <cell r="D27" t="str">
            <v>Perf Engineer T&amp;D Overhead/Underground</v>
          </cell>
          <cell r="E27" t="str">
            <v>10593</v>
          </cell>
          <cell r="F27" t="str">
            <v>LEE, Nicholas S K</v>
          </cell>
          <cell r="G27" t="str">
            <v>Salaried Staff</v>
          </cell>
          <cell r="H27">
            <v>1</v>
          </cell>
          <cell r="I27">
            <v>1</v>
          </cell>
          <cell r="J27">
            <v>128785.77</v>
          </cell>
          <cell r="K27">
            <v>10694.44</v>
          </cell>
          <cell r="L27">
            <v>0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17162.77</v>
          </cell>
          <cell r="V27">
            <v>2450.86</v>
          </cell>
          <cell r="W27">
            <v>1852.15</v>
          </cell>
          <cell r="X27">
            <v>10972.75</v>
          </cell>
          <cell r="Y27">
            <v>1488.650566345337</v>
          </cell>
          <cell r="Z27">
            <v>176957.4205663453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130.52772855969693</v>
          </cell>
          <cell r="AK27">
            <v>32.631932139924231</v>
          </cell>
          <cell r="AL27">
            <v>0.25</v>
          </cell>
          <cell r="AM27">
            <v>163.15966069962116</v>
          </cell>
          <cell r="AN27">
            <v>19.579159283954539</v>
          </cell>
          <cell r="AO27">
            <v>0.15</v>
          </cell>
          <cell r="AP27">
            <v>182.7388199835757</v>
          </cell>
          <cell r="AQ27">
            <v>0</v>
          </cell>
          <cell r="AR27">
            <v>0</v>
          </cell>
          <cell r="AS27">
            <v>1599</v>
          </cell>
          <cell r="AT27">
            <v>1599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6247</v>
          </cell>
          <cell r="C28">
            <v>0</v>
          </cell>
          <cell r="D28" t="str">
            <v>Project Engineer</v>
          </cell>
          <cell r="E28" t="str">
            <v>3665</v>
          </cell>
          <cell r="F28" t="str">
            <v>MAY, Brendon F</v>
          </cell>
          <cell r="G28" t="str">
            <v>Salaried Staff</v>
          </cell>
          <cell r="H28">
            <v>1</v>
          </cell>
          <cell r="I28">
            <v>1</v>
          </cell>
          <cell r="J28">
            <v>94110.039999999979</v>
          </cell>
          <cell r="K28">
            <v>8989.32</v>
          </cell>
          <cell r="L28">
            <v>449.97480000000002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3777.0299999999997</v>
          </cell>
          <cell r="S28">
            <v>0</v>
          </cell>
          <cell r="T28">
            <v>5733.0199999999995</v>
          </cell>
          <cell r="U28">
            <v>13797.61</v>
          </cell>
          <cell r="V28">
            <v>1970.31</v>
          </cell>
          <cell r="W28">
            <v>1488.97</v>
          </cell>
          <cell r="X28">
            <v>8821.2900000000009</v>
          </cell>
          <cell r="Y28">
            <v>4488.0160172108699</v>
          </cell>
          <cell r="Z28">
            <v>147175.61081721087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108.56000340575743</v>
          </cell>
          <cell r="AK28">
            <v>27.140000851439357</v>
          </cell>
          <cell r="AL28">
            <v>0.25</v>
          </cell>
          <cell r="AM28">
            <v>135.70000425719678</v>
          </cell>
          <cell r="AN28">
            <v>16.284000510863613</v>
          </cell>
          <cell r="AO28">
            <v>0.15</v>
          </cell>
          <cell r="AP28">
            <v>151.9840047680604</v>
          </cell>
          <cell r="AQ28">
            <v>1222.3</v>
          </cell>
          <cell r="AR28">
            <v>0</v>
          </cell>
          <cell r="AS28">
            <v>8.9999999999997726</v>
          </cell>
          <cell r="AT28">
            <v>1231.2999999999997</v>
          </cell>
          <cell r="AU28">
            <v>204539.79431708573</v>
          </cell>
          <cell r="AV28">
            <v>0.99269065215625785</v>
          </cell>
          <cell r="AW28">
            <v>1345.7981623081298</v>
          </cell>
          <cell r="AX28">
            <v>0</v>
          </cell>
        </row>
        <row r="29">
          <cell r="B29" t="str">
            <v>724</v>
          </cell>
          <cell r="C29">
            <v>0</v>
          </cell>
          <cell r="D29" t="str">
            <v>Perf Engineer Subs &amp; Switchgear</v>
          </cell>
          <cell r="E29" t="str">
            <v>9866</v>
          </cell>
          <cell r="F29" t="str">
            <v>PIYATILAKE, Stanley A</v>
          </cell>
          <cell r="G29" t="str">
            <v>Salaried Staff</v>
          </cell>
          <cell r="H29">
            <v>1</v>
          </cell>
          <cell r="I29">
            <v>1</v>
          </cell>
          <cell r="J29">
            <v>103426.93</v>
          </cell>
          <cell r="K29">
            <v>8588.64</v>
          </cell>
          <cell r="L29">
            <v>169.60679999999999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5733.0199999999995</v>
          </cell>
          <cell r="U29">
            <v>14555.18</v>
          </cell>
          <cell r="V29">
            <v>2078.4700000000003</v>
          </cell>
          <cell r="W29">
            <v>1570.7400000000002</v>
          </cell>
          <cell r="X29">
            <v>9305.5999999999985</v>
          </cell>
          <cell r="Y29">
            <v>3928.0084114065576</v>
          </cell>
          <cell r="Z29">
            <v>152906.22521140656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112.78703201937482</v>
          </cell>
          <cell r="AK29">
            <v>28.196758004843705</v>
          </cell>
          <cell r="AL29">
            <v>0.25</v>
          </cell>
          <cell r="AM29">
            <v>140.98379002421854</v>
          </cell>
          <cell r="AN29">
            <v>16.918054802906223</v>
          </cell>
          <cell r="AO29">
            <v>0.15</v>
          </cell>
          <cell r="AP29">
            <v>157.90184482712476</v>
          </cell>
          <cell r="AQ29">
            <v>0</v>
          </cell>
          <cell r="AR29">
            <v>1</v>
          </cell>
          <cell r="AS29">
            <v>1398.25</v>
          </cell>
          <cell r="AT29">
            <v>1399.25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</row>
        <row r="32">
          <cell r="B32" t="str">
            <v>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5.6</v>
          </cell>
          <cell r="J32">
            <v>574709.17999999993</v>
          </cell>
          <cell r="K32">
            <v>48899.22</v>
          </cell>
          <cell r="L32">
            <v>940.43720000000008</v>
          </cell>
          <cell r="M32">
            <v>17826.899999999998</v>
          </cell>
          <cell r="N32">
            <v>12208.21</v>
          </cell>
          <cell r="O32">
            <v>3269.9400000000014</v>
          </cell>
          <cell r="P32">
            <v>0</v>
          </cell>
          <cell r="Q32">
            <v>14952.09</v>
          </cell>
          <cell r="R32">
            <v>3777.0299999999997</v>
          </cell>
          <cell r="S32">
            <v>0</v>
          </cell>
          <cell r="T32">
            <v>11466.039999999999</v>
          </cell>
          <cell r="U32">
            <v>82309.449999999983</v>
          </cell>
          <cell r="V32">
            <v>11753.8</v>
          </cell>
          <cell r="W32">
            <v>8882.4900000000016</v>
          </cell>
          <cell r="X32">
            <v>52623.19</v>
          </cell>
          <cell r="Y32">
            <v>15907.3545489187</v>
          </cell>
          <cell r="Z32">
            <v>859525.33174891863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8931.7199999999975</v>
          </cell>
          <cell r="AH32">
            <v>0</v>
          </cell>
          <cell r="AI32">
            <v>7591.9619999999977</v>
          </cell>
          <cell r="AJ32">
            <v>113.21517833583978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1222.3</v>
          </cell>
          <cell r="AR32">
            <v>1</v>
          </cell>
          <cell r="AS32">
            <v>6165.5</v>
          </cell>
          <cell r="AT32">
            <v>7388.7999999999993</v>
          </cell>
          <cell r="AU32">
            <v>204539.79431708573</v>
          </cell>
          <cell r="AV32">
            <v>0</v>
          </cell>
          <cell r="AX32">
            <v>0</v>
          </cell>
        </row>
        <row r="33">
          <cell r="B33" t="str">
            <v>Total (Chargeable)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5.6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859525.33174891863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Overtime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Payroll (including APC's)</v>
          </cell>
          <cell r="X34">
            <v>0</v>
          </cell>
          <cell r="Y34">
            <v>859525.33174891863</v>
          </cell>
          <cell r="Z34" t="str">
            <v>Proof</v>
          </cell>
          <cell r="AE34" t="str">
            <v>Productive Hrs for the year</v>
          </cell>
          <cell r="AF34">
            <v>0</v>
          </cell>
          <cell r="AG34">
            <v>0</v>
          </cell>
          <cell r="AH34">
            <v>0</v>
          </cell>
          <cell r="AI34">
            <v>7591.9619999999977</v>
          </cell>
          <cell r="AJ34">
            <v>113.21517833583978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 xml:space="preserve">Overtime Hours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 xml:space="preserve">Estimated  Monthly Productive Hrs </v>
          </cell>
          <cell r="AF35">
            <v>0</v>
          </cell>
          <cell r="AG35">
            <v>0</v>
          </cell>
          <cell r="AH35">
            <v>0</v>
          </cell>
          <cell r="AI35">
            <v>632.66349999999977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Base Rate</v>
          </cell>
          <cell r="E36">
            <v>0</v>
          </cell>
          <cell r="F36">
            <v>113.21517833583978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Overtime Hrs for the year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Cost Centre Overhead </v>
          </cell>
          <cell r="AL36">
            <v>0</v>
          </cell>
          <cell r="AM36">
            <v>0</v>
          </cell>
          <cell r="AN36">
            <v>0</v>
          </cell>
          <cell r="AO36">
            <v>199291.08489510152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859525.33174891863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Total Hrs for the year</v>
          </cell>
          <cell r="AF37">
            <v>0</v>
          </cell>
          <cell r="AG37">
            <v>0</v>
          </cell>
          <cell r="AH37">
            <v>0</v>
          </cell>
          <cell r="AI37">
            <v>7591.9619999999977</v>
          </cell>
          <cell r="AJ37">
            <v>0</v>
          </cell>
          <cell r="AK37" t="str">
            <v xml:space="preserve">Corporate Overheads 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Multiplier for O/T recovery penalty</v>
          </cell>
          <cell r="E38">
            <v>0</v>
          </cell>
          <cell r="F38">
            <v>1.4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 t="str">
            <v>Proofs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Total Allocated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 t="str">
            <v>Staff Numbers - FTE</v>
          </cell>
          <cell r="AJ39">
            <v>0</v>
          </cell>
          <cell r="AK39">
            <v>5.6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Budget 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APCS</v>
          </cell>
          <cell r="E42">
            <v>0</v>
          </cell>
          <cell r="F42">
            <v>0.104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Total Budget Overtime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 t="str">
            <v>Cost Centre Overheads as a % of Chargeable Payroll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0.23186179340356858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Corporate Overheads as a % of Chargeable Payroll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0.15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Staff Training and Development</v>
          </cell>
          <cell r="E47">
            <v>0</v>
          </cell>
          <cell r="F47">
            <v>15910.289855072468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 t="str">
            <v>Average OPA Rate</v>
          </cell>
          <cell r="AM47">
            <v>0</v>
          </cell>
          <cell r="AN47">
            <v>0</v>
          </cell>
          <cell r="AO47">
            <v>113.21517833583978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Other Employment Costs</v>
          </cell>
          <cell r="E48">
            <v>0</v>
          </cell>
          <cell r="F48">
            <v>2731.991028990582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Project Related Expenses</v>
          </cell>
          <cell r="E49">
            <v>0</v>
          </cell>
          <cell r="F49">
            <v>720.46095885142813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Average Fully Burdened Charge-Out-Rate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Selling Expenses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Average Rate settings for OPA System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Leases</v>
          </cell>
          <cell r="E52">
            <v>0</v>
          </cell>
          <cell r="F52">
            <v>8531.3173970425833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Hourly Rate OPA Rate per hour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113.21517833583978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General and Admin Expenses</v>
          </cell>
          <cell r="E53">
            <v>0</v>
          </cell>
          <cell r="F53">
            <v>10590.760959408293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Cost Centre Overhead Rate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0.25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Corporate Overhead Rate for non-contestable works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0.15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Inter Divisional Charges</v>
          </cell>
          <cell r="E55">
            <v>0</v>
          </cell>
          <cell r="F55">
            <v>160806.26469573617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Corporate Overhead Rate for contestable works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0.05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Less</v>
          </cell>
          <cell r="E56">
            <v>0</v>
          </cell>
          <cell r="F56">
            <v>199291.08489510152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Overtime Penalty Rate to be applied to base OT hours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0.4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68293 - Reimbursement of FBT Expenses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74312 - Budget Cap Adjustment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70840 - Professional Member Fees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71100 - Contractors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71000 - Consultants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72505 - Plant Leasing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Total Overheads to be Recovered</v>
          </cell>
          <cell r="E63">
            <v>0</v>
          </cell>
          <cell r="F63">
            <v>199291.08489510152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Fixed Price Service Contract Charges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</sheetData>
      <sheetData sheetId="29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3143 - Network Transmission Performance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6401</v>
          </cell>
          <cell r="C24">
            <v>0</v>
          </cell>
          <cell r="D24" t="str">
            <v>Graduate Engineer</v>
          </cell>
          <cell r="E24" t="str">
            <v>10631</v>
          </cell>
          <cell r="F24" t="str">
            <v>BEASLEY, Rebecca J</v>
          </cell>
          <cell r="G24" t="str">
            <v>Salaried Staff</v>
          </cell>
          <cell r="H24">
            <v>1</v>
          </cell>
          <cell r="I24">
            <v>1</v>
          </cell>
          <cell r="J24">
            <v>71064.27</v>
          </cell>
          <cell r="K24">
            <v>5902.579999999999</v>
          </cell>
          <cell r="L24">
            <v>213.74520000000001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5733.0199999999995</v>
          </cell>
          <cell r="U24">
            <v>10351.51</v>
          </cell>
          <cell r="V24">
            <v>1478.19</v>
          </cell>
          <cell r="W24">
            <v>1117.1099999999999</v>
          </cell>
          <cell r="X24">
            <v>6618.079999999999</v>
          </cell>
          <cell r="Y24">
            <v>1317.605534254069</v>
          </cell>
          <cell r="Z24">
            <v>107346.14073425408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79.180900551375643</v>
          </cell>
          <cell r="AK24">
            <v>19.795225137843911</v>
          </cell>
          <cell r="AL24">
            <v>0.25</v>
          </cell>
          <cell r="AM24">
            <v>98.976125689219558</v>
          </cell>
          <cell r="AN24">
            <v>11.877135082706346</v>
          </cell>
          <cell r="AO24">
            <v>0.15</v>
          </cell>
          <cell r="AP24">
            <v>110.8532607719259</v>
          </cell>
          <cell r="AQ24">
            <v>106.73</v>
          </cell>
          <cell r="AR24">
            <v>0</v>
          </cell>
          <cell r="AS24">
            <v>1236.0500000000002</v>
          </cell>
          <cell r="AT24">
            <v>1342.7800000000002</v>
          </cell>
          <cell r="AU24">
            <v>11945.274014204644</v>
          </cell>
          <cell r="AV24">
            <v>7.9484353356469403E-2</v>
          </cell>
          <cell r="AW24">
            <v>107.75753397801573</v>
          </cell>
          <cell r="AX24">
            <v>0</v>
          </cell>
        </row>
        <row r="25">
          <cell r="B25" t="str">
            <v>2853</v>
          </cell>
          <cell r="C25">
            <v>0</v>
          </cell>
          <cell r="D25" t="str">
            <v>Asset Engineer Transmission</v>
          </cell>
          <cell r="E25" t="str">
            <v>9342</v>
          </cell>
          <cell r="F25" t="str">
            <v>GOGGIN, Ross</v>
          </cell>
          <cell r="G25" t="str">
            <v>Salaried Staff</v>
          </cell>
          <cell r="H25">
            <v>1</v>
          </cell>
          <cell r="I25">
            <v>1</v>
          </cell>
          <cell r="J25">
            <v>88286.76</v>
          </cell>
          <cell r="K25">
            <v>8433.14</v>
          </cell>
          <cell r="L25">
            <v>368.64359999999999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3777.0299999999997</v>
          </cell>
          <cell r="S25">
            <v>0</v>
          </cell>
          <cell r="T25">
            <v>5733.0199999999995</v>
          </cell>
          <cell r="U25">
            <v>13040.83</v>
          </cell>
          <cell r="V25">
            <v>1862.2</v>
          </cell>
          <cell r="W25">
            <v>1407.2999999999997</v>
          </cell>
          <cell r="X25">
            <v>8337.44</v>
          </cell>
          <cell r="Y25">
            <v>4483.4506715329881</v>
          </cell>
          <cell r="Z25">
            <v>139279.84427153296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102.73591041690997</v>
          </cell>
          <cell r="AK25">
            <v>25.683977604227493</v>
          </cell>
          <cell r="AL25">
            <v>0.25</v>
          </cell>
          <cell r="AM25">
            <v>128.41988802113747</v>
          </cell>
          <cell r="AN25">
            <v>15.410386562536495</v>
          </cell>
          <cell r="AO25">
            <v>0.15</v>
          </cell>
          <cell r="AP25">
            <v>143.83027458367397</v>
          </cell>
          <cell r="AQ25">
            <v>106</v>
          </cell>
          <cell r="AR25">
            <v>0</v>
          </cell>
          <cell r="AS25">
            <v>1093.75</v>
          </cell>
          <cell r="AT25">
            <v>1199.75</v>
          </cell>
          <cell r="AU25">
            <v>17227.863213082299</v>
          </cell>
          <cell r="AV25">
            <v>8.8351739945822044E-2</v>
          </cell>
          <cell r="AW25">
            <v>119.77911648260051</v>
          </cell>
          <cell r="AX25">
            <v>0</v>
          </cell>
        </row>
        <row r="26">
          <cell r="B26" t="str">
            <v>2712</v>
          </cell>
          <cell r="C26">
            <v>0</v>
          </cell>
          <cell r="D26" t="str">
            <v>Asset Engineer Transmission</v>
          </cell>
          <cell r="E26" t="str">
            <v>9805</v>
          </cell>
          <cell r="F26" t="str">
            <v>SIVASANE, Manojkumar K</v>
          </cell>
          <cell r="G26" t="str">
            <v>Salaried Staff</v>
          </cell>
          <cell r="H26">
            <v>1</v>
          </cell>
          <cell r="I26">
            <v>1</v>
          </cell>
          <cell r="J26">
            <v>99602.019999999975</v>
          </cell>
          <cell r="K26">
            <v>8270.9699999999993</v>
          </cell>
          <cell r="L26">
            <v>391.71519999999998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5733.0199999999995</v>
          </cell>
          <cell r="U26">
            <v>14058.09</v>
          </cell>
          <cell r="V26">
            <v>2007.48</v>
          </cell>
          <cell r="W26">
            <v>1517.1199999999997</v>
          </cell>
          <cell r="X26">
            <v>8987.81</v>
          </cell>
          <cell r="Y26">
            <v>3910.3151423831514</v>
          </cell>
          <cell r="Z26">
            <v>148028.57034238314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109.18916531949787</v>
          </cell>
          <cell r="AK26">
            <v>27.297291329874469</v>
          </cell>
          <cell r="AL26">
            <v>0.25</v>
          </cell>
          <cell r="AM26">
            <v>136.48645664937234</v>
          </cell>
          <cell r="AN26">
            <v>16.378374797924682</v>
          </cell>
          <cell r="AO26">
            <v>0.15</v>
          </cell>
          <cell r="AP26">
            <v>152.86483144729704</v>
          </cell>
          <cell r="AQ26">
            <v>123.44999999999999</v>
          </cell>
          <cell r="AR26">
            <v>0</v>
          </cell>
          <cell r="AS26">
            <v>1406.0499999999995</v>
          </cell>
          <cell r="AT26">
            <v>1529.4999999999995</v>
          </cell>
          <cell r="AU26">
            <v>16726.889710542062</v>
          </cell>
          <cell r="AV26">
            <v>8.071265119320041E-2</v>
          </cell>
          <cell r="AW26">
            <v>109.42274656750573</v>
          </cell>
          <cell r="AX26">
            <v>0</v>
          </cell>
        </row>
        <row r="27">
          <cell r="B27" t="str">
            <v>N3143-1415-01</v>
          </cell>
          <cell r="C27">
            <v>0</v>
          </cell>
          <cell r="D27" t="str">
            <v>Transmission Performance Mgr</v>
          </cell>
          <cell r="E27" t="str">
            <v>N3143-1415-01</v>
          </cell>
          <cell r="F27" t="str">
            <v>Vacant</v>
          </cell>
          <cell r="G27" t="str">
            <v>Salaried Staff</v>
          </cell>
          <cell r="H27">
            <v>1</v>
          </cell>
          <cell r="I27">
            <v>1</v>
          </cell>
          <cell r="J27">
            <v>141978.26</v>
          </cell>
          <cell r="K27">
            <v>11789.970000000003</v>
          </cell>
          <cell r="L27">
            <v>0</v>
          </cell>
          <cell r="M27">
            <v>20524.570000000003</v>
          </cell>
          <cell r="N27">
            <v>78.299999999999983</v>
          </cell>
          <cell r="O27">
            <v>21</v>
          </cell>
          <cell r="P27">
            <v>0</v>
          </cell>
          <cell r="Q27">
            <v>9933.7800000000007</v>
          </cell>
          <cell r="R27">
            <v>48.76</v>
          </cell>
          <cell r="S27">
            <v>0</v>
          </cell>
          <cell r="T27">
            <v>0</v>
          </cell>
          <cell r="U27">
            <v>22124.06</v>
          </cell>
          <cell r="V27">
            <v>3159.32</v>
          </cell>
          <cell r="W27">
            <v>2387.5499999999997</v>
          </cell>
          <cell r="X27">
            <v>14144.620000000003</v>
          </cell>
          <cell r="Y27">
            <v>1641.1421972315406</v>
          </cell>
          <cell r="Z27">
            <v>227831.33219723153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168.05345710430279</v>
          </cell>
          <cell r="AK27">
            <v>42.013364276075698</v>
          </cell>
          <cell r="AL27">
            <v>0.25</v>
          </cell>
          <cell r="AM27">
            <v>210.06682138037849</v>
          </cell>
          <cell r="AN27">
            <v>25.208018565645418</v>
          </cell>
          <cell r="AO27">
            <v>0.15</v>
          </cell>
          <cell r="AP27">
            <v>235.27483994602392</v>
          </cell>
          <cell r="AQ27">
            <v>112.06</v>
          </cell>
          <cell r="AR27">
            <v>0</v>
          </cell>
          <cell r="AS27">
            <v>1245.2833333333333</v>
          </cell>
          <cell r="AT27">
            <v>1357.3433333333332</v>
          </cell>
          <cell r="AU27">
            <v>26333.124304411172</v>
          </cell>
          <cell r="AV27">
            <v>8.2558330857090939E-2</v>
          </cell>
          <cell r="AW27">
            <v>111.92494833043959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B30" t="str">
            <v>Total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</v>
          </cell>
          <cell r="J30">
            <v>400931.31</v>
          </cell>
          <cell r="K30">
            <v>34396.659999999996</v>
          </cell>
          <cell r="L30">
            <v>974.10399999999993</v>
          </cell>
          <cell r="M30">
            <v>20524.570000000003</v>
          </cell>
          <cell r="N30">
            <v>8478.4499999999989</v>
          </cell>
          <cell r="O30">
            <v>2270.9400000000005</v>
          </cell>
          <cell r="P30">
            <v>0</v>
          </cell>
          <cell r="Q30">
            <v>9933.7800000000007</v>
          </cell>
          <cell r="R30">
            <v>3825.79</v>
          </cell>
          <cell r="S30">
            <v>0</v>
          </cell>
          <cell r="T30">
            <v>17199.059999999998</v>
          </cell>
          <cell r="U30">
            <v>59574.490000000005</v>
          </cell>
          <cell r="V30">
            <v>8507.19</v>
          </cell>
          <cell r="W30">
            <v>6429.08</v>
          </cell>
          <cell r="X30">
            <v>38087.950000000004</v>
          </cell>
          <cell r="Y30">
            <v>11352.513545401749</v>
          </cell>
          <cell r="Z30">
            <v>622485.8875454017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6379.7999999999993</v>
          </cell>
          <cell r="AH30">
            <v>0</v>
          </cell>
          <cell r="AI30">
            <v>5422.829999999999</v>
          </cell>
          <cell r="AJ30">
            <v>114.78985834802157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448.24</v>
          </cell>
          <cell r="AR30">
            <v>0</v>
          </cell>
          <cell r="AS30">
            <v>4981.1333333333332</v>
          </cell>
          <cell r="AT30">
            <v>5429.373333333333</v>
          </cell>
          <cell r="AU30">
            <v>72233.151242240172</v>
          </cell>
          <cell r="AV30">
            <v>0</v>
          </cell>
          <cell r="AX30">
            <v>0</v>
          </cell>
        </row>
        <row r="31">
          <cell r="B31" t="str">
            <v>Total (Chargeable)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622485.8875454017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 t="str">
            <v>Overtime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Payroll (including APC's)</v>
          </cell>
          <cell r="X32">
            <v>0</v>
          </cell>
          <cell r="Y32">
            <v>622485.8875454017</v>
          </cell>
          <cell r="Z32" t="str">
            <v>Proof</v>
          </cell>
          <cell r="AE32" t="str">
            <v>Productive Hrs for the year</v>
          </cell>
          <cell r="AF32">
            <v>0</v>
          </cell>
          <cell r="AG32">
            <v>0</v>
          </cell>
          <cell r="AH32">
            <v>0</v>
          </cell>
          <cell r="AI32">
            <v>5422.829999999999</v>
          </cell>
          <cell r="AJ32">
            <v>114.78985834802157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 t="str">
            <v xml:space="preserve">Overtime Hours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 xml:space="preserve">Estimated  Monthly Productive Hrs </v>
          </cell>
          <cell r="AF33">
            <v>0</v>
          </cell>
          <cell r="AG33">
            <v>0</v>
          </cell>
          <cell r="AH33">
            <v>0</v>
          </cell>
          <cell r="AI33">
            <v>451.90249999999992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Base Rate</v>
          </cell>
          <cell r="E34">
            <v>0</v>
          </cell>
          <cell r="F34">
            <v>114.78985834802157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>Overtime Hrs for the year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 t="str">
            <v xml:space="preserve">Cost Centre Overhead </v>
          </cell>
          <cell r="AL34">
            <v>0</v>
          </cell>
          <cell r="AM34">
            <v>0</v>
          </cell>
          <cell r="AN34">
            <v>0</v>
          </cell>
          <cell r="AO34">
            <v>147450.38458348706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622485.8875454017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>Total Hrs for the year</v>
          </cell>
          <cell r="AF35">
            <v>0</v>
          </cell>
          <cell r="AG35">
            <v>0</v>
          </cell>
          <cell r="AH35">
            <v>0</v>
          </cell>
          <cell r="AI35">
            <v>5422.829999999999</v>
          </cell>
          <cell r="AJ35">
            <v>0</v>
          </cell>
          <cell r="AK35" t="str">
            <v xml:space="preserve">Corporate Overheads 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Multiplier for O/T recovery penalty</v>
          </cell>
          <cell r="E36">
            <v>0</v>
          </cell>
          <cell r="F36">
            <v>1.4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 t="str">
            <v>Proofs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Total Allocated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 t="str">
            <v>Staff Numbers - FTE</v>
          </cell>
          <cell r="AJ37">
            <v>0</v>
          </cell>
          <cell r="AK37">
            <v>4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Budget Overtime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APCS</v>
          </cell>
          <cell r="E40">
            <v>0</v>
          </cell>
          <cell r="F40">
            <v>0.104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Total Budget 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 t="str">
            <v>Cost Centre Overheads as a % of Chargeable Payroll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0.23687345775004837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Corporate Overheads as a % of Chargeable Payroll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0.15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Staff Training and Development</v>
          </cell>
          <cell r="E45">
            <v>0</v>
          </cell>
          <cell r="F45">
            <v>11364.492753623188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 t="str">
            <v>Average OPA Rate</v>
          </cell>
          <cell r="AM45">
            <v>0</v>
          </cell>
          <cell r="AN45">
            <v>0</v>
          </cell>
          <cell r="AO45">
            <v>114.78985834802157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Other Employment Costs</v>
          </cell>
          <cell r="E46">
            <v>0</v>
          </cell>
          <cell r="F46">
            <v>1951.4221635647009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Project Related Expenses</v>
          </cell>
          <cell r="E47">
            <v>0</v>
          </cell>
          <cell r="F47">
            <v>897.8711239818648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Average Fully Burdened Charge-Out-Rate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Selling Expenses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Average Rate settings for OPA System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Leases</v>
          </cell>
          <cell r="E50">
            <v>0</v>
          </cell>
          <cell r="F50">
            <v>9197.3695693161299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Hourly Rate OPA Rate per hour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114.78985834802157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General and Admin Expenses</v>
          </cell>
          <cell r="E51">
            <v>0</v>
          </cell>
          <cell r="F51">
            <v>7771.6339564818454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Cost Centre Overhead Rate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0.25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 Rate for non-contestable works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0.15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Inter Divisional Charges</v>
          </cell>
          <cell r="E53">
            <v>0</v>
          </cell>
          <cell r="F53">
            <v>116267.59501651932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Corporate Overhead Rate for contestable works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0.05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Less</v>
          </cell>
          <cell r="E54">
            <v>0</v>
          </cell>
          <cell r="F54">
            <v>147450.38458348706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Overtime Penalty Rate to be applied to base OT hours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0.4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68293 - Reimbursement of FBT Expenses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74312 - Budget Cap Adjustment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70840 - Professional Member Fees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71100 - Contractors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71000 - Consultants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72505 - Plant Leasing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Total Overheads to be Recovered</v>
          </cell>
          <cell r="E61">
            <v>0</v>
          </cell>
          <cell r="F61">
            <v>147450.38458348706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Fixed Price Service Contract Charges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</sheetData>
      <sheetData sheetId="30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3144 - Network Program of Work Optimisation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6524</v>
          </cell>
          <cell r="C21">
            <v>0</v>
          </cell>
          <cell r="D21" t="str">
            <v>PoW Optimisation Mgr</v>
          </cell>
          <cell r="E21" t="str">
            <v>10004</v>
          </cell>
          <cell r="F21" t="str">
            <v>BALLANTYNE, Adam M</v>
          </cell>
          <cell r="G21" t="str">
            <v>Salaried Staff</v>
          </cell>
          <cell r="H21">
            <v>0</v>
          </cell>
          <cell r="I21">
            <v>1</v>
          </cell>
          <cell r="J21">
            <v>124640.09000000001</v>
          </cell>
          <cell r="K21">
            <v>10350.19</v>
          </cell>
          <cell r="L21">
            <v>91.306399999999996</v>
          </cell>
          <cell r="M21">
            <v>7268.369999999999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17070.23</v>
          </cell>
          <cell r="V21">
            <v>2437.62</v>
          </cell>
          <cell r="W21">
            <v>1842.18</v>
          </cell>
          <cell r="X21">
            <v>10913.56</v>
          </cell>
          <cell r="Y21">
            <v>3502.8320847241193</v>
          </cell>
          <cell r="Z21">
            <v>178116.37848472412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131.38260169300838</v>
          </cell>
          <cell r="AK21">
            <v>32.845650423252096</v>
          </cell>
          <cell r="AL21">
            <v>0.25</v>
          </cell>
          <cell r="AM21">
            <v>164.22825211626048</v>
          </cell>
          <cell r="AN21">
            <v>19.707390253951257</v>
          </cell>
          <cell r="AO21">
            <v>0.15</v>
          </cell>
          <cell r="AP21">
            <v>183.93564237021172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N3143-1415-01</v>
          </cell>
          <cell r="C22">
            <v>0</v>
          </cell>
          <cell r="D22" t="str">
            <v>PoW Optimisation Officer</v>
          </cell>
          <cell r="E22" t="str">
            <v>N3143-1415-01</v>
          </cell>
          <cell r="F22" t="str">
            <v>Vacant</v>
          </cell>
          <cell r="G22" t="str">
            <v>Salaried Staff</v>
          </cell>
          <cell r="H22">
            <v>0</v>
          </cell>
          <cell r="I22">
            <v>1</v>
          </cell>
          <cell r="J22">
            <v>89150.120000000024</v>
          </cell>
          <cell r="K22">
            <v>7403.07</v>
          </cell>
          <cell r="L22">
            <v>0</v>
          </cell>
          <cell r="M22">
            <v>180.20999999999998</v>
          </cell>
          <cell r="N22">
            <v>2698.86</v>
          </cell>
          <cell r="O22">
            <v>722.8499999999998</v>
          </cell>
          <cell r="P22">
            <v>0</v>
          </cell>
          <cell r="Q22">
            <v>0</v>
          </cell>
          <cell r="R22">
            <v>1224.92</v>
          </cell>
          <cell r="S22">
            <v>0</v>
          </cell>
          <cell r="T22">
            <v>3346.85</v>
          </cell>
          <cell r="U22">
            <v>12566.670000000002</v>
          </cell>
          <cell r="V22">
            <v>1794.5299999999997</v>
          </cell>
          <cell r="W22">
            <v>1356.1699999999996</v>
          </cell>
          <cell r="X22">
            <v>8034.2900000000009</v>
          </cell>
          <cell r="Y22">
            <v>1030.498114513088</v>
          </cell>
          <cell r="Z22">
            <v>129509.03811451313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95.528746513914797</v>
          </cell>
          <cell r="AK22">
            <v>23.882186628478699</v>
          </cell>
          <cell r="AL22">
            <v>0.25</v>
          </cell>
          <cell r="AM22">
            <v>119.4109331423935</v>
          </cell>
          <cell r="AN22">
            <v>14.329311977087219</v>
          </cell>
          <cell r="AO22">
            <v>0.15</v>
          </cell>
          <cell r="AP22">
            <v>133.74024511948073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</row>
        <row r="32">
          <cell r="B32" t="str">
            <v>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213790.21000000002</v>
          </cell>
          <cell r="K32">
            <v>17753.260000000002</v>
          </cell>
          <cell r="L32">
            <v>91.306399999999996</v>
          </cell>
          <cell r="M32">
            <v>7448.579999999999</v>
          </cell>
          <cell r="N32">
            <v>2698.86</v>
          </cell>
          <cell r="O32">
            <v>722.8499999999998</v>
          </cell>
          <cell r="P32">
            <v>0</v>
          </cell>
          <cell r="Q32">
            <v>0</v>
          </cell>
          <cell r="R32">
            <v>1224.92</v>
          </cell>
          <cell r="S32">
            <v>0</v>
          </cell>
          <cell r="T32">
            <v>3346.85</v>
          </cell>
          <cell r="U32">
            <v>29636.9</v>
          </cell>
          <cell r="V32">
            <v>4232.1499999999996</v>
          </cell>
          <cell r="W32">
            <v>3198.3499999999995</v>
          </cell>
          <cell r="X32">
            <v>18947.849999999999</v>
          </cell>
          <cell r="Y32">
            <v>4533.3301992372071</v>
          </cell>
          <cell r="Z32">
            <v>307625.41659923724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3189.8999999999996</v>
          </cell>
          <cell r="AH32">
            <v>0</v>
          </cell>
          <cell r="AI32">
            <v>0</v>
          </cell>
          <cell r="AJ32" t="e">
            <v>#DIV/0!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</row>
        <row r="33">
          <cell r="B33" t="str">
            <v>Total (Chargeable)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307625.41659923724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Overtime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Payroll (including APC's)</v>
          </cell>
          <cell r="X34">
            <v>0</v>
          </cell>
          <cell r="Y34">
            <v>307625.41659923719</v>
          </cell>
          <cell r="Z34" t="str">
            <v>Proof</v>
          </cell>
          <cell r="AE34" t="str">
            <v>Productive Hrs for the year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e">
            <v>#DIV/0!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 xml:space="preserve">Overtime Hours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 xml:space="preserve">Estimated  Monthly Productive Hrs 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Base Rate</v>
          </cell>
          <cell r="E36">
            <v>0</v>
          </cell>
          <cell r="F36">
            <v>113.45567410346159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Overtime Hrs for the year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Cost Centre Overhead </v>
          </cell>
          <cell r="AL36">
            <v>0</v>
          </cell>
          <cell r="AM36">
            <v>0</v>
          </cell>
          <cell r="AN36">
            <v>0</v>
          </cell>
          <cell r="AO36">
            <v>61331.737439265562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307625.41659923719</v>
          </cell>
          <cell r="Z37">
            <v>-5.8207660913467407E-11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Total Hrs for the year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 t="str">
            <v xml:space="preserve">Corporate Overheads 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Multiplier for O/T recovery penalty</v>
          </cell>
          <cell r="E38">
            <v>0</v>
          </cell>
          <cell r="F38">
            <v>1.4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 t="str">
            <v>Proofs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Total Allocated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 t="str">
            <v>Staff Numbers - FTE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Budget 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APCS</v>
          </cell>
          <cell r="E42">
            <v>0</v>
          </cell>
          <cell r="F42">
            <v>0.104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Total Budget Overtime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 t="str">
            <v>Cost Centre Overheads as a % of Chargeable Payroll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0.1993714892523534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Corporate Overheads as a % of Chargeable Payroll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0.15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Staff Training and Development</v>
          </cell>
          <cell r="E47">
            <v>0</v>
          </cell>
          <cell r="F47">
            <v>5682.246376811594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 t="str">
            <v>Average OPA Rate</v>
          </cell>
          <cell r="AM47">
            <v>0</v>
          </cell>
          <cell r="AN47">
            <v>0</v>
          </cell>
          <cell r="AO47" t="e">
            <v>#DIV/0!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Other Employment Costs</v>
          </cell>
          <cell r="E48">
            <v>0</v>
          </cell>
          <cell r="F48">
            <v>975.71108178235045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Project Related Expenses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Average Fully Burdened Charge-Out-Rate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Selling Expenses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Average Rate settings for OPA System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Leases</v>
          </cell>
          <cell r="E52">
            <v>0</v>
          </cell>
          <cell r="F52">
            <v>1768.6847846580647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Hourly Rate OPA Rate per hour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113.45567410346159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General and Admin Expenses</v>
          </cell>
          <cell r="E53">
            <v>0</v>
          </cell>
          <cell r="F53">
            <v>3643.5717245311148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Cost Centre Overhead Rate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0.25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Corporate Overhead Rate for non-contestable works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0.15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Inter Divisional Charges</v>
          </cell>
          <cell r="E55">
            <v>0</v>
          </cell>
          <cell r="F55">
            <v>49261.52347148244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Corporate Overhead Rate for contestable works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0.05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Less</v>
          </cell>
          <cell r="E56">
            <v>0</v>
          </cell>
          <cell r="F56">
            <v>61331.737439265562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Overtime Penalty Rate to be applied to base OT hours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0.4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68293 - Reimbursement of FBT Expenses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74312 - Budget Cap Adjustment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70840 - Professional Member Fees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71100 - Contractors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71000 - Consultants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72505 - Plant Leasing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Total Overheads to be Recovered</v>
          </cell>
          <cell r="E63">
            <v>0</v>
          </cell>
          <cell r="F63">
            <v>61331.737439265562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Fixed Price Service Contract Charges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</sheetData>
      <sheetData sheetId="31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3151 - Network Supply Connection Services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6534</v>
          </cell>
          <cell r="C21">
            <v>0</v>
          </cell>
          <cell r="D21" t="str">
            <v>Supply Connection Services Mgr</v>
          </cell>
          <cell r="E21" t="str">
            <v>9851</v>
          </cell>
          <cell r="F21" t="str">
            <v>WASS, Mathew S M</v>
          </cell>
          <cell r="G21" t="str">
            <v>Salaried Staff</v>
          </cell>
          <cell r="H21">
            <v>1</v>
          </cell>
          <cell r="I21">
            <v>1</v>
          </cell>
          <cell r="J21">
            <v>124640.09000000001</v>
          </cell>
          <cell r="K21">
            <v>10350.19</v>
          </cell>
          <cell r="L21">
            <v>512.13839999999993</v>
          </cell>
          <cell r="M21">
            <v>14536.71</v>
          </cell>
          <cell r="N21">
            <v>0</v>
          </cell>
          <cell r="O21">
            <v>0</v>
          </cell>
          <cell r="P21">
            <v>0</v>
          </cell>
          <cell r="Q21">
            <v>14952.09</v>
          </cell>
          <cell r="R21">
            <v>0</v>
          </cell>
          <cell r="S21">
            <v>0</v>
          </cell>
          <cell r="T21">
            <v>0</v>
          </cell>
          <cell r="U21">
            <v>19736.699999999997</v>
          </cell>
          <cell r="V21">
            <v>2921.66</v>
          </cell>
          <cell r="W21">
            <v>2217.3500000000004</v>
          </cell>
          <cell r="X21">
            <v>13080.649999999998</v>
          </cell>
          <cell r="Y21">
            <v>4640.8861960348231</v>
          </cell>
          <cell r="Z21">
            <v>207588.46459603478</v>
          </cell>
          <cell r="AA21">
            <v>6749.2199999999993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153.12186780410585</v>
          </cell>
          <cell r="AK21">
            <v>53.592653731437046</v>
          </cell>
          <cell r="AL21">
            <v>0.35</v>
          </cell>
          <cell r="AM21">
            <v>206.7145215355429</v>
          </cell>
          <cell r="AN21">
            <v>22.968280170615877</v>
          </cell>
          <cell r="AO21">
            <v>0.15</v>
          </cell>
          <cell r="AP21">
            <v>229.68280170615878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2658</v>
          </cell>
          <cell r="C24">
            <v>0</v>
          </cell>
          <cell r="D24" t="str">
            <v>Snr Customer Service Officer</v>
          </cell>
          <cell r="E24" t="str">
            <v>2468</v>
          </cell>
          <cell r="F24" t="str">
            <v>DRUMMOND, Peter</v>
          </cell>
          <cell r="G24" t="str">
            <v>Salaried Staff</v>
          </cell>
          <cell r="H24">
            <v>1</v>
          </cell>
          <cell r="I24">
            <v>1</v>
          </cell>
          <cell r="J24">
            <v>60850.8</v>
          </cell>
          <cell r="K24">
            <v>5053.08</v>
          </cell>
          <cell r="L24">
            <v>223.12720000000002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8334.0899999999983</v>
          </cell>
          <cell r="V24">
            <v>1240.4999999999995</v>
          </cell>
          <cell r="W24">
            <v>942.08999999999992</v>
          </cell>
          <cell r="X24">
            <v>5553.9599999999991</v>
          </cell>
          <cell r="Y24">
            <v>2448.6207446709996</v>
          </cell>
          <cell r="Z24">
            <v>88196.297944671009</v>
          </cell>
          <cell r="AA24">
            <v>3295.0399999999991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65.05555065873061</v>
          </cell>
          <cell r="AK24">
            <v>22.769442730555713</v>
          </cell>
          <cell r="AL24">
            <v>0.35</v>
          </cell>
          <cell r="AM24">
            <v>87.82499338928632</v>
          </cell>
          <cell r="AN24">
            <v>9.7583325988095915</v>
          </cell>
          <cell r="AO24">
            <v>0.15</v>
          </cell>
          <cell r="AP24">
            <v>97.583325988095908</v>
          </cell>
          <cell r="AQ24">
            <v>0</v>
          </cell>
          <cell r="AR24">
            <v>0</v>
          </cell>
          <cell r="AS24">
            <v>1445.3999999999999</v>
          </cell>
          <cell r="AT24">
            <v>1445.3999999999999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570</v>
          </cell>
          <cell r="C25">
            <v>0</v>
          </cell>
          <cell r="D25" t="str">
            <v>Customer Project Officer</v>
          </cell>
          <cell r="E25" t="str">
            <v>3167</v>
          </cell>
          <cell r="F25" t="str">
            <v>SINGH, Darshan</v>
          </cell>
          <cell r="G25" t="str">
            <v>Salaried Staff</v>
          </cell>
          <cell r="H25">
            <v>1</v>
          </cell>
          <cell r="I25">
            <v>1</v>
          </cell>
          <cell r="J25">
            <v>91297.279999999999</v>
          </cell>
          <cell r="K25">
            <v>7581.38</v>
          </cell>
          <cell r="L25">
            <v>506.06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5733.0199999999995</v>
          </cell>
          <cell r="U25">
            <v>12978.82</v>
          </cell>
          <cell r="V25">
            <v>1929.03</v>
          </cell>
          <cell r="W25">
            <v>1464.6799999999998</v>
          </cell>
          <cell r="X25">
            <v>8636.49</v>
          </cell>
          <cell r="Y25">
            <v>3570.1574842180016</v>
          </cell>
          <cell r="Z25">
            <v>137246.94748421799</v>
          </cell>
          <cell r="AA25">
            <v>4943.6999999999989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101.23640053936266</v>
          </cell>
          <cell r="AK25">
            <v>35.432740188776933</v>
          </cell>
          <cell r="AL25">
            <v>0.35</v>
          </cell>
          <cell r="AM25">
            <v>136.66914072813961</v>
          </cell>
          <cell r="AN25">
            <v>15.185460080904399</v>
          </cell>
          <cell r="AO25">
            <v>0.15</v>
          </cell>
          <cell r="AP25">
            <v>151.854600809044</v>
          </cell>
          <cell r="AQ25">
            <v>57</v>
          </cell>
          <cell r="AR25">
            <v>0</v>
          </cell>
          <cell r="AS25">
            <v>1459</v>
          </cell>
          <cell r="AT25">
            <v>1516</v>
          </cell>
          <cell r="AU25">
            <v>7740.5105606204734</v>
          </cell>
          <cell r="AV25">
            <v>3.7598944591029027E-2</v>
          </cell>
          <cell r="AW25">
            <v>50.973171174142472</v>
          </cell>
          <cell r="AX25">
            <v>0</v>
          </cell>
        </row>
        <row r="26">
          <cell r="B26" t="str">
            <v>6142</v>
          </cell>
          <cell r="C26">
            <v>0</v>
          </cell>
          <cell r="D26" t="str">
            <v>Customer Services &amp; Records Officer</v>
          </cell>
          <cell r="E26" t="str">
            <v>3475</v>
          </cell>
          <cell r="F26" t="str">
            <v>PARKER, Carla L</v>
          </cell>
          <cell r="G26" t="str">
            <v>Salaried Staff</v>
          </cell>
          <cell r="H26">
            <v>1</v>
          </cell>
          <cell r="I26">
            <v>1</v>
          </cell>
          <cell r="J26">
            <v>57795.119999999988</v>
          </cell>
          <cell r="K26">
            <v>4799.32</v>
          </cell>
          <cell r="L26">
            <v>154.07599999999999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7937.0099999999993</v>
          </cell>
          <cell r="V26">
            <v>1181.2999999999997</v>
          </cell>
          <cell r="W26">
            <v>897.05000000000018</v>
          </cell>
          <cell r="X26">
            <v>5288.7699999999995</v>
          </cell>
          <cell r="Y26">
            <v>2762.8906737525031</v>
          </cell>
          <cell r="Z26">
            <v>84365.566673752503</v>
          </cell>
          <cell r="AA26">
            <v>3129.5800000000008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62.229918086130318</v>
          </cell>
          <cell r="AK26">
            <v>21.780471330145609</v>
          </cell>
          <cell r="AL26">
            <v>0.35</v>
          </cell>
          <cell r="AM26">
            <v>84.010389416275927</v>
          </cell>
          <cell r="AN26">
            <v>9.3344877129195467</v>
          </cell>
          <cell r="AO26">
            <v>0.15</v>
          </cell>
          <cell r="AP26">
            <v>93.344877129195481</v>
          </cell>
          <cell r="AQ26">
            <v>0</v>
          </cell>
          <cell r="AR26">
            <v>0</v>
          </cell>
          <cell r="AS26">
            <v>1455.5</v>
          </cell>
          <cell r="AT26">
            <v>1455.5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3276</v>
          </cell>
          <cell r="C27">
            <v>0</v>
          </cell>
          <cell r="D27" t="str">
            <v>Technical Team Leader</v>
          </cell>
          <cell r="E27" t="str">
            <v>7003</v>
          </cell>
          <cell r="F27" t="str">
            <v>HOGG, Michael A</v>
          </cell>
          <cell r="G27" t="str">
            <v>Salaried Staff</v>
          </cell>
          <cell r="H27">
            <v>1</v>
          </cell>
          <cell r="I27">
            <v>1</v>
          </cell>
          <cell r="J27">
            <v>118407.67</v>
          </cell>
          <cell r="K27">
            <v>9832.659999999998</v>
          </cell>
          <cell r="L27">
            <v>581.38679999999999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361.39999999999992</v>
          </cell>
          <cell r="T27">
            <v>5733.0199999999995</v>
          </cell>
          <cell r="U27">
            <v>26462.670000000002</v>
          </cell>
          <cell r="V27">
            <v>2612.4899999999998</v>
          </cell>
          <cell r="W27">
            <v>1868.52</v>
          </cell>
          <cell r="X27">
            <v>11696.56</v>
          </cell>
          <cell r="Y27">
            <v>6616.9217201169813</v>
          </cell>
          <cell r="Z27">
            <v>187723.32852011695</v>
          </cell>
          <cell r="AA27">
            <v>6411.7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138.46890167688605</v>
          </cell>
          <cell r="AK27">
            <v>48.464115586910111</v>
          </cell>
          <cell r="AL27">
            <v>0.35</v>
          </cell>
          <cell r="AM27">
            <v>186.93301726379616</v>
          </cell>
          <cell r="AN27">
            <v>20.770335251532906</v>
          </cell>
          <cell r="AO27">
            <v>0.15</v>
          </cell>
          <cell r="AP27">
            <v>207.70335251532907</v>
          </cell>
          <cell r="AQ27">
            <v>0</v>
          </cell>
          <cell r="AR27">
            <v>0</v>
          </cell>
          <cell r="AS27">
            <v>1308.9000000000001</v>
          </cell>
          <cell r="AT27">
            <v>1308.9000000000001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535</v>
          </cell>
          <cell r="C28">
            <v>0</v>
          </cell>
          <cell r="D28" t="str">
            <v>Snr Customer Project Officer</v>
          </cell>
          <cell r="E28" t="str">
            <v>9441</v>
          </cell>
          <cell r="F28" t="str">
            <v>AZIZI, Nadeem</v>
          </cell>
          <cell r="G28" t="str">
            <v>Salaried Staff</v>
          </cell>
          <cell r="H28">
            <v>1</v>
          </cell>
          <cell r="I28">
            <v>1</v>
          </cell>
          <cell r="J28">
            <v>100750.58000000002</v>
          </cell>
          <cell r="K28">
            <v>8366.39</v>
          </cell>
          <cell r="L28">
            <v>264.0736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5733.0199999999995</v>
          </cell>
          <cell r="U28">
            <v>14207.379999999997</v>
          </cell>
          <cell r="V28">
            <v>2112.2800000000002</v>
          </cell>
          <cell r="W28">
            <v>1603.88</v>
          </cell>
          <cell r="X28">
            <v>9456.9399999999987</v>
          </cell>
          <cell r="Y28">
            <v>4975.337555736136</v>
          </cell>
          <cell r="Z28">
            <v>151019.91115573616</v>
          </cell>
          <cell r="AA28">
            <v>5455.5699999999988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111.39564482437117</v>
          </cell>
          <cell r="AK28">
            <v>38.98847568852991</v>
          </cell>
          <cell r="AL28">
            <v>0.35</v>
          </cell>
          <cell r="AM28">
            <v>150.38412051290109</v>
          </cell>
          <cell r="AN28">
            <v>16.709346723655674</v>
          </cell>
          <cell r="AO28">
            <v>0.15</v>
          </cell>
          <cell r="AP28">
            <v>167.09346723655676</v>
          </cell>
          <cell r="AQ28">
            <v>0</v>
          </cell>
          <cell r="AR28">
            <v>0</v>
          </cell>
          <cell r="AS28">
            <v>1443.9499999999998</v>
          </cell>
          <cell r="AT28">
            <v>1443.9499999999998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6330</v>
          </cell>
          <cell r="C29">
            <v>0</v>
          </cell>
          <cell r="D29" t="str">
            <v>Customer Service Officer</v>
          </cell>
          <cell r="E29" t="str">
            <v>9520</v>
          </cell>
          <cell r="F29" t="str">
            <v>GILBERT, Katie</v>
          </cell>
          <cell r="G29" t="str">
            <v>Salaried Staff</v>
          </cell>
          <cell r="H29">
            <v>1</v>
          </cell>
          <cell r="I29">
            <v>1</v>
          </cell>
          <cell r="J29">
            <v>57795.119999999988</v>
          </cell>
          <cell r="K29">
            <v>4799.32</v>
          </cell>
          <cell r="L29">
            <v>150.68559999999999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7937.0099999999993</v>
          </cell>
          <cell r="V29">
            <v>1181.2999999999997</v>
          </cell>
          <cell r="W29">
            <v>897.05000000000018</v>
          </cell>
          <cell r="X29">
            <v>5288.7699999999995</v>
          </cell>
          <cell r="Y29">
            <v>2716.2766329576598</v>
          </cell>
          <cell r="Z29">
            <v>84315.562232957644</v>
          </cell>
          <cell r="AA29">
            <v>3129.5800000000008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62.193033698609511</v>
          </cell>
          <cell r="AK29">
            <v>21.767561794513327</v>
          </cell>
          <cell r="AL29">
            <v>0.35</v>
          </cell>
          <cell r="AM29">
            <v>83.960595493122838</v>
          </cell>
          <cell r="AN29">
            <v>9.3289550547914271</v>
          </cell>
          <cell r="AO29">
            <v>0.15</v>
          </cell>
          <cell r="AP29">
            <v>93.28955054791426</v>
          </cell>
          <cell r="AQ29">
            <v>0</v>
          </cell>
          <cell r="AR29">
            <v>0</v>
          </cell>
          <cell r="AS29">
            <v>1287.55</v>
          </cell>
          <cell r="AT29">
            <v>1287.55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6143</v>
          </cell>
          <cell r="C30">
            <v>0</v>
          </cell>
          <cell r="D30" t="str">
            <v>Customer Service Officer</v>
          </cell>
          <cell r="E30" t="str">
            <v>9904</v>
          </cell>
          <cell r="F30" t="str">
            <v>BRIGGS, Michelle</v>
          </cell>
          <cell r="G30" t="str">
            <v>Salaried Staff</v>
          </cell>
          <cell r="H30">
            <v>1</v>
          </cell>
          <cell r="I30">
            <v>1</v>
          </cell>
          <cell r="J30">
            <v>57795.119999999988</v>
          </cell>
          <cell r="K30">
            <v>4799.32</v>
          </cell>
          <cell r="L30">
            <v>146.6044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7937.0099999999993</v>
          </cell>
          <cell r="V30">
            <v>1181.2999999999997</v>
          </cell>
          <cell r="W30">
            <v>897.05000000000018</v>
          </cell>
          <cell r="X30">
            <v>5288.7699999999995</v>
          </cell>
          <cell r="Y30">
            <v>2094.0151825008597</v>
          </cell>
          <cell r="Z30">
            <v>83689.219582500853</v>
          </cell>
          <cell r="AA30">
            <v>3129.5800000000008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61.731029431127929</v>
          </cell>
          <cell r="AK30">
            <v>21.605860300894776</v>
          </cell>
          <cell r="AL30">
            <v>0.35</v>
          </cell>
          <cell r="AM30">
            <v>83.336889732022712</v>
          </cell>
          <cell r="AN30">
            <v>9.259654414669189</v>
          </cell>
          <cell r="AO30">
            <v>0.15</v>
          </cell>
          <cell r="AP30">
            <v>92.596544146691897</v>
          </cell>
          <cell r="AQ30">
            <v>0</v>
          </cell>
          <cell r="AR30">
            <v>0</v>
          </cell>
          <cell r="AS30">
            <v>1403</v>
          </cell>
          <cell r="AT30">
            <v>1403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6545</v>
          </cell>
          <cell r="C31">
            <v>0</v>
          </cell>
          <cell r="D31" t="str">
            <v>Account Manager Estate Develop</v>
          </cell>
          <cell r="E31" t="str">
            <v>10045</v>
          </cell>
          <cell r="F31" t="str">
            <v>BRAMANATHAN, Brama</v>
          </cell>
          <cell r="G31" t="str">
            <v>Salaried Staff</v>
          </cell>
          <cell r="H31">
            <v>1</v>
          </cell>
          <cell r="I31">
            <v>1</v>
          </cell>
          <cell r="J31">
            <v>150606.81000000003</v>
          </cell>
          <cell r="K31">
            <v>12506.490000000003</v>
          </cell>
          <cell r="L31">
            <v>236.47319999999999</v>
          </cell>
          <cell r="M31">
            <v>19065.18</v>
          </cell>
          <cell r="N31">
            <v>0</v>
          </cell>
          <cell r="O31">
            <v>0</v>
          </cell>
          <cell r="P31">
            <v>0</v>
          </cell>
          <cell r="Q31">
            <v>14952.09</v>
          </cell>
          <cell r="R31">
            <v>0</v>
          </cell>
          <cell r="S31">
            <v>0</v>
          </cell>
          <cell r="T31">
            <v>0</v>
          </cell>
          <cell r="U31">
            <v>23654.670000000006</v>
          </cell>
          <cell r="V31">
            <v>3502.6200000000003</v>
          </cell>
          <cell r="W31">
            <v>2658.3599999999997</v>
          </cell>
          <cell r="X31">
            <v>15681.87</v>
          </cell>
          <cell r="Y31">
            <v>4082.635638446478</v>
          </cell>
          <cell r="Z31">
            <v>246947.19883844649</v>
          </cell>
          <cell r="AA31">
            <v>8155.26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182.15374543435553</v>
          </cell>
          <cell r="AK31">
            <v>63.753810902024433</v>
          </cell>
          <cell r="AL31">
            <v>0.35</v>
          </cell>
          <cell r="AM31">
            <v>245.90755633637997</v>
          </cell>
          <cell r="AN31">
            <v>27.323061815153327</v>
          </cell>
          <cell r="AO31">
            <v>0.15</v>
          </cell>
          <cell r="AP31">
            <v>273.23061815153329</v>
          </cell>
          <cell r="AQ31">
            <v>204.5</v>
          </cell>
          <cell r="AR31">
            <v>0</v>
          </cell>
          <cell r="AS31">
            <v>724.50000000000034</v>
          </cell>
          <cell r="AT31">
            <v>929.00000000000034</v>
          </cell>
          <cell r="AU31">
            <v>81540.423297840083</v>
          </cell>
          <cell r="AV31">
            <v>0.22012917115177602</v>
          </cell>
          <cell r="AW31">
            <v>298.43076829924632</v>
          </cell>
          <cell r="AX31">
            <v>0</v>
          </cell>
        </row>
        <row r="32">
          <cell r="B32" t="str">
            <v>1936</v>
          </cell>
          <cell r="C32">
            <v>0</v>
          </cell>
          <cell r="D32" t="str">
            <v>Customer Service Officer</v>
          </cell>
          <cell r="E32" t="str">
            <v>10055</v>
          </cell>
          <cell r="F32" t="str">
            <v>GUM, Asal</v>
          </cell>
          <cell r="G32" t="str">
            <v>Salaried Staff</v>
          </cell>
          <cell r="H32">
            <v>1</v>
          </cell>
          <cell r="I32">
            <v>1</v>
          </cell>
          <cell r="J32">
            <v>56795.37999999999</v>
          </cell>
          <cell r="K32">
            <v>4716.2700000000004</v>
          </cell>
          <cell r="L32">
            <v>59.190400000000004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7807.0599999999995</v>
          </cell>
          <cell r="V32">
            <v>1161.92</v>
          </cell>
          <cell r="W32">
            <v>882.30000000000007</v>
          </cell>
          <cell r="X32">
            <v>5201.97</v>
          </cell>
          <cell r="Y32">
            <v>1519.9443711496447</v>
          </cell>
          <cell r="Z32">
            <v>81694.064771149642</v>
          </cell>
          <cell r="AA32">
            <v>3075.45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60.259358874351328</v>
          </cell>
          <cell r="AK32">
            <v>21.090775606022962</v>
          </cell>
          <cell r="AL32">
            <v>0.35</v>
          </cell>
          <cell r="AM32">
            <v>81.350134480374294</v>
          </cell>
          <cell r="AN32">
            <v>9.0389038311526981</v>
          </cell>
          <cell r="AO32">
            <v>0.15</v>
          </cell>
          <cell r="AP32">
            <v>90.389038311526988</v>
          </cell>
          <cell r="AQ32">
            <v>0</v>
          </cell>
          <cell r="AR32">
            <v>0</v>
          </cell>
          <cell r="AS32">
            <v>1308.75</v>
          </cell>
          <cell r="AT32">
            <v>1308.75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6632</v>
          </cell>
          <cell r="C33">
            <v>0</v>
          </cell>
          <cell r="D33" t="str">
            <v>Services &amp; Installations Officer</v>
          </cell>
          <cell r="E33" t="str">
            <v>10728</v>
          </cell>
          <cell r="F33" t="str">
            <v>MARTIN, Kelvin J</v>
          </cell>
          <cell r="G33" t="str">
            <v>Salaried Staff</v>
          </cell>
          <cell r="H33">
            <v>1</v>
          </cell>
          <cell r="I33">
            <v>1</v>
          </cell>
          <cell r="J33">
            <v>81691.320000000007</v>
          </cell>
          <cell r="K33">
            <v>6783.6999999999971</v>
          </cell>
          <cell r="L33">
            <v>188.1628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1499.4100000000003</v>
          </cell>
          <cell r="T33">
            <v>5962.34</v>
          </cell>
          <cell r="U33">
            <v>11937.900000000001</v>
          </cell>
          <cell r="V33">
            <v>1772.4300000000003</v>
          </cell>
          <cell r="W33">
            <v>1345.6100000000001</v>
          </cell>
          <cell r="X33">
            <v>7935.31</v>
          </cell>
          <cell r="Y33">
            <v>1736.36783290004</v>
          </cell>
          <cell r="Z33">
            <v>124402.58063290003</v>
          </cell>
          <cell r="AA33">
            <v>4423.5600000000004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91.76210991891692</v>
          </cell>
          <cell r="AK33">
            <v>32.11673847162092</v>
          </cell>
          <cell r="AL33">
            <v>0.35</v>
          </cell>
          <cell r="AM33">
            <v>123.87884839053784</v>
          </cell>
          <cell r="AN33">
            <v>13.764316487837538</v>
          </cell>
          <cell r="AO33">
            <v>0.15</v>
          </cell>
          <cell r="AP33">
            <v>137.64316487837539</v>
          </cell>
          <cell r="AQ33">
            <v>38</v>
          </cell>
          <cell r="AR33">
            <v>0</v>
          </cell>
          <cell r="AS33">
            <v>136</v>
          </cell>
          <cell r="AT33">
            <v>174</v>
          </cell>
          <cell r="AU33">
            <v>40752.569517674157</v>
          </cell>
          <cell r="AV33">
            <v>0.21839080459770116</v>
          </cell>
          <cell r="AW33">
            <v>296.07405172413792</v>
          </cell>
          <cell r="AX33">
            <v>0</v>
          </cell>
        </row>
        <row r="34">
          <cell r="B34" t="str">
            <v>3228</v>
          </cell>
          <cell r="C34">
            <v>0</v>
          </cell>
          <cell r="D34" t="str">
            <v>Services &amp; Installations Officer</v>
          </cell>
          <cell r="E34" t="str">
            <v>326-70914</v>
          </cell>
          <cell r="F34" t="str">
            <v>INGRAM, Graeme E</v>
          </cell>
          <cell r="G34" t="str">
            <v>Wages Staff</v>
          </cell>
          <cell r="H34">
            <v>1</v>
          </cell>
          <cell r="I34">
            <v>0.67</v>
          </cell>
          <cell r="J34">
            <v>61169.22</v>
          </cell>
          <cell r="K34">
            <v>5079.5399999999991</v>
          </cell>
          <cell r="L34">
            <v>352.37639999999999</v>
          </cell>
          <cell r="M34">
            <v>0</v>
          </cell>
          <cell r="N34">
            <v>1256.92</v>
          </cell>
          <cell r="O34">
            <v>336.69</v>
          </cell>
          <cell r="P34">
            <v>0</v>
          </cell>
          <cell r="Q34">
            <v>0</v>
          </cell>
          <cell r="R34">
            <v>0</v>
          </cell>
          <cell r="S34">
            <v>448.68</v>
          </cell>
          <cell r="T34">
            <v>1784.33</v>
          </cell>
          <cell r="U34">
            <v>8408.6699999999983</v>
          </cell>
          <cell r="V34">
            <v>1251.42</v>
          </cell>
          <cell r="W34">
            <v>950.31000000000017</v>
          </cell>
          <cell r="X34">
            <v>5602.8</v>
          </cell>
          <cell r="Y34">
            <v>2723.1967806559878</v>
          </cell>
          <cell r="Z34">
            <v>89364.153180655965</v>
          </cell>
          <cell r="AA34">
            <v>3312.3199999999997</v>
          </cell>
          <cell r="AB34">
            <v>261</v>
          </cell>
          <cell r="AC34">
            <v>20</v>
          </cell>
          <cell r="AD34">
            <v>12</v>
          </cell>
          <cell r="AE34">
            <v>26</v>
          </cell>
          <cell r="AF34">
            <v>12</v>
          </cell>
          <cell r="AG34">
            <v>1023.7600000000001</v>
          </cell>
          <cell r="AH34">
            <v>0.85</v>
          </cell>
          <cell r="AI34">
            <v>870.19600000000003</v>
          </cell>
          <cell r="AJ34">
            <v>102.69428172579047</v>
          </cell>
          <cell r="AK34">
            <v>35.942998604026663</v>
          </cell>
          <cell r="AL34">
            <v>0.35</v>
          </cell>
          <cell r="AM34">
            <v>138.63728032981714</v>
          </cell>
          <cell r="AN34">
            <v>15.404142258868571</v>
          </cell>
          <cell r="AO34">
            <v>0.15</v>
          </cell>
          <cell r="AP34">
            <v>154.04142258868572</v>
          </cell>
          <cell r="AQ34">
            <v>173</v>
          </cell>
          <cell r="AR34">
            <v>0</v>
          </cell>
          <cell r="AS34">
            <v>573</v>
          </cell>
          <cell r="AT34">
            <v>746</v>
          </cell>
          <cell r="AU34">
            <v>31085.787869142394</v>
          </cell>
          <cell r="AV34">
            <v>0.23190348525469168</v>
          </cell>
          <cell r="AW34">
            <v>201.8014852546917</v>
          </cell>
          <cell r="AX34">
            <v>0</v>
          </cell>
        </row>
        <row r="35">
          <cell r="B35" t="str">
            <v>1398</v>
          </cell>
          <cell r="C35">
            <v>0</v>
          </cell>
          <cell r="D35" t="str">
            <v>Services &amp; Installation Officer</v>
          </cell>
          <cell r="E35" t="str">
            <v>326-76056</v>
          </cell>
          <cell r="F35" t="str">
            <v>MCINTOSH, David A</v>
          </cell>
          <cell r="G35" t="str">
            <v>Wages Staff</v>
          </cell>
          <cell r="H35">
            <v>1</v>
          </cell>
          <cell r="I35">
            <v>1</v>
          </cell>
          <cell r="J35">
            <v>91297.279999999999</v>
          </cell>
          <cell r="K35">
            <v>7581.38</v>
          </cell>
          <cell r="L35">
            <v>346.91559999999998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1499.4100000000003</v>
          </cell>
          <cell r="T35">
            <v>5962.34</v>
          </cell>
          <cell r="U35">
            <v>13186.27</v>
          </cell>
          <cell r="V35">
            <v>1958.6499999999996</v>
          </cell>
          <cell r="W35">
            <v>1487.03</v>
          </cell>
          <cell r="X35">
            <v>8769.0899999999983</v>
          </cell>
          <cell r="Y35">
            <v>7130.8748433500441</v>
          </cell>
          <cell r="Z35">
            <v>142769.27044335002</v>
          </cell>
          <cell r="AA35">
            <v>4943.6999999999989</v>
          </cell>
          <cell r="AB35">
            <v>261</v>
          </cell>
          <cell r="AC35">
            <v>20</v>
          </cell>
          <cell r="AD35">
            <v>12</v>
          </cell>
          <cell r="AE35">
            <v>26</v>
          </cell>
          <cell r="AF35">
            <v>12</v>
          </cell>
          <cell r="AG35">
            <v>1528</v>
          </cell>
          <cell r="AH35">
            <v>0.85</v>
          </cell>
          <cell r="AI35">
            <v>1298.8</v>
          </cell>
          <cell r="AJ35">
            <v>109.92398401859411</v>
          </cell>
          <cell r="AK35">
            <v>38.473394406507936</v>
          </cell>
          <cell r="AL35">
            <v>0.35</v>
          </cell>
          <cell r="AM35">
            <v>148.39737842510203</v>
          </cell>
          <cell r="AN35">
            <v>16.488597602789117</v>
          </cell>
          <cell r="AO35">
            <v>0.15</v>
          </cell>
          <cell r="AP35">
            <v>164.88597602789116</v>
          </cell>
          <cell r="AQ35">
            <v>366</v>
          </cell>
          <cell r="AR35">
            <v>0</v>
          </cell>
          <cell r="AS35">
            <v>950</v>
          </cell>
          <cell r="AT35">
            <v>1316</v>
          </cell>
          <cell r="AU35">
            <v>59559.52087644313</v>
          </cell>
          <cell r="AV35">
            <v>0.27811550151975684</v>
          </cell>
          <cell r="AW35">
            <v>361.21641337386018</v>
          </cell>
          <cell r="AX35">
            <v>0</v>
          </cell>
        </row>
        <row r="36">
          <cell r="B36" t="str">
            <v>N3151-1415-01</v>
          </cell>
          <cell r="C36">
            <v>0</v>
          </cell>
          <cell r="D36" t="str">
            <v>Account Mgr Commercial &amp; Industrial</v>
          </cell>
          <cell r="E36" t="str">
            <v>N3151-1415-01</v>
          </cell>
          <cell r="F36" t="str">
            <v>Vacant</v>
          </cell>
          <cell r="G36" t="str">
            <v>Salaried Staff</v>
          </cell>
          <cell r="H36">
            <v>1</v>
          </cell>
          <cell r="I36">
            <v>1</v>
          </cell>
          <cell r="J36">
            <v>106401.74000000003</v>
          </cell>
          <cell r="K36">
            <v>8835.68</v>
          </cell>
          <cell r="L36">
            <v>0</v>
          </cell>
          <cell r="M36">
            <v>0</v>
          </cell>
          <cell r="N36">
            <v>2799.62</v>
          </cell>
          <cell r="O36">
            <v>749.86</v>
          </cell>
          <cell r="P36">
            <v>0</v>
          </cell>
          <cell r="Q36">
            <v>0</v>
          </cell>
          <cell r="R36">
            <v>364.06</v>
          </cell>
          <cell r="S36">
            <v>17.399999999999999</v>
          </cell>
          <cell r="T36">
            <v>3039.19</v>
          </cell>
          <cell r="U36">
            <v>14664.25</v>
          </cell>
          <cell r="V36">
            <v>2182.2000000000003</v>
          </cell>
          <cell r="W36">
            <v>1657.1100000000001</v>
          </cell>
          <cell r="X36">
            <v>9770.02</v>
          </cell>
          <cell r="Y36">
            <v>1229.9086773328279</v>
          </cell>
          <cell r="Z36">
            <v>151711.03867733286</v>
          </cell>
          <cell r="AA36">
            <v>5761.61</v>
          </cell>
          <cell r="AB36">
            <v>261</v>
          </cell>
          <cell r="AC36">
            <v>20</v>
          </cell>
          <cell r="AD36">
            <v>12</v>
          </cell>
          <cell r="AE36">
            <v>0</v>
          </cell>
          <cell r="AF36">
            <v>12</v>
          </cell>
          <cell r="AG36">
            <v>1594.9499999999998</v>
          </cell>
          <cell r="AH36">
            <v>0.85</v>
          </cell>
          <cell r="AI36">
            <v>1355.7074999999998</v>
          </cell>
          <cell r="AJ36">
            <v>111.90543585348085</v>
          </cell>
          <cell r="AK36">
            <v>39.166902548718298</v>
          </cell>
          <cell r="AL36">
            <v>0.35</v>
          </cell>
          <cell r="AM36">
            <v>151.07233840219914</v>
          </cell>
          <cell r="AN36">
            <v>16.785815378022129</v>
          </cell>
          <cell r="AO36">
            <v>0.15</v>
          </cell>
          <cell r="AP36">
            <v>167.85815378022127</v>
          </cell>
          <cell r="AQ36">
            <v>69.875</v>
          </cell>
          <cell r="AR36">
            <v>0</v>
          </cell>
          <cell r="AS36">
            <v>1124.6291666666666</v>
          </cell>
          <cell r="AT36">
            <v>1194.5041666666666</v>
          </cell>
          <cell r="AU36">
            <v>13311.978045033709</v>
          </cell>
          <cell r="AV36">
            <v>5.8497075146242694E-2</v>
          </cell>
          <cell r="AW36">
            <v>79.30492350382481</v>
          </cell>
          <cell r="AX36">
            <v>0</v>
          </cell>
        </row>
        <row r="37">
          <cell r="B37" t="str">
            <v>N3151-1415-02</v>
          </cell>
          <cell r="C37">
            <v>0</v>
          </cell>
          <cell r="D37" t="str">
            <v>Customer Initiated Support Officer</v>
          </cell>
          <cell r="E37" t="str">
            <v>N3151-1415-02</v>
          </cell>
          <cell r="F37" t="str">
            <v>Vacant</v>
          </cell>
          <cell r="G37" t="str">
            <v>Salaried Staff</v>
          </cell>
          <cell r="H37">
            <v>1</v>
          </cell>
          <cell r="I37">
            <v>1</v>
          </cell>
          <cell r="J37">
            <v>64285.710000000006</v>
          </cell>
          <cell r="K37">
            <v>5338.32</v>
          </cell>
          <cell r="L37">
            <v>0</v>
          </cell>
          <cell r="M37">
            <v>0</v>
          </cell>
          <cell r="N37">
            <v>2800.02</v>
          </cell>
          <cell r="O37">
            <v>749.98000000000025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8780.4700000000012</v>
          </cell>
          <cell r="V37">
            <v>1307.1300000000001</v>
          </cell>
          <cell r="W37">
            <v>992.62999999999988</v>
          </cell>
          <cell r="X37">
            <v>5852.0999999999995</v>
          </cell>
          <cell r="Y37">
            <v>743.0864927558066</v>
          </cell>
          <cell r="Z37">
            <v>90849.446492755815</v>
          </cell>
          <cell r="AA37">
            <v>3481.0299999999997</v>
          </cell>
          <cell r="AB37">
            <v>261</v>
          </cell>
          <cell r="AC37">
            <v>20</v>
          </cell>
          <cell r="AD37">
            <v>12</v>
          </cell>
          <cell r="AE37">
            <v>0</v>
          </cell>
          <cell r="AF37">
            <v>12</v>
          </cell>
          <cell r="AG37">
            <v>1594.9499999999998</v>
          </cell>
          <cell r="AH37">
            <v>0.85</v>
          </cell>
          <cell r="AI37">
            <v>1355.7074999999998</v>
          </cell>
          <cell r="AJ37">
            <v>67.01257202807821</v>
          </cell>
          <cell r="AK37">
            <v>23.454400209827373</v>
          </cell>
          <cell r="AL37">
            <v>0.35</v>
          </cell>
          <cell r="AM37">
            <v>90.46697223790558</v>
          </cell>
          <cell r="AN37">
            <v>10.051885804211731</v>
          </cell>
          <cell r="AO37">
            <v>0.15</v>
          </cell>
          <cell r="AP37">
            <v>100.51885804211732</v>
          </cell>
          <cell r="AQ37">
            <v>69.875</v>
          </cell>
          <cell r="AR37">
            <v>0</v>
          </cell>
          <cell r="AS37">
            <v>1124.6291666666666</v>
          </cell>
          <cell r="AT37">
            <v>1194.5041666666666</v>
          </cell>
          <cell r="AU37">
            <v>7971.6403477219392</v>
          </cell>
          <cell r="AV37">
            <v>5.8497075146242694E-2</v>
          </cell>
          <cell r="AW37">
            <v>79.30492350382481</v>
          </cell>
          <cell r="AX37">
            <v>0</v>
          </cell>
        </row>
        <row r="38">
          <cell r="B38" t="str">
            <v>N3151-1415-03</v>
          </cell>
          <cell r="C38">
            <v>0</v>
          </cell>
          <cell r="D38" t="str">
            <v>Customer Project Off/Engineer</v>
          </cell>
          <cell r="E38" t="str">
            <v>N3151-1415-03</v>
          </cell>
          <cell r="F38" t="str">
            <v>Vacant</v>
          </cell>
          <cell r="G38" t="str">
            <v>Salaried Staff</v>
          </cell>
          <cell r="H38">
            <v>1</v>
          </cell>
          <cell r="I38">
            <v>1</v>
          </cell>
          <cell r="J38">
            <v>89150.120000000024</v>
          </cell>
          <cell r="K38">
            <v>7403.07</v>
          </cell>
          <cell r="L38">
            <v>0</v>
          </cell>
          <cell r="M38">
            <v>180.20999999999998</v>
          </cell>
          <cell r="N38">
            <v>2698.86</v>
          </cell>
          <cell r="O38">
            <v>722.8499999999998</v>
          </cell>
          <cell r="P38">
            <v>0</v>
          </cell>
          <cell r="Q38">
            <v>0</v>
          </cell>
          <cell r="R38">
            <v>1224.92</v>
          </cell>
          <cell r="S38">
            <v>0</v>
          </cell>
          <cell r="T38">
            <v>3346.85</v>
          </cell>
          <cell r="U38">
            <v>12566.670000000002</v>
          </cell>
          <cell r="V38">
            <v>1868.4</v>
          </cell>
          <cell r="W38">
            <v>1418.69</v>
          </cell>
          <cell r="X38">
            <v>8364.93</v>
          </cell>
          <cell r="Y38">
            <v>1030.498114513088</v>
          </cell>
          <cell r="Z38">
            <v>129976.06811451312</v>
          </cell>
          <cell r="AA38">
            <v>4827.4299999999994</v>
          </cell>
          <cell r="AB38">
            <v>261</v>
          </cell>
          <cell r="AC38">
            <v>20</v>
          </cell>
          <cell r="AD38">
            <v>12</v>
          </cell>
          <cell r="AE38">
            <v>0</v>
          </cell>
          <cell r="AF38">
            <v>12</v>
          </cell>
          <cell r="AG38">
            <v>1594.9499999999998</v>
          </cell>
          <cell r="AH38">
            <v>0.85</v>
          </cell>
          <cell r="AI38">
            <v>1355.7074999999998</v>
          </cell>
          <cell r="AJ38">
            <v>95.873238227650987</v>
          </cell>
          <cell r="AK38">
            <v>33.555633379677843</v>
          </cell>
          <cell r="AL38">
            <v>0.35</v>
          </cell>
          <cell r="AM38">
            <v>129.42887160732883</v>
          </cell>
          <cell r="AN38">
            <v>14.380985734147648</v>
          </cell>
          <cell r="AO38">
            <v>0.15</v>
          </cell>
          <cell r="AP38">
            <v>143.80985734147649</v>
          </cell>
          <cell r="AQ38">
            <v>69.875</v>
          </cell>
          <cell r="AR38">
            <v>0</v>
          </cell>
          <cell r="AS38">
            <v>1124.6291666666666</v>
          </cell>
          <cell r="AT38">
            <v>1194.5041666666666</v>
          </cell>
          <cell r="AU38">
            <v>11404.829735561752</v>
          </cell>
          <cell r="AV38">
            <v>5.8497075146242694E-2</v>
          </cell>
          <cell r="AW38">
            <v>79.30492350382481</v>
          </cell>
          <cell r="AX38">
            <v>0</v>
          </cell>
        </row>
        <row r="39">
          <cell r="B39" t="str">
            <v>N3151-1415-04</v>
          </cell>
          <cell r="C39">
            <v>0</v>
          </cell>
          <cell r="D39" t="str">
            <v>Customer Project Off/Engineer</v>
          </cell>
          <cell r="E39" t="str">
            <v>N3151-1415-04</v>
          </cell>
          <cell r="F39" t="str">
            <v>Vacant</v>
          </cell>
          <cell r="G39" t="str">
            <v>Salaried Staff</v>
          </cell>
          <cell r="H39">
            <v>1</v>
          </cell>
          <cell r="I39">
            <v>1</v>
          </cell>
          <cell r="J39">
            <v>89150.120000000024</v>
          </cell>
          <cell r="K39">
            <v>7403.07</v>
          </cell>
          <cell r="L39">
            <v>0</v>
          </cell>
          <cell r="M39">
            <v>180.20999999999998</v>
          </cell>
          <cell r="N39">
            <v>2698.86</v>
          </cell>
          <cell r="O39">
            <v>722.8499999999998</v>
          </cell>
          <cell r="P39">
            <v>0</v>
          </cell>
          <cell r="Q39">
            <v>0</v>
          </cell>
          <cell r="R39">
            <v>1224.92</v>
          </cell>
          <cell r="S39">
            <v>0</v>
          </cell>
          <cell r="T39">
            <v>3346.85</v>
          </cell>
          <cell r="U39">
            <v>12566.670000000002</v>
          </cell>
          <cell r="V39">
            <v>1868.4</v>
          </cell>
          <cell r="W39">
            <v>1418.69</v>
          </cell>
          <cell r="X39">
            <v>8364.93</v>
          </cell>
          <cell r="Y39">
            <v>1030.498114513088</v>
          </cell>
          <cell r="Z39">
            <v>129976.06811451312</v>
          </cell>
          <cell r="AA39">
            <v>4827.4299999999994</v>
          </cell>
          <cell r="AB39">
            <v>261</v>
          </cell>
          <cell r="AC39">
            <v>20</v>
          </cell>
          <cell r="AD39">
            <v>12</v>
          </cell>
          <cell r="AE39">
            <v>0</v>
          </cell>
          <cell r="AF39">
            <v>12</v>
          </cell>
          <cell r="AG39">
            <v>1594.9499999999998</v>
          </cell>
          <cell r="AH39">
            <v>0.85</v>
          </cell>
          <cell r="AI39">
            <v>1355.7074999999998</v>
          </cell>
          <cell r="AJ39">
            <v>95.873238227650987</v>
          </cell>
          <cell r="AK39">
            <v>33.555633379677843</v>
          </cell>
          <cell r="AL39">
            <v>0.35</v>
          </cell>
          <cell r="AM39">
            <v>129.42887160732883</v>
          </cell>
          <cell r="AN39">
            <v>14.380985734147648</v>
          </cell>
          <cell r="AO39">
            <v>0.15</v>
          </cell>
          <cell r="AP39">
            <v>143.80985734147649</v>
          </cell>
          <cell r="AQ39">
            <v>69.875</v>
          </cell>
          <cell r="AR39">
            <v>0</v>
          </cell>
          <cell r="AS39">
            <v>1124.6291666666666</v>
          </cell>
          <cell r="AT39">
            <v>1194.5041666666666</v>
          </cell>
          <cell r="AU39">
            <v>11404.829735561752</v>
          </cell>
          <cell r="AV39">
            <v>5.8497075146242694E-2</v>
          </cell>
          <cell r="AW39">
            <v>79.30492350382481</v>
          </cell>
          <cell r="AX39">
            <v>0</v>
          </cell>
        </row>
        <row r="40">
          <cell r="B40" t="str">
            <v>N3151-1415-05</v>
          </cell>
          <cell r="C40">
            <v>0</v>
          </cell>
          <cell r="D40" t="str">
            <v>Customer Project Off/Engineer</v>
          </cell>
          <cell r="E40" t="str">
            <v>N3151-1415-05</v>
          </cell>
          <cell r="F40" t="str">
            <v>Vacant</v>
          </cell>
          <cell r="G40" t="str">
            <v>Salaried Staff</v>
          </cell>
          <cell r="H40">
            <v>1</v>
          </cell>
          <cell r="I40">
            <v>1</v>
          </cell>
          <cell r="J40">
            <v>89150.120000000024</v>
          </cell>
          <cell r="K40">
            <v>7403.07</v>
          </cell>
          <cell r="L40">
            <v>0</v>
          </cell>
          <cell r="M40">
            <v>180.20999999999998</v>
          </cell>
          <cell r="N40">
            <v>2698.86</v>
          </cell>
          <cell r="O40">
            <v>722.8499999999998</v>
          </cell>
          <cell r="P40">
            <v>0</v>
          </cell>
          <cell r="Q40">
            <v>0</v>
          </cell>
          <cell r="R40">
            <v>1224.92</v>
          </cell>
          <cell r="S40">
            <v>0</v>
          </cell>
          <cell r="T40">
            <v>3346.85</v>
          </cell>
          <cell r="U40">
            <v>12566.670000000002</v>
          </cell>
          <cell r="V40">
            <v>1868.4</v>
          </cell>
          <cell r="W40">
            <v>1418.69</v>
          </cell>
          <cell r="X40">
            <v>8364.93</v>
          </cell>
          <cell r="Y40">
            <v>1030.498114513088</v>
          </cell>
          <cell r="Z40">
            <v>129976.06811451312</v>
          </cell>
          <cell r="AA40">
            <v>4827.4299999999994</v>
          </cell>
          <cell r="AB40">
            <v>261</v>
          </cell>
          <cell r="AC40">
            <v>20</v>
          </cell>
          <cell r="AD40">
            <v>12</v>
          </cell>
          <cell r="AE40">
            <v>0</v>
          </cell>
          <cell r="AF40">
            <v>12</v>
          </cell>
          <cell r="AG40">
            <v>1594.9499999999998</v>
          </cell>
          <cell r="AH40">
            <v>0.85</v>
          </cell>
          <cell r="AI40">
            <v>1355.7074999999998</v>
          </cell>
          <cell r="AJ40">
            <v>95.873238227650987</v>
          </cell>
          <cell r="AK40">
            <v>33.555633379677843</v>
          </cell>
          <cell r="AL40">
            <v>0.35</v>
          </cell>
          <cell r="AM40">
            <v>129.42887160732883</v>
          </cell>
          <cell r="AN40">
            <v>14.380985734147648</v>
          </cell>
          <cell r="AO40">
            <v>0.15</v>
          </cell>
          <cell r="AP40">
            <v>143.80985734147649</v>
          </cell>
          <cell r="AQ40">
            <v>69.875</v>
          </cell>
          <cell r="AR40">
            <v>0</v>
          </cell>
          <cell r="AS40">
            <v>1124.6291666666666</v>
          </cell>
          <cell r="AT40">
            <v>1194.5041666666666</v>
          </cell>
          <cell r="AU40">
            <v>11404.829735561752</v>
          </cell>
          <cell r="AV40">
            <v>5.8497075146242694E-2</v>
          </cell>
          <cell r="AW40">
            <v>79.30492350382481</v>
          </cell>
          <cell r="AX40">
            <v>0</v>
          </cell>
        </row>
        <row r="41">
          <cell r="B41" t="str">
            <v>N3151-1415-06</v>
          </cell>
          <cell r="C41">
            <v>0</v>
          </cell>
          <cell r="D41" t="str">
            <v>Snr Customer Project Off/Engineer</v>
          </cell>
          <cell r="E41" t="str">
            <v>N3151-1415-06</v>
          </cell>
          <cell r="F41" t="str">
            <v>Vacant</v>
          </cell>
          <cell r="G41" t="str">
            <v>Salaried Staff</v>
          </cell>
          <cell r="H41">
            <v>1</v>
          </cell>
          <cell r="I41">
            <v>1</v>
          </cell>
          <cell r="J41">
            <v>106401.74000000003</v>
          </cell>
          <cell r="K41">
            <v>8835.68</v>
          </cell>
          <cell r="L41">
            <v>0</v>
          </cell>
          <cell r="M41">
            <v>0</v>
          </cell>
          <cell r="N41">
            <v>2799.62</v>
          </cell>
          <cell r="O41">
            <v>749.86</v>
          </cell>
          <cell r="P41">
            <v>0</v>
          </cell>
          <cell r="Q41">
            <v>0</v>
          </cell>
          <cell r="R41">
            <v>364.06</v>
          </cell>
          <cell r="S41">
            <v>17.399999999999999</v>
          </cell>
          <cell r="T41">
            <v>3039.19</v>
          </cell>
          <cell r="U41">
            <v>14664.25</v>
          </cell>
          <cell r="V41">
            <v>2182.2000000000003</v>
          </cell>
          <cell r="W41">
            <v>1657.1100000000001</v>
          </cell>
          <cell r="X41">
            <v>9770.02</v>
          </cell>
          <cell r="Y41">
            <v>1229.9086773328279</v>
          </cell>
          <cell r="Z41">
            <v>151711.03867733286</v>
          </cell>
          <cell r="AA41">
            <v>5761.61</v>
          </cell>
          <cell r="AB41">
            <v>261</v>
          </cell>
          <cell r="AC41">
            <v>20</v>
          </cell>
          <cell r="AD41">
            <v>12</v>
          </cell>
          <cell r="AE41">
            <v>0</v>
          </cell>
          <cell r="AF41">
            <v>12</v>
          </cell>
          <cell r="AG41">
            <v>1594.9499999999998</v>
          </cell>
          <cell r="AH41">
            <v>0.85</v>
          </cell>
          <cell r="AI41">
            <v>1355.7074999999998</v>
          </cell>
          <cell r="AJ41">
            <v>111.90543585348085</v>
          </cell>
          <cell r="AK41">
            <v>39.166902548718298</v>
          </cell>
          <cell r="AL41">
            <v>0.35</v>
          </cell>
          <cell r="AM41">
            <v>151.07233840219914</v>
          </cell>
          <cell r="AN41">
            <v>16.785815378022129</v>
          </cell>
          <cell r="AO41">
            <v>0.15</v>
          </cell>
          <cell r="AP41">
            <v>167.85815378022127</v>
          </cell>
          <cell r="AQ41">
            <v>69.875</v>
          </cell>
          <cell r="AR41">
            <v>0</v>
          </cell>
          <cell r="AS41">
            <v>1124.6291666666666</v>
          </cell>
          <cell r="AT41">
            <v>1194.5041666666666</v>
          </cell>
          <cell r="AU41">
            <v>13311.978045033709</v>
          </cell>
          <cell r="AV41">
            <v>5.8497075146242694E-2</v>
          </cell>
          <cell r="AW41">
            <v>79.30492350382481</v>
          </cell>
          <cell r="AX41">
            <v>0</v>
          </cell>
        </row>
        <row r="42">
          <cell r="B42" t="str">
            <v>N3151-1415-07</v>
          </cell>
          <cell r="C42">
            <v>0</v>
          </cell>
          <cell r="D42" t="str">
            <v>Snr Customer Project Off/Engineer</v>
          </cell>
          <cell r="E42" t="str">
            <v>N3151-1415-07</v>
          </cell>
          <cell r="F42" t="str">
            <v>Vacant</v>
          </cell>
          <cell r="G42" t="str">
            <v>Salaried Staff</v>
          </cell>
          <cell r="H42">
            <v>1</v>
          </cell>
          <cell r="I42">
            <v>1</v>
          </cell>
          <cell r="J42">
            <v>106401.74000000003</v>
          </cell>
          <cell r="K42">
            <v>8835.68</v>
          </cell>
          <cell r="L42">
            <v>0</v>
          </cell>
          <cell r="M42">
            <v>0</v>
          </cell>
          <cell r="N42">
            <v>2799.62</v>
          </cell>
          <cell r="O42">
            <v>749.86</v>
          </cell>
          <cell r="P42">
            <v>0</v>
          </cell>
          <cell r="Q42">
            <v>0</v>
          </cell>
          <cell r="R42">
            <v>364.06</v>
          </cell>
          <cell r="S42">
            <v>17.399999999999999</v>
          </cell>
          <cell r="T42">
            <v>3039.19</v>
          </cell>
          <cell r="U42">
            <v>14664.25</v>
          </cell>
          <cell r="V42">
            <v>2182.2000000000003</v>
          </cell>
          <cell r="W42">
            <v>1657.1100000000001</v>
          </cell>
          <cell r="X42">
            <v>9770.02</v>
          </cell>
          <cell r="Y42">
            <v>1229.9086773328279</v>
          </cell>
          <cell r="Z42">
            <v>151711.03867733286</v>
          </cell>
          <cell r="AA42">
            <v>5761.61</v>
          </cell>
          <cell r="AB42">
            <v>261</v>
          </cell>
          <cell r="AC42">
            <v>20</v>
          </cell>
          <cell r="AD42">
            <v>12</v>
          </cell>
          <cell r="AE42">
            <v>0</v>
          </cell>
          <cell r="AF42">
            <v>12</v>
          </cell>
          <cell r="AG42">
            <v>1594.9499999999998</v>
          </cell>
          <cell r="AH42">
            <v>0.85</v>
          </cell>
          <cell r="AI42">
            <v>1355.7074999999998</v>
          </cell>
          <cell r="AJ42">
            <v>111.90543585348085</v>
          </cell>
          <cell r="AK42">
            <v>39.166902548718298</v>
          </cell>
          <cell r="AL42">
            <v>0.35</v>
          </cell>
          <cell r="AM42">
            <v>151.07233840219914</v>
          </cell>
          <cell r="AN42">
            <v>16.785815378022129</v>
          </cell>
          <cell r="AO42">
            <v>0.15</v>
          </cell>
          <cell r="AP42">
            <v>167.85815378022127</v>
          </cell>
          <cell r="AQ42">
            <v>69.875</v>
          </cell>
          <cell r="AR42">
            <v>0</v>
          </cell>
          <cell r="AS42">
            <v>1124.6291666666666</v>
          </cell>
          <cell r="AT42">
            <v>1194.5041666666666</v>
          </cell>
          <cell r="AU42">
            <v>13311.978045033709</v>
          </cell>
          <cell r="AV42">
            <v>5.8497075146242694E-2</v>
          </cell>
          <cell r="AW42">
            <v>79.30492350382481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X44">
            <v>0</v>
          </cell>
        </row>
        <row r="45">
          <cell r="B45" t="str">
            <v>Total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19.670000000000002</v>
          </cell>
          <cell r="J45">
            <v>1761833.0800000003</v>
          </cell>
          <cell r="K45">
            <v>146303.61000000002</v>
          </cell>
          <cell r="L45">
            <v>3721.2703999999999</v>
          </cell>
          <cell r="M45">
            <v>34142.519999999997</v>
          </cell>
          <cell r="N45">
            <v>48552.88</v>
          </cell>
          <cell r="O45">
            <v>13004.600000000006</v>
          </cell>
          <cell r="P45">
            <v>0</v>
          </cell>
          <cell r="Q45">
            <v>29904.18</v>
          </cell>
          <cell r="R45">
            <v>4766.9400000000005</v>
          </cell>
          <cell r="S45">
            <v>3861.1000000000008</v>
          </cell>
          <cell r="T45">
            <v>50066.189999999995</v>
          </cell>
          <cell r="U45">
            <v>260998.49000000002</v>
          </cell>
          <cell r="V45">
            <v>37465.83</v>
          </cell>
          <cell r="W45">
            <v>28331.309999999998</v>
          </cell>
          <cell r="X45">
            <v>167738.89999999997</v>
          </cell>
          <cell r="Y45">
            <v>54542.432524783719</v>
          </cell>
          <cell r="Z45">
            <v>2645233.3329247842</v>
          </cell>
          <cell r="AA45">
            <v>95402.409999999974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29665.910000000003</v>
          </cell>
          <cell r="AH45">
            <v>0</v>
          </cell>
          <cell r="AI45">
            <v>25216.023499999999</v>
          </cell>
          <cell r="AJ45">
            <v>96.670470993523196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1327.625</v>
          </cell>
          <cell r="AR45">
            <v>0</v>
          </cell>
          <cell r="AS45">
            <v>21367.954166666659</v>
          </cell>
          <cell r="AT45">
            <v>22695.579166666659</v>
          </cell>
          <cell r="AU45">
            <v>302800.87581122847</v>
          </cell>
          <cell r="AV45">
            <v>0</v>
          </cell>
          <cell r="AX45">
            <v>0</v>
          </cell>
        </row>
        <row r="46">
          <cell r="B46" t="str">
            <v>Total (Chargeable)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18.670000000000002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2437644.8683287492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Overtime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Payroll (including APC's)</v>
          </cell>
          <cell r="X47">
            <v>0</v>
          </cell>
          <cell r="Y47">
            <v>2740635.7429247838</v>
          </cell>
          <cell r="Z47" t="str">
            <v>Proof</v>
          </cell>
          <cell r="AE47" t="str">
            <v>Productive Hrs for the year</v>
          </cell>
          <cell r="AF47">
            <v>0</v>
          </cell>
          <cell r="AG47">
            <v>0</v>
          </cell>
          <cell r="AH47">
            <v>0</v>
          </cell>
          <cell r="AI47">
            <v>25216.023499999999</v>
          </cell>
          <cell r="AJ47">
            <v>96.670470993523196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 xml:space="preserve">Overtime Hours </v>
          </cell>
          <cell r="E48">
            <v>0</v>
          </cell>
          <cell r="F48">
            <v>778.22745632321949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 t="str">
            <v xml:space="preserve">Estimated  Monthly Productive Hrs </v>
          </cell>
          <cell r="AF48">
            <v>0</v>
          </cell>
          <cell r="AG48">
            <v>0</v>
          </cell>
          <cell r="AH48">
            <v>0</v>
          </cell>
          <cell r="AI48">
            <v>2101.3352916666668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Base Rate</v>
          </cell>
          <cell r="E49">
            <v>0</v>
          </cell>
          <cell r="F49">
            <v>96.670470993523196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Overtime Hrs for the year</v>
          </cell>
          <cell r="AF49">
            <v>0</v>
          </cell>
          <cell r="AG49">
            <v>0</v>
          </cell>
          <cell r="AH49">
            <v>0</v>
          </cell>
          <cell r="AI49">
            <v>778.22745632321949</v>
          </cell>
          <cell r="AJ49">
            <v>0</v>
          </cell>
          <cell r="AK49" t="str">
            <v xml:space="preserve">Cost Centre Overhead </v>
          </cell>
          <cell r="AL49">
            <v>0</v>
          </cell>
          <cell r="AM49">
            <v>0</v>
          </cell>
          <cell r="AN49">
            <v>0</v>
          </cell>
          <cell r="AO49">
            <v>891867.81468063407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75231.614742857128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2740635.7429247838</v>
          </cell>
          <cell r="Z50">
            <v>-2.9103830456733704E-10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 t="str">
            <v>Total Hrs for the year</v>
          </cell>
          <cell r="AF50">
            <v>0</v>
          </cell>
          <cell r="AG50">
            <v>0</v>
          </cell>
          <cell r="AH50">
            <v>0</v>
          </cell>
          <cell r="AI50">
            <v>25994.25095632322</v>
          </cell>
          <cell r="AJ50">
            <v>0</v>
          </cell>
          <cell r="AK50" t="str">
            <v xml:space="preserve">Corporate Overheads 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Multiplier for O/T recovery penalty</v>
          </cell>
          <cell r="E51">
            <v>0</v>
          </cell>
          <cell r="F51">
            <v>1.4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 t="str">
            <v>Proofs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Total Allocated</v>
          </cell>
          <cell r="E52">
            <v>0</v>
          </cell>
          <cell r="F52">
            <v>105324.26063999998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 t="str">
            <v>Staff Numbers - FTE</v>
          </cell>
          <cell r="AJ52">
            <v>0</v>
          </cell>
          <cell r="AK52">
            <v>19.670000000000002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Budget Overtime</v>
          </cell>
          <cell r="E54">
            <v>0</v>
          </cell>
          <cell r="F54">
            <v>95402.409999999974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APCS</v>
          </cell>
          <cell r="E55">
            <v>0</v>
          </cell>
          <cell r="F55">
            <v>0.104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Total Budget Overtime</v>
          </cell>
          <cell r="E56">
            <v>0</v>
          </cell>
          <cell r="F56">
            <v>105324.26063999998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 t="str">
            <v>Cost Centre Overheads as a % of Chargeable Payroll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0.35071908837615873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Corporate Overheads as a % of Chargeable Payroll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0.15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Staff Training and Development</v>
          </cell>
          <cell r="E60">
            <v>0</v>
          </cell>
          <cell r="F60">
            <v>49928.272217549755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 t="str">
            <v>Average OPA Rate</v>
          </cell>
          <cell r="AM60">
            <v>0</v>
          </cell>
          <cell r="AN60">
            <v>0</v>
          </cell>
          <cell r="AO60">
            <v>96.670470993523196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Other Employment Costs</v>
          </cell>
          <cell r="E61">
            <v>0</v>
          </cell>
          <cell r="F61">
            <v>19431.118489329419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Project Related Expenses</v>
          </cell>
          <cell r="E62">
            <v>0</v>
          </cell>
          <cell r="F62">
            <v>3234.7332591721697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Average Fully Burdened Charge-Out-Rate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Selling Expenses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Average Rate settings for OPA System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Leases</v>
          </cell>
          <cell r="E65">
            <v>0</v>
          </cell>
          <cell r="F65">
            <v>54852.314857112069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Hourly Rate OPA Rate per hour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96.670470993523196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General and Admin Expenses</v>
          </cell>
          <cell r="E66">
            <v>0</v>
          </cell>
          <cell r="F66">
            <v>37579.987271515922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Cost Centre Overhead Rate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0.35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Corporate Overhead Rate for non-contestable works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0.15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Inter Divisional Charges</v>
          </cell>
          <cell r="E68">
            <v>0</v>
          </cell>
          <cell r="F68">
            <v>519252.92398992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Corporate Overhead Rate for contestable works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0.05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Less</v>
          </cell>
          <cell r="E69">
            <v>0</v>
          </cell>
          <cell r="F69">
            <v>684279.35008459934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Overtime Penalty Rate to be applied to base OT hours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0.4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68293 - Reimbursement of FBT Expenses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74312 - Budget Cap Adjustment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70840 - Professional Member Fees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 t="str">
            <v>71100 - Contractors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 t="str">
            <v>71000 - Consultants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72505 - Plant Leasing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 t="str">
            <v>Total Overheads to be Recovered</v>
          </cell>
          <cell r="E76">
            <v>0</v>
          </cell>
          <cell r="F76">
            <v>684279.35008459934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 t="str">
            <v>Fixed Price Service Contract Charges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</row>
      </sheetData>
      <sheetData sheetId="32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3152 - Network Demand Response &amp; Generation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6248</v>
          </cell>
          <cell r="C24">
            <v>0</v>
          </cell>
          <cell r="D24" t="str">
            <v>Demand Response Embedded Gen Services</v>
          </cell>
          <cell r="E24" t="str">
            <v>10675</v>
          </cell>
          <cell r="F24" t="str">
            <v>JAYATHILAKA, Yanaka</v>
          </cell>
          <cell r="G24" t="str">
            <v>Salaried Staff</v>
          </cell>
          <cell r="H24">
            <v>1</v>
          </cell>
          <cell r="I24">
            <v>1</v>
          </cell>
          <cell r="J24">
            <v>120038.33</v>
          </cell>
          <cell r="K24">
            <v>9968.07</v>
          </cell>
          <cell r="L24">
            <v>353.61120000000005</v>
          </cell>
          <cell r="M24">
            <v>14000.039999999999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17280.019999999997</v>
          </cell>
          <cell r="V24">
            <v>2467.6</v>
          </cell>
          <cell r="W24">
            <v>1864.81</v>
          </cell>
          <cell r="X24">
            <v>11047.659999999998</v>
          </cell>
          <cell r="Y24">
            <v>2093.6130632649238</v>
          </cell>
          <cell r="Z24">
            <v>179113.75426326491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132.11828824673827</v>
          </cell>
          <cell r="AK24">
            <v>33.029572061684568</v>
          </cell>
          <cell r="AL24">
            <v>0.25</v>
          </cell>
          <cell r="AM24">
            <v>165.14786030842285</v>
          </cell>
          <cell r="AN24">
            <v>19.817743237010742</v>
          </cell>
          <cell r="AO24">
            <v>0.15</v>
          </cell>
          <cell r="AP24">
            <v>184.96560354543359</v>
          </cell>
          <cell r="AQ24">
            <v>87</v>
          </cell>
          <cell r="AR24">
            <v>0</v>
          </cell>
          <cell r="AS24">
            <v>1342.5</v>
          </cell>
          <cell r="AT24">
            <v>1429.5</v>
          </cell>
          <cell r="AU24">
            <v>15261.318831245657</v>
          </cell>
          <cell r="AV24">
            <v>6.0860440713536204E-2</v>
          </cell>
          <cell r="AW24">
            <v>82.508955928646373</v>
          </cell>
          <cell r="AX24">
            <v>0</v>
          </cell>
        </row>
        <row r="25">
          <cell r="B25" t="str">
            <v>6099</v>
          </cell>
          <cell r="C25">
            <v>0</v>
          </cell>
          <cell r="D25" t="str">
            <v>Account Mgr Embedded Generation</v>
          </cell>
          <cell r="E25" t="str">
            <v>542-02652</v>
          </cell>
          <cell r="F25" t="str">
            <v>SINGH, Anant K</v>
          </cell>
          <cell r="G25" t="str">
            <v>Salaried Staff</v>
          </cell>
          <cell r="H25">
            <v>1</v>
          </cell>
          <cell r="I25">
            <v>1</v>
          </cell>
          <cell r="J25">
            <v>137584.04</v>
          </cell>
          <cell r="K25">
            <v>11425.070000000002</v>
          </cell>
          <cell r="L25">
            <v>335.85519999999997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14952.09</v>
          </cell>
          <cell r="R25">
            <v>0</v>
          </cell>
          <cell r="S25">
            <v>0</v>
          </cell>
          <cell r="T25">
            <v>5733.0199999999995</v>
          </cell>
          <cell r="U25">
            <v>30482.78</v>
          </cell>
          <cell r="V25">
            <v>3116.9300000000003</v>
          </cell>
          <cell r="W25">
            <v>2243.41</v>
          </cell>
          <cell r="X25">
            <v>13954.8</v>
          </cell>
          <cell r="Y25">
            <v>7302.2172657890187</v>
          </cell>
          <cell r="Z25">
            <v>230680.24246578899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170.15487667198789</v>
          </cell>
          <cell r="AK25">
            <v>42.538719167996973</v>
          </cell>
          <cell r="AL25">
            <v>0.25</v>
          </cell>
          <cell r="AM25">
            <v>212.69359583998488</v>
          </cell>
          <cell r="AN25">
            <v>25.523231500798182</v>
          </cell>
          <cell r="AO25">
            <v>0.15</v>
          </cell>
          <cell r="AP25">
            <v>238.21682734078306</v>
          </cell>
          <cell r="AQ25">
            <v>56</v>
          </cell>
          <cell r="AR25">
            <v>0</v>
          </cell>
          <cell r="AS25">
            <v>1322</v>
          </cell>
          <cell r="AT25">
            <v>1378</v>
          </cell>
          <cell r="AU25">
            <v>13124.333098198735</v>
          </cell>
          <cell r="AV25">
            <v>4.0638606676342524E-2</v>
          </cell>
          <cell r="AW25">
            <v>55.094063860667625</v>
          </cell>
          <cell r="AX25">
            <v>0</v>
          </cell>
        </row>
        <row r="26">
          <cell r="B26" t="str">
            <v>6525</v>
          </cell>
          <cell r="C26">
            <v>0</v>
          </cell>
          <cell r="D26" t="str">
            <v>Demand side Engineer</v>
          </cell>
          <cell r="E26" t="str">
            <v>9652</v>
          </cell>
          <cell r="F26" t="str">
            <v>REID, Alan H</v>
          </cell>
          <cell r="G26" t="str">
            <v>Salaried Staff</v>
          </cell>
          <cell r="H26">
            <v>1</v>
          </cell>
          <cell r="I26">
            <v>1</v>
          </cell>
          <cell r="J26">
            <v>79922.489999999991</v>
          </cell>
          <cell r="K26">
            <v>6636.8</v>
          </cell>
          <cell r="L26">
            <v>390.2928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5733.0199999999995</v>
          </cell>
          <cell r="U26">
            <v>11500.57</v>
          </cell>
          <cell r="V26">
            <v>1642.29</v>
          </cell>
          <cell r="W26">
            <v>1241.0899999999999</v>
          </cell>
          <cell r="X26">
            <v>7352.7200000000012</v>
          </cell>
          <cell r="Y26">
            <v>3840.0489109438522</v>
          </cell>
          <cell r="Z26">
            <v>121809.35171094384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89.849286598284564</v>
          </cell>
          <cell r="AK26">
            <v>22.462321649571141</v>
          </cell>
          <cell r="AL26">
            <v>0.25</v>
          </cell>
          <cell r="AM26">
            <v>112.3116082478557</v>
          </cell>
          <cell r="AN26">
            <v>13.477392989742684</v>
          </cell>
          <cell r="AO26">
            <v>0.15</v>
          </cell>
          <cell r="AP26">
            <v>125.78900123759838</v>
          </cell>
          <cell r="AQ26">
            <v>71.5</v>
          </cell>
          <cell r="AR26">
            <v>0</v>
          </cell>
          <cell r="AS26">
            <v>1332.25</v>
          </cell>
          <cell r="AT26">
            <v>1403.75</v>
          </cell>
          <cell r="AU26">
            <v>8686.1023018810192</v>
          </cell>
          <cell r="AV26">
            <v>5.0934995547640249E-2</v>
          </cell>
          <cell r="AW26">
            <v>69.052955476402488</v>
          </cell>
          <cell r="AX26">
            <v>0</v>
          </cell>
        </row>
        <row r="27">
          <cell r="B27" t="str">
            <v>N3152-1415-01</v>
          </cell>
          <cell r="C27">
            <v>0</v>
          </cell>
          <cell r="D27" t="str">
            <v>Demand Management Specialist</v>
          </cell>
          <cell r="E27" t="str">
            <v>N3152-1415-01</v>
          </cell>
          <cell r="F27" t="str">
            <v>Vacant</v>
          </cell>
          <cell r="G27" t="str">
            <v>Salaried Staff</v>
          </cell>
          <cell r="H27">
            <v>1</v>
          </cell>
          <cell r="I27">
            <v>1</v>
          </cell>
          <cell r="J27">
            <v>106401.74000000003</v>
          </cell>
          <cell r="K27">
            <v>8835.68</v>
          </cell>
          <cell r="L27">
            <v>0</v>
          </cell>
          <cell r="M27">
            <v>0</v>
          </cell>
          <cell r="N27">
            <v>2799.62</v>
          </cell>
          <cell r="O27">
            <v>749.86</v>
          </cell>
          <cell r="P27">
            <v>0</v>
          </cell>
          <cell r="Q27">
            <v>0</v>
          </cell>
          <cell r="R27">
            <v>364.06</v>
          </cell>
          <cell r="S27">
            <v>17.399999999999999</v>
          </cell>
          <cell r="T27">
            <v>3039.19</v>
          </cell>
          <cell r="U27">
            <v>14664.25</v>
          </cell>
          <cell r="V27">
            <v>2094.0500000000002</v>
          </cell>
          <cell r="W27">
            <v>1582.5299999999997</v>
          </cell>
          <cell r="X27">
            <v>9375.36</v>
          </cell>
          <cell r="Y27">
            <v>1229.9086773328279</v>
          </cell>
          <cell r="Z27">
            <v>151153.64867733288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111.49429259433388</v>
          </cell>
          <cell r="AK27">
            <v>27.873573148583471</v>
          </cell>
          <cell r="AL27">
            <v>0.25</v>
          </cell>
          <cell r="AM27">
            <v>139.36786574291736</v>
          </cell>
          <cell r="AN27">
            <v>16.724143889150081</v>
          </cell>
          <cell r="AO27">
            <v>0.15</v>
          </cell>
          <cell r="AP27">
            <v>156.09200963206743</v>
          </cell>
          <cell r="AQ27">
            <v>71.5</v>
          </cell>
          <cell r="AR27">
            <v>0</v>
          </cell>
          <cell r="AS27">
            <v>1332.25</v>
          </cell>
          <cell r="AT27">
            <v>1403.75</v>
          </cell>
          <cell r="AU27">
            <v>10778.61459134534</v>
          </cell>
          <cell r="AV27">
            <v>5.0934995547640249E-2</v>
          </cell>
          <cell r="AW27">
            <v>69.052955476402488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B30" t="str">
            <v>Total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</v>
          </cell>
          <cell r="J30">
            <v>443946.60000000003</v>
          </cell>
          <cell r="K30">
            <v>36865.619999999995</v>
          </cell>
          <cell r="L30">
            <v>1079.7592</v>
          </cell>
          <cell r="M30">
            <v>14000.039999999999</v>
          </cell>
          <cell r="N30">
            <v>8399.7199999999993</v>
          </cell>
          <cell r="O30">
            <v>2249.8200000000006</v>
          </cell>
          <cell r="P30">
            <v>0</v>
          </cell>
          <cell r="Q30">
            <v>14952.09</v>
          </cell>
          <cell r="R30">
            <v>364.06</v>
          </cell>
          <cell r="S30">
            <v>17.399999999999999</v>
          </cell>
          <cell r="T30">
            <v>14505.23</v>
          </cell>
          <cell r="U30">
            <v>73927.62</v>
          </cell>
          <cell r="V30">
            <v>9320.8700000000008</v>
          </cell>
          <cell r="W30">
            <v>6931.8399999999992</v>
          </cell>
          <cell r="X30">
            <v>41730.54</v>
          </cell>
          <cell r="Y30">
            <v>14465.787917330621</v>
          </cell>
          <cell r="Z30">
            <v>682756.99711733067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6379.7999999999993</v>
          </cell>
          <cell r="AH30">
            <v>0</v>
          </cell>
          <cell r="AI30">
            <v>5422.829999999999</v>
          </cell>
          <cell r="AJ30">
            <v>125.90418602783616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286</v>
          </cell>
          <cell r="AR30">
            <v>0</v>
          </cell>
          <cell r="AS30">
            <v>5329</v>
          </cell>
          <cell r="AT30">
            <v>5615</v>
          </cell>
          <cell r="AU30">
            <v>47850.368822670745</v>
          </cell>
          <cell r="AV30">
            <v>0</v>
          </cell>
          <cell r="AX30">
            <v>0</v>
          </cell>
        </row>
        <row r="31">
          <cell r="B31" t="str">
            <v>Total (Chargeable)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682756.99711733067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 t="str">
            <v>Overtime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Payroll (including APC's)</v>
          </cell>
          <cell r="X32">
            <v>0</v>
          </cell>
          <cell r="Y32">
            <v>682756.99711733055</v>
          </cell>
          <cell r="Z32" t="str">
            <v>Proof</v>
          </cell>
          <cell r="AE32" t="str">
            <v>Productive Hrs for the year</v>
          </cell>
          <cell r="AF32">
            <v>0</v>
          </cell>
          <cell r="AG32">
            <v>0</v>
          </cell>
          <cell r="AH32">
            <v>0</v>
          </cell>
          <cell r="AI32">
            <v>5422.829999999999</v>
          </cell>
          <cell r="AJ32">
            <v>125.90418602783616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 t="str">
            <v xml:space="preserve">Overtime Hours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 xml:space="preserve">Estimated  Monthly Productive Hrs </v>
          </cell>
          <cell r="AF33">
            <v>0</v>
          </cell>
          <cell r="AG33">
            <v>0</v>
          </cell>
          <cell r="AH33">
            <v>0</v>
          </cell>
          <cell r="AI33">
            <v>451.90249999999992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Base Rate</v>
          </cell>
          <cell r="E34">
            <v>0</v>
          </cell>
          <cell r="F34">
            <v>125.90418602783616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>Overtime Hrs for the year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 t="str">
            <v xml:space="preserve">Cost Centre Overhead </v>
          </cell>
          <cell r="AL34">
            <v>0</v>
          </cell>
          <cell r="AM34">
            <v>0</v>
          </cell>
          <cell r="AN34">
            <v>0</v>
          </cell>
          <cell r="AO34">
            <v>149120.31132248105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682756.99711733055</v>
          </cell>
          <cell r="Z35">
            <v>-1.1641532182693481E-10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>Total Hrs for the year</v>
          </cell>
          <cell r="AF35">
            <v>0</v>
          </cell>
          <cell r="AG35">
            <v>0</v>
          </cell>
          <cell r="AH35">
            <v>0</v>
          </cell>
          <cell r="AI35">
            <v>5422.829999999999</v>
          </cell>
          <cell r="AJ35">
            <v>0</v>
          </cell>
          <cell r="AK35" t="str">
            <v xml:space="preserve">Corporate Overheads 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Multiplier for O/T recovery penalty</v>
          </cell>
          <cell r="E36">
            <v>0</v>
          </cell>
          <cell r="F36">
            <v>1.4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 t="str">
            <v>Proofs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Total Allocated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 t="str">
            <v>Staff Numbers - FTE</v>
          </cell>
          <cell r="AJ37">
            <v>0</v>
          </cell>
          <cell r="AK37">
            <v>4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Budget Overtime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APCS</v>
          </cell>
          <cell r="E40">
            <v>0</v>
          </cell>
          <cell r="F40">
            <v>0.104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Total Budget 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 t="str">
            <v>Cost Centre Overheads as a % of Chargeable Payroll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0.21840905615333442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Corporate Overheads as a % of Chargeable Payroll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0.15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Staff Training and Development</v>
          </cell>
          <cell r="E45">
            <v>0</v>
          </cell>
          <cell r="F45">
            <v>10153.181945612561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 t="str">
            <v>Average OPA Rate</v>
          </cell>
          <cell r="AM45">
            <v>0</v>
          </cell>
          <cell r="AN45">
            <v>0</v>
          </cell>
          <cell r="AO45">
            <v>125.90418602783616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Other Employment Costs</v>
          </cell>
          <cell r="E46">
            <v>0</v>
          </cell>
          <cell r="F46">
            <v>1951.4221635647009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Project Related Expenses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Average Fully Burdened Charge-Out-Rate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Selling Expenses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Average Rate settings for OPA System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Leases</v>
          </cell>
          <cell r="E50">
            <v>0</v>
          </cell>
          <cell r="F50">
            <v>3537.3695693161294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Hourly Rate OPA Rate per hour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125.90418602783616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General and Admin Expenses</v>
          </cell>
          <cell r="E51">
            <v>0</v>
          </cell>
          <cell r="F51">
            <v>7287.1434490622296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Cost Centre Overhead Rate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0.25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 Rate for non-contestable works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0.15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Inter Divisional Charges</v>
          </cell>
          <cell r="E53">
            <v>0</v>
          </cell>
          <cell r="F53">
            <v>126191.19419492544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Corporate Overhead Rate for contestable works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0.05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Less</v>
          </cell>
          <cell r="E54">
            <v>0</v>
          </cell>
          <cell r="F54">
            <v>149120.31132248105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Overtime Penalty Rate to be applied to base OT hours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0.4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68293 - Reimbursement of FBT Expenses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74312 - Budget Cap Adjustment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70840 - Professional Member Fees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71100 - Contractors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71000 - Consultants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72505 - Plant Leasing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Total Overheads to be Recovered</v>
          </cell>
          <cell r="E61">
            <v>0</v>
          </cell>
          <cell r="F61">
            <v>149120.31132248105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Fixed Price Service Contract Charges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</sheetData>
      <sheetData sheetId="33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3153 - Network Metering &amp; Billing Systems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N3153-1415-01</v>
          </cell>
          <cell r="C21">
            <v>0</v>
          </cell>
          <cell r="D21" t="str">
            <v>Metering &amp; Billing Systems Mgr</v>
          </cell>
          <cell r="E21" t="str">
            <v>N3153-1415-01</v>
          </cell>
          <cell r="F21" t="str">
            <v>Vacant</v>
          </cell>
          <cell r="G21" t="str">
            <v>Salaried Staff</v>
          </cell>
          <cell r="H21">
            <v>1</v>
          </cell>
          <cell r="I21">
            <v>1</v>
          </cell>
          <cell r="J21">
            <v>141978.26</v>
          </cell>
          <cell r="K21">
            <v>11789.970000000003</v>
          </cell>
          <cell r="L21">
            <v>0</v>
          </cell>
          <cell r="M21">
            <v>20524.570000000003</v>
          </cell>
          <cell r="N21">
            <v>78.299999999999983</v>
          </cell>
          <cell r="O21">
            <v>21</v>
          </cell>
          <cell r="P21">
            <v>0</v>
          </cell>
          <cell r="Q21">
            <v>9933.7800000000007</v>
          </cell>
          <cell r="R21">
            <v>48.76</v>
          </cell>
          <cell r="S21">
            <v>0</v>
          </cell>
          <cell r="T21">
            <v>0</v>
          </cell>
          <cell r="U21">
            <v>22124.06</v>
          </cell>
          <cell r="V21">
            <v>3159.32</v>
          </cell>
          <cell r="W21">
            <v>2387.5499999999997</v>
          </cell>
          <cell r="X21">
            <v>14144.620000000003</v>
          </cell>
          <cell r="Y21">
            <v>1641.1421972315406</v>
          </cell>
          <cell r="Z21">
            <v>227831.33219723153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168.05345710430279</v>
          </cell>
          <cell r="AK21">
            <v>84.026728552151397</v>
          </cell>
          <cell r="AL21">
            <v>0.5</v>
          </cell>
          <cell r="AM21">
            <v>252.0801856564542</v>
          </cell>
          <cell r="AN21">
            <v>25.208018565645418</v>
          </cell>
          <cell r="AO21">
            <v>0.15</v>
          </cell>
          <cell r="AP21">
            <v>277.28820422209964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1941</v>
          </cell>
          <cell r="C24">
            <v>0</v>
          </cell>
          <cell r="D24" t="str">
            <v>Meter Data Mgment Officer</v>
          </cell>
          <cell r="E24" t="str">
            <v>3052</v>
          </cell>
          <cell r="F24" t="str">
            <v>WRIGHT, Candice L</v>
          </cell>
          <cell r="G24" t="str">
            <v>Salaried Staff</v>
          </cell>
          <cell r="H24">
            <v>1</v>
          </cell>
          <cell r="I24">
            <v>1</v>
          </cell>
          <cell r="J24">
            <v>73637.259999999995</v>
          </cell>
          <cell r="K24">
            <v>6114.8700000000008</v>
          </cell>
          <cell r="L24">
            <v>108.87440000000001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9995.82</v>
          </cell>
          <cell r="V24">
            <v>1427.4299999999998</v>
          </cell>
          <cell r="W24">
            <v>1078.72</v>
          </cell>
          <cell r="X24">
            <v>6390.6600000000017</v>
          </cell>
          <cell r="Y24">
            <v>2750.0924720469993</v>
          </cell>
          <cell r="Z24">
            <v>105053.75687204697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77.489987236957077</v>
          </cell>
          <cell r="AK24">
            <v>38.744993618478539</v>
          </cell>
          <cell r="AL24">
            <v>0.5</v>
          </cell>
          <cell r="AM24">
            <v>116.23498085543562</v>
          </cell>
          <cell r="AN24">
            <v>11.623498085543561</v>
          </cell>
          <cell r="AO24">
            <v>0.15</v>
          </cell>
          <cell r="AP24">
            <v>127.85847894097918</v>
          </cell>
          <cell r="AQ24">
            <v>0</v>
          </cell>
          <cell r="AR24">
            <v>0</v>
          </cell>
          <cell r="AS24">
            <v>83</v>
          </cell>
          <cell r="AT24">
            <v>83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 t="str">
            <v>1831</v>
          </cell>
          <cell r="C25">
            <v>0</v>
          </cell>
          <cell r="D25" t="str">
            <v>Meter Data Mgment Officer</v>
          </cell>
          <cell r="E25" t="str">
            <v>9310</v>
          </cell>
          <cell r="F25" t="str">
            <v>FALLACE, Melissa J</v>
          </cell>
          <cell r="G25" t="str">
            <v>Salaried Staff</v>
          </cell>
          <cell r="H25">
            <v>1</v>
          </cell>
          <cell r="I25">
            <v>1</v>
          </cell>
          <cell r="J25">
            <v>59993.259999999995</v>
          </cell>
          <cell r="K25">
            <v>4981.8900000000003</v>
          </cell>
          <cell r="L25">
            <v>265.6696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8222.6500000000015</v>
          </cell>
          <cell r="V25">
            <v>1174.19</v>
          </cell>
          <cell r="W25">
            <v>887.39999999999986</v>
          </cell>
          <cell r="X25">
            <v>5257.02</v>
          </cell>
          <cell r="Y25">
            <v>3007.4121110291762</v>
          </cell>
          <cell r="Z25">
            <v>87339.521711029156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64.423573455947661</v>
          </cell>
          <cell r="AK25">
            <v>32.211786727973831</v>
          </cell>
          <cell r="AL25">
            <v>0.5</v>
          </cell>
          <cell r="AM25">
            <v>96.635360183921492</v>
          </cell>
          <cell r="AN25">
            <v>9.6635360183921488</v>
          </cell>
          <cell r="AO25">
            <v>0.15</v>
          </cell>
          <cell r="AP25">
            <v>106.29889620231364</v>
          </cell>
          <cell r="AQ25">
            <v>0</v>
          </cell>
          <cell r="AR25">
            <v>0</v>
          </cell>
          <cell r="AS25">
            <v>1526.8000000000002</v>
          </cell>
          <cell r="AT25">
            <v>1526.8000000000002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 t="str">
            <v>1066</v>
          </cell>
          <cell r="C26">
            <v>0</v>
          </cell>
          <cell r="D26" t="str">
            <v>Billing Officer</v>
          </cell>
          <cell r="E26" t="str">
            <v>702-88046</v>
          </cell>
          <cell r="F26" t="str">
            <v>HARVEY, Barry J</v>
          </cell>
          <cell r="G26" t="str">
            <v>Salaried Staff</v>
          </cell>
          <cell r="H26">
            <v>1</v>
          </cell>
          <cell r="I26">
            <v>1</v>
          </cell>
          <cell r="J26">
            <v>86023.329999999987</v>
          </cell>
          <cell r="K26">
            <v>7143.4500000000016</v>
          </cell>
          <cell r="L26">
            <v>328.10800000000006</v>
          </cell>
          <cell r="M26">
            <v>0</v>
          </cell>
          <cell r="N26">
            <v>2091.9499999999998</v>
          </cell>
          <cell r="O26">
            <v>560.32000000000005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18352.93</v>
          </cell>
          <cell r="V26">
            <v>1746.76</v>
          </cell>
          <cell r="W26">
            <v>1240.78</v>
          </cell>
          <cell r="X26">
            <v>7820.4699999999993</v>
          </cell>
          <cell r="Y26">
            <v>3917.2362324040078</v>
          </cell>
          <cell r="Z26">
            <v>129225.33423240398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95.319480221510915</v>
          </cell>
          <cell r="AK26">
            <v>47.659740110755457</v>
          </cell>
          <cell r="AL26">
            <v>0.5</v>
          </cell>
          <cell r="AM26">
            <v>142.97922033226638</v>
          </cell>
          <cell r="AN26">
            <v>14.297922033226637</v>
          </cell>
          <cell r="AO26">
            <v>0.15</v>
          </cell>
          <cell r="AP26">
            <v>157.27714236549301</v>
          </cell>
          <cell r="AQ26">
            <v>0</v>
          </cell>
          <cell r="AR26">
            <v>0</v>
          </cell>
          <cell r="AS26">
            <v>237</v>
          </cell>
          <cell r="AT26">
            <v>237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 t="str">
            <v>N3153-1415-02</v>
          </cell>
          <cell r="C27">
            <v>0</v>
          </cell>
          <cell r="D27" t="str">
            <v>Gentrack Velocity Systems Admin</v>
          </cell>
          <cell r="E27" t="str">
            <v>N3153-1415-02</v>
          </cell>
          <cell r="F27" t="str">
            <v>Vacant</v>
          </cell>
          <cell r="G27" t="str">
            <v>Salaried Staff</v>
          </cell>
          <cell r="H27">
            <v>1</v>
          </cell>
          <cell r="I27">
            <v>1</v>
          </cell>
          <cell r="J27">
            <v>77257.490000000005</v>
          </cell>
          <cell r="K27">
            <v>6415.5000000000018</v>
          </cell>
          <cell r="L27">
            <v>0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1259.01</v>
          </cell>
          <cell r="S27">
            <v>103.37</v>
          </cell>
          <cell r="T27">
            <v>318.54000000000002</v>
          </cell>
          <cell r="U27">
            <v>10667.98</v>
          </cell>
          <cell r="V27">
            <v>1523.3700000000001</v>
          </cell>
          <cell r="W27">
            <v>1151.25</v>
          </cell>
          <cell r="X27">
            <v>6820.41</v>
          </cell>
          <cell r="Y27">
            <v>893.0270725364461</v>
          </cell>
          <cell r="Z27">
            <v>109959.97707253642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81.108924360554497</v>
          </cell>
          <cell r="AK27">
            <v>40.554462180277248</v>
          </cell>
          <cell r="AL27">
            <v>0.5</v>
          </cell>
          <cell r="AM27">
            <v>121.66338654083174</v>
          </cell>
          <cell r="AN27">
            <v>12.166338654083175</v>
          </cell>
          <cell r="AO27">
            <v>0.15</v>
          </cell>
          <cell r="AP27">
            <v>133.82972519491491</v>
          </cell>
          <cell r="AQ27">
            <v>0</v>
          </cell>
          <cell r="AR27">
            <v>0</v>
          </cell>
          <cell r="AS27">
            <v>615.6</v>
          </cell>
          <cell r="AT27">
            <v>615.6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N3153-1415-03</v>
          </cell>
          <cell r="C28">
            <v>0</v>
          </cell>
          <cell r="D28" t="str">
            <v>Billing Team Leader</v>
          </cell>
          <cell r="E28" t="str">
            <v>N3153-1415-03</v>
          </cell>
          <cell r="F28" t="str">
            <v>Vacant</v>
          </cell>
          <cell r="G28" t="str">
            <v>Salaried Staff</v>
          </cell>
          <cell r="H28">
            <v>1</v>
          </cell>
          <cell r="I28">
            <v>1</v>
          </cell>
          <cell r="J28">
            <v>89150.120000000024</v>
          </cell>
          <cell r="K28">
            <v>7403.07</v>
          </cell>
          <cell r="L28">
            <v>0</v>
          </cell>
          <cell r="M28">
            <v>180.20999999999998</v>
          </cell>
          <cell r="N28">
            <v>2698.86</v>
          </cell>
          <cell r="O28">
            <v>722.8499999999998</v>
          </cell>
          <cell r="P28">
            <v>0</v>
          </cell>
          <cell r="Q28">
            <v>0</v>
          </cell>
          <cell r="R28">
            <v>1224.92</v>
          </cell>
          <cell r="S28">
            <v>0</v>
          </cell>
          <cell r="T28">
            <v>3346.85</v>
          </cell>
          <cell r="U28">
            <v>12566.670000000002</v>
          </cell>
          <cell r="V28">
            <v>1794.5299999999997</v>
          </cell>
          <cell r="W28">
            <v>1356.1699999999996</v>
          </cell>
          <cell r="X28">
            <v>8034.2900000000009</v>
          </cell>
          <cell r="Y28">
            <v>1030.498114513088</v>
          </cell>
          <cell r="Z28">
            <v>129509.03811451313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95.528746513914797</v>
          </cell>
          <cell r="AK28">
            <v>47.764373256957398</v>
          </cell>
          <cell r="AL28">
            <v>0.5</v>
          </cell>
          <cell r="AM28">
            <v>143.29311977087218</v>
          </cell>
          <cell r="AN28">
            <v>14.329311977087219</v>
          </cell>
          <cell r="AO28">
            <v>0.15</v>
          </cell>
          <cell r="AP28">
            <v>157.62243174795941</v>
          </cell>
          <cell r="AQ28">
            <v>0</v>
          </cell>
          <cell r="AR28">
            <v>0</v>
          </cell>
          <cell r="AS28">
            <v>615.6</v>
          </cell>
          <cell r="AT28">
            <v>615.6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N3153-1415-04</v>
          </cell>
          <cell r="C29">
            <v>0</v>
          </cell>
          <cell r="D29" t="str">
            <v>Meter Data Mgment Team Leader</v>
          </cell>
          <cell r="E29" t="str">
            <v>N3153-1415-04</v>
          </cell>
          <cell r="F29" t="str">
            <v>Vacant</v>
          </cell>
          <cell r="G29" t="str">
            <v>Salaried Staff</v>
          </cell>
          <cell r="H29">
            <v>1</v>
          </cell>
          <cell r="I29">
            <v>1</v>
          </cell>
          <cell r="J29">
            <v>89150.120000000024</v>
          </cell>
          <cell r="K29">
            <v>7403.07</v>
          </cell>
          <cell r="L29">
            <v>0</v>
          </cell>
          <cell r="M29">
            <v>180.20999999999998</v>
          </cell>
          <cell r="N29">
            <v>2698.86</v>
          </cell>
          <cell r="O29">
            <v>722.8499999999998</v>
          </cell>
          <cell r="P29">
            <v>0</v>
          </cell>
          <cell r="Q29">
            <v>0</v>
          </cell>
          <cell r="R29">
            <v>1224.92</v>
          </cell>
          <cell r="S29">
            <v>0</v>
          </cell>
          <cell r="T29">
            <v>3346.85</v>
          </cell>
          <cell r="U29">
            <v>12566.670000000002</v>
          </cell>
          <cell r="V29">
            <v>1794.5299999999997</v>
          </cell>
          <cell r="W29">
            <v>1356.1699999999996</v>
          </cell>
          <cell r="X29">
            <v>8034.2900000000009</v>
          </cell>
          <cell r="Y29">
            <v>1030.498114513088</v>
          </cell>
          <cell r="Z29">
            <v>129509.03811451313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95.528746513914797</v>
          </cell>
          <cell r="AK29">
            <v>47.764373256957398</v>
          </cell>
          <cell r="AL29">
            <v>0.5</v>
          </cell>
          <cell r="AM29">
            <v>143.29311977087218</v>
          </cell>
          <cell r="AN29">
            <v>14.329311977087219</v>
          </cell>
          <cell r="AO29">
            <v>0.15</v>
          </cell>
          <cell r="AP29">
            <v>157.62243174795941</v>
          </cell>
          <cell r="AQ29">
            <v>0</v>
          </cell>
          <cell r="AR29">
            <v>0</v>
          </cell>
          <cell r="AS29">
            <v>615.6</v>
          </cell>
          <cell r="AT29">
            <v>615.6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N3153-1415-05</v>
          </cell>
          <cell r="C30">
            <v>0</v>
          </cell>
          <cell r="D30" t="str">
            <v>Meter Data Mgment Officer</v>
          </cell>
          <cell r="E30" t="str">
            <v>N3153-1415-05</v>
          </cell>
          <cell r="F30" t="str">
            <v>Vacant</v>
          </cell>
          <cell r="G30" t="str">
            <v>Salaried Staff</v>
          </cell>
          <cell r="H30">
            <v>1</v>
          </cell>
          <cell r="I30">
            <v>1</v>
          </cell>
          <cell r="J30">
            <v>64285.710000000006</v>
          </cell>
          <cell r="K30">
            <v>5338.32</v>
          </cell>
          <cell r="L30">
            <v>0</v>
          </cell>
          <cell r="M30">
            <v>0</v>
          </cell>
          <cell r="N30">
            <v>2800.02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8780.4700000000012</v>
          </cell>
          <cell r="V30">
            <v>1253.8300000000004</v>
          </cell>
          <cell r="W30">
            <v>947.55000000000007</v>
          </cell>
          <cell r="X30">
            <v>5613.63</v>
          </cell>
          <cell r="Y30">
            <v>743.0864927558066</v>
          </cell>
          <cell r="Z30">
            <v>90512.596492755809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66.764103977263403</v>
          </cell>
          <cell r="AK30">
            <v>33.382051988631702</v>
          </cell>
          <cell r="AL30">
            <v>0.5</v>
          </cell>
          <cell r="AM30">
            <v>100.1461559658951</v>
          </cell>
          <cell r="AN30">
            <v>10.014615596589509</v>
          </cell>
          <cell r="AO30">
            <v>0.15</v>
          </cell>
          <cell r="AP30">
            <v>110.16077156248461</v>
          </cell>
          <cell r="AQ30">
            <v>0</v>
          </cell>
          <cell r="AR30">
            <v>0</v>
          </cell>
          <cell r="AS30">
            <v>615.6</v>
          </cell>
          <cell r="AT30">
            <v>615.6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N3153-1415-06</v>
          </cell>
          <cell r="C31">
            <v>0</v>
          </cell>
          <cell r="D31" t="str">
            <v>Meter Data Mgment Officer</v>
          </cell>
          <cell r="E31" t="str">
            <v>N3153-1415-06</v>
          </cell>
          <cell r="F31" t="str">
            <v>Vacant</v>
          </cell>
          <cell r="G31" t="str">
            <v>Salaried Staff</v>
          </cell>
          <cell r="H31">
            <v>1</v>
          </cell>
          <cell r="I31">
            <v>1</v>
          </cell>
          <cell r="J31">
            <v>64285.710000000006</v>
          </cell>
          <cell r="K31">
            <v>5338.32</v>
          </cell>
          <cell r="L31">
            <v>0</v>
          </cell>
          <cell r="M31">
            <v>0</v>
          </cell>
          <cell r="N31">
            <v>2800.02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8780.4700000000012</v>
          </cell>
          <cell r="V31">
            <v>1253.8300000000004</v>
          </cell>
          <cell r="W31">
            <v>947.55000000000007</v>
          </cell>
          <cell r="X31">
            <v>5613.63</v>
          </cell>
          <cell r="Y31">
            <v>743.0864927558066</v>
          </cell>
          <cell r="Z31">
            <v>90512.596492755809</v>
          </cell>
          <cell r="AA31">
            <v>0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66.764103977263403</v>
          </cell>
          <cell r="AK31">
            <v>33.382051988631702</v>
          </cell>
          <cell r="AL31">
            <v>0.5</v>
          </cell>
          <cell r="AM31">
            <v>100.1461559658951</v>
          </cell>
          <cell r="AN31">
            <v>10.014615596589509</v>
          </cell>
          <cell r="AO31">
            <v>0.15</v>
          </cell>
          <cell r="AP31">
            <v>110.16077156248461</v>
          </cell>
          <cell r="AQ31">
            <v>0</v>
          </cell>
          <cell r="AR31">
            <v>0</v>
          </cell>
          <cell r="AS31">
            <v>615.6</v>
          </cell>
          <cell r="AT31">
            <v>615.6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 t="str">
            <v>N3153-1415-07</v>
          </cell>
          <cell r="C32">
            <v>0</v>
          </cell>
          <cell r="D32" t="str">
            <v>Meter Data Mgment Officer</v>
          </cell>
          <cell r="E32" t="str">
            <v>N3153-1415-07</v>
          </cell>
          <cell r="F32" t="str">
            <v>Vacant</v>
          </cell>
          <cell r="G32" t="str">
            <v>Salaried Staff</v>
          </cell>
          <cell r="H32">
            <v>1</v>
          </cell>
          <cell r="I32">
            <v>1</v>
          </cell>
          <cell r="J32">
            <v>64285.710000000006</v>
          </cell>
          <cell r="K32">
            <v>5338.32</v>
          </cell>
          <cell r="L32">
            <v>0</v>
          </cell>
          <cell r="M32">
            <v>0</v>
          </cell>
          <cell r="N32">
            <v>2800.02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8780.4700000000012</v>
          </cell>
          <cell r="V32">
            <v>1253.8300000000004</v>
          </cell>
          <cell r="W32">
            <v>947.55000000000007</v>
          </cell>
          <cell r="X32">
            <v>5613.63</v>
          </cell>
          <cell r="Y32">
            <v>743.0864927558066</v>
          </cell>
          <cell r="Z32">
            <v>90512.596492755809</v>
          </cell>
          <cell r="AA32">
            <v>0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0.85</v>
          </cell>
          <cell r="AI32">
            <v>1355.7074999999998</v>
          </cell>
          <cell r="AJ32">
            <v>66.764103977263403</v>
          </cell>
          <cell r="AK32">
            <v>33.382051988631702</v>
          </cell>
          <cell r="AL32">
            <v>0.5</v>
          </cell>
          <cell r="AM32">
            <v>100.1461559658951</v>
          </cell>
          <cell r="AN32">
            <v>10.014615596589509</v>
          </cell>
          <cell r="AO32">
            <v>0.15</v>
          </cell>
          <cell r="AP32">
            <v>110.16077156248461</v>
          </cell>
          <cell r="AQ32">
            <v>0</v>
          </cell>
          <cell r="AR32">
            <v>0</v>
          </cell>
          <cell r="AS32">
            <v>615.6</v>
          </cell>
          <cell r="AT32">
            <v>615.6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N3153-1415-08</v>
          </cell>
          <cell r="C33">
            <v>0</v>
          </cell>
          <cell r="D33" t="str">
            <v>B2B/MSATS Officer</v>
          </cell>
          <cell r="E33" t="str">
            <v>N3153-1415-08</v>
          </cell>
          <cell r="F33" t="str">
            <v>Vacant</v>
          </cell>
          <cell r="G33" t="str">
            <v>Salaried Staff</v>
          </cell>
          <cell r="H33">
            <v>1</v>
          </cell>
          <cell r="I33">
            <v>1</v>
          </cell>
          <cell r="J33">
            <v>64285.710000000006</v>
          </cell>
          <cell r="K33">
            <v>5338.32</v>
          </cell>
          <cell r="L33">
            <v>0</v>
          </cell>
          <cell r="M33">
            <v>0</v>
          </cell>
          <cell r="N33">
            <v>2800.02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8780.4700000000012</v>
          </cell>
          <cell r="V33">
            <v>1253.8300000000004</v>
          </cell>
          <cell r="W33">
            <v>947.55000000000007</v>
          </cell>
          <cell r="X33">
            <v>5613.63</v>
          </cell>
          <cell r="Y33">
            <v>743.0864927558066</v>
          </cell>
          <cell r="Z33">
            <v>90512.596492755809</v>
          </cell>
          <cell r="AA33">
            <v>0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0.85</v>
          </cell>
          <cell r="AI33">
            <v>1355.7074999999998</v>
          </cell>
          <cell r="AJ33">
            <v>66.764103977263403</v>
          </cell>
          <cell r="AK33">
            <v>33.382051988631702</v>
          </cell>
          <cell r="AL33">
            <v>0.5</v>
          </cell>
          <cell r="AM33">
            <v>100.1461559658951</v>
          </cell>
          <cell r="AN33">
            <v>10.014615596589509</v>
          </cell>
          <cell r="AO33">
            <v>0.15</v>
          </cell>
          <cell r="AP33">
            <v>110.16077156248461</v>
          </cell>
          <cell r="AQ33">
            <v>0</v>
          </cell>
          <cell r="AR33">
            <v>0</v>
          </cell>
          <cell r="AS33">
            <v>615.6</v>
          </cell>
          <cell r="AT33">
            <v>615.6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 t="str">
            <v>N3153-1415-09</v>
          </cell>
          <cell r="C34">
            <v>0</v>
          </cell>
          <cell r="D34" t="str">
            <v>B2B/MSATS Officer</v>
          </cell>
          <cell r="E34" t="str">
            <v>N3153-1415-09</v>
          </cell>
          <cell r="F34" t="str">
            <v>Vacant</v>
          </cell>
          <cell r="G34" t="str">
            <v>Salaried Staff</v>
          </cell>
          <cell r="H34">
            <v>1</v>
          </cell>
          <cell r="I34">
            <v>1</v>
          </cell>
          <cell r="J34">
            <v>77257.490000000005</v>
          </cell>
          <cell r="K34">
            <v>6415.5000000000018</v>
          </cell>
          <cell r="L34">
            <v>0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1259.01</v>
          </cell>
          <cell r="S34">
            <v>103.37</v>
          </cell>
          <cell r="T34">
            <v>318.54000000000002</v>
          </cell>
          <cell r="U34">
            <v>10667.98</v>
          </cell>
          <cell r="V34">
            <v>1523.3700000000001</v>
          </cell>
          <cell r="W34">
            <v>1151.25</v>
          </cell>
          <cell r="X34">
            <v>6820.41</v>
          </cell>
          <cell r="Y34">
            <v>893.0270725364461</v>
          </cell>
          <cell r="Z34">
            <v>109959.97707253642</v>
          </cell>
          <cell r="AA34">
            <v>0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0.85</v>
          </cell>
          <cell r="AI34">
            <v>1355.7074999999998</v>
          </cell>
          <cell r="AJ34">
            <v>81.108924360554497</v>
          </cell>
          <cell r="AK34">
            <v>40.554462180277248</v>
          </cell>
          <cell r="AL34">
            <v>0.5</v>
          </cell>
          <cell r="AM34">
            <v>121.66338654083174</v>
          </cell>
          <cell r="AN34">
            <v>12.166338654083175</v>
          </cell>
          <cell r="AO34">
            <v>0.15</v>
          </cell>
          <cell r="AP34">
            <v>133.82972519491491</v>
          </cell>
          <cell r="AQ34">
            <v>0</v>
          </cell>
          <cell r="AR34">
            <v>0</v>
          </cell>
          <cell r="AS34">
            <v>615.6</v>
          </cell>
          <cell r="AT34">
            <v>615.6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12</v>
          </cell>
          <cell r="J37">
            <v>951590.16999999981</v>
          </cell>
          <cell r="K37">
            <v>79020.600000000006</v>
          </cell>
          <cell r="L37">
            <v>702.65200000000004</v>
          </cell>
          <cell r="M37">
            <v>20884.990000000002</v>
          </cell>
          <cell r="N37">
            <v>29968.25</v>
          </cell>
          <cell r="O37">
            <v>8026.8600000000033</v>
          </cell>
          <cell r="P37">
            <v>0</v>
          </cell>
          <cell r="Q37">
            <v>9933.7800000000007</v>
          </cell>
          <cell r="R37">
            <v>5016.62</v>
          </cell>
          <cell r="S37">
            <v>206.74</v>
          </cell>
          <cell r="T37">
            <v>7330.78</v>
          </cell>
          <cell r="U37">
            <v>140286.64000000001</v>
          </cell>
          <cell r="V37">
            <v>19158.82</v>
          </cell>
          <cell r="W37">
            <v>14399.489999999996</v>
          </cell>
          <cell r="X37">
            <v>85776.690000000017</v>
          </cell>
          <cell r="Y37">
            <v>18135.279357834017</v>
          </cell>
          <cell r="Z37">
            <v>1390438.3613578342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17544.45</v>
          </cell>
          <cell r="AH37">
            <v>0</v>
          </cell>
          <cell r="AI37">
            <v>14912.782499999999</v>
          </cell>
          <cell r="AJ37">
            <v>77.960436233855248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6771.6000000000013</v>
          </cell>
          <cell r="AT37">
            <v>6771.6000000000013</v>
          </cell>
          <cell r="AU37">
            <v>0</v>
          </cell>
          <cell r="AV37">
            <v>0</v>
          </cell>
          <cell r="AX37">
            <v>0</v>
          </cell>
        </row>
        <row r="38">
          <cell r="B38" t="str">
            <v>Total (Chargeable)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1162607.0291606025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Overtime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Payroll (including APC's)</v>
          </cell>
          <cell r="X39">
            <v>0</v>
          </cell>
          <cell r="Y39">
            <v>1390438.3613578342</v>
          </cell>
          <cell r="Z39" t="str">
            <v>Proof</v>
          </cell>
          <cell r="AE39" t="str">
            <v>Productive Hrs for the year</v>
          </cell>
          <cell r="AF39">
            <v>0</v>
          </cell>
          <cell r="AG39">
            <v>0</v>
          </cell>
          <cell r="AH39">
            <v>0</v>
          </cell>
          <cell r="AI39">
            <v>14912.782499999999</v>
          </cell>
          <cell r="AJ39">
            <v>77.960436233855248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 xml:space="preserve">Overtime Hours 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 xml:space="preserve">Estimated  Monthly Productive Hrs </v>
          </cell>
          <cell r="AF40">
            <v>0</v>
          </cell>
          <cell r="AG40">
            <v>0</v>
          </cell>
          <cell r="AH40">
            <v>0</v>
          </cell>
          <cell r="AI40">
            <v>1242.7318749999999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Base Rate</v>
          </cell>
          <cell r="E41">
            <v>0</v>
          </cell>
          <cell r="F41">
            <v>77.960436233855248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>Overtime Hrs for the year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 t="str">
            <v xml:space="preserve">Cost Centre Overhead </v>
          </cell>
          <cell r="AL41">
            <v>0</v>
          </cell>
          <cell r="AM41">
            <v>0</v>
          </cell>
          <cell r="AN41">
            <v>0</v>
          </cell>
          <cell r="AO41">
            <v>566880.54944162269</v>
          </cell>
          <cell r="AP41">
            <v>0</v>
          </cell>
          <cell r="AQ41">
            <v>25036.308590909088</v>
          </cell>
          <cell r="AR41">
            <v>530.74242424242414</v>
          </cell>
          <cell r="AS41">
            <v>79490.829318181801</v>
          </cell>
          <cell r="AT41">
            <v>118837.38966666667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1390438.3613578342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Total Hrs for the year</v>
          </cell>
          <cell r="AF42">
            <v>0</v>
          </cell>
          <cell r="AG42">
            <v>0</v>
          </cell>
          <cell r="AH42">
            <v>0</v>
          </cell>
          <cell r="AI42">
            <v>14912.782499999999</v>
          </cell>
          <cell r="AJ42">
            <v>0</v>
          </cell>
          <cell r="AK42" t="str">
            <v xml:space="preserve">Corporate Overheads 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0.21067703238126287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Multiplier for O/T recovery penalty</v>
          </cell>
          <cell r="E43">
            <v>0</v>
          </cell>
          <cell r="F43">
            <v>1.4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 t="str">
            <v>Proofs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Total Allocated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 t="str">
            <v>Staff Numbers - FTE</v>
          </cell>
          <cell r="AJ44">
            <v>0</v>
          </cell>
          <cell r="AK44">
            <v>12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Budget Overtime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APCS</v>
          </cell>
          <cell r="E47">
            <v>0</v>
          </cell>
          <cell r="F47">
            <v>0.104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Total Budget Overtime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>Cost Centre Overheads as a % of Chargeable Payroll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0.48759429043785169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Corporate Overheads as a % of Chargeable Payroll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0.15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Staff Training and Development</v>
          </cell>
          <cell r="E52">
            <v>0</v>
          </cell>
          <cell r="F52">
            <v>30459.545836837679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 t="str">
            <v>Average OPA Rate</v>
          </cell>
          <cell r="AM52">
            <v>0</v>
          </cell>
          <cell r="AN52">
            <v>0</v>
          </cell>
          <cell r="AO52">
            <v>77.960436233855248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Other Employment Costs</v>
          </cell>
          <cell r="E53">
            <v>0</v>
          </cell>
          <cell r="F53">
            <v>5854.2664906941036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Project Related Expenses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Average Fully Burdened Charge-Out-Rate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Selling Expenses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Average Rate settings for OPA System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Leases</v>
          </cell>
          <cell r="E57">
            <v>0</v>
          </cell>
          <cell r="F57">
            <v>10612.108707948391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Hourly Rate OPA Rate per hour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77.960436233855248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General and Admin Expenses</v>
          </cell>
          <cell r="E58">
            <v>0</v>
          </cell>
          <cell r="F58">
            <v>21861.430347186692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Cost Centre Overhead Rate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0.5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Corporate Overhead Rate for non-contestable works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0.15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Inter Divisional Charges</v>
          </cell>
          <cell r="E60">
            <v>0</v>
          </cell>
          <cell r="F60">
            <v>270261.86586172431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Corporate Overhead Rate for contestable works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0.05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Less</v>
          </cell>
          <cell r="E61">
            <v>0</v>
          </cell>
          <cell r="F61">
            <v>339049.21724439115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Overtime Penalty Rate to be applied to base OT hours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0.4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68293 - Reimbursement of FBT Expenses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74312 - Budget Cap Adjustment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70840 - Professional Member Fees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71100 - Contractors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71000 - Consultants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72505 - Plant Leasing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Total Overheads to be Recovered</v>
          </cell>
          <cell r="E68">
            <v>0</v>
          </cell>
          <cell r="F68">
            <v>339049.21724439115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Fixed Price Service Contract Charges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</sheetData>
      <sheetData sheetId="34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  <cell r="AX1">
            <v>0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  <cell r="AX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  <cell r="AX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  <cell r="AX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  <cell r="AX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  <cell r="AX6">
            <v>0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  <cell r="AX7">
            <v>0</v>
          </cell>
        </row>
        <row r="8">
          <cell r="AX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B14" t="str">
            <v>2110 - Network Innovation (OSR)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 t="str">
            <v>Capital Project Expenses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6312</v>
          </cell>
          <cell r="C24">
            <v>0</v>
          </cell>
          <cell r="D24" t="str">
            <v>Business Process Change Manage</v>
          </cell>
          <cell r="E24" t="str">
            <v>1980</v>
          </cell>
          <cell r="F24" t="str">
            <v>LOME, Martin</v>
          </cell>
          <cell r="G24" t="str">
            <v>Salaried Staff</v>
          </cell>
          <cell r="H24">
            <v>0</v>
          </cell>
          <cell r="I24">
            <v>1</v>
          </cell>
          <cell r="J24">
            <v>166731.29</v>
          </cell>
          <cell r="K24">
            <v>13845.449999999999</v>
          </cell>
          <cell r="L24">
            <v>319.4504</v>
          </cell>
          <cell r="M24">
            <v>21126.010000000006</v>
          </cell>
          <cell r="N24">
            <v>0</v>
          </cell>
          <cell r="O24">
            <v>0</v>
          </cell>
          <cell r="P24">
            <v>0</v>
          </cell>
          <cell r="Q24">
            <v>14952.09</v>
          </cell>
          <cell r="R24">
            <v>0</v>
          </cell>
          <cell r="S24">
            <v>0</v>
          </cell>
          <cell r="T24">
            <v>0</v>
          </cell>
          <cell r="U24">
            <v>25997.5</v>
          </cell>
          <cell r="V24">
            <v>3712.4499999999994</v>
          </cell>
          <cell r="W24">
            <v>2805.5600000000004</v>
          </cell>
          <cell r="X24">
            <v>16621.080000000002</v>
          </cell>
          <cell r="Y24">
            <v>7022.8161568400101</v>
          </cell>
          <cell r="Z24">
            <v>273133.69655684003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201.46948848246402</v>
          </cell>
          <cell r="AK24">
            <v>30.220423272369601</v>
          </cell>
          <cell r="AL24">
            <v>0.15</v>
          </cell>
          <cell r="AM24">
            <v>231.68991175483362</v>
          </cell>
          <cell r="AN24">
            <v>0</v>
          </cell>
          <cell r="AO24">
            <v>0</v>
          </cell>
          <cell r="AP24">
            <v>231.68991175483362</v>
          </cell>
          <cell r="AQ24">
            <v>78</v>
          </cell>
          <cell r="AR24">
            <v>0</v>
          </cell>
          <cell r="AS24">
            <v>22</v>
          </cell>
          <cell r="AT24">
            <v>100</v>
          </cell>
          <cell r="AU24">
            <v>245000.92581148553</v>
          </cell>
          <cell r="AV24">
            <v>0.78</v>
          </cell>
          <cell r="AW24">
            <v>1057.4518499999999</v>
          </cell>
          <cell r="AX24">
            <v>0</v>
          </cell>
        </row>
        <row r="25">
          <cell r="B25" t="str">
            <v>6602</v>
          </cell>
          <cell r="C25">
            <v>0</v>
          </cell>
          <cell r="D25" t="str">
            <v>Telvent Project Manager</v>
          </cell>
          <cell r="E25" t="str">
            <v>10563</v>
          </cell>
          <cell r="F25" t="str">
            <v>LENDECZKI, Gavril</v>
          </cell>
          <cell r="G25" t="str">
            <v>Salaried Staff</v>
          </cell>
          <cell r="H25">
            <v>0</v>
          </cell>
          <cell r="I25">
            <v>1</v>
          </cell>
          <cell r="J25">
            <v>149807.76999999999</v>
          </cell>
          <cell r="K25">
            <v>12440.130000000001</v>
          </cell>
          <cell r="L25">
            <v>322.44959999999998</v>
          </cell>
          <cell r="M25">
            <v>15599.970000000003</v>
          </cell>
          <cell r="N25">
            <v>0</v>
          </cell>
          <cell r="O25">
            <v>0</v>
          </cell>
          <cell r="P25">
            <v>0</v>
          </cell>
          <cell r="Q25">
            <v>14952.09</v>
          </cell>
          <cell r="R25">
            <v>0</v>
          </cell>
          <cell r="S25">
            <v>0</v>
          </cell>
          <cell r="T25">
            <v>0</v>
          </cell>
          <cell r="U25">
            <v>23135.039999999997</v>
          </cell>
          <cell r="V25">
            <v>3303.6699999999996</v>
          </cell>
          <cell r="W25">
            <v>2496.66</v>
          </cell>
          <cell r="X25">
            <v>14790.99</v>
          </cell>
          <cell r="Y25">
            <v>2896.0761465738015</v>
          </cell>
          <cell r="Z25">
            <v>239744.84574657379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176.84112962904891</v>
          </cell>
          <cell r="AK25">
            <v>26.526169444357336</v>
          </cell>
          <cell r="AL25">
            <v>0.15</v>
          </cell>
          <cell r="AM25">
            <v>203.36729907340623</v>
          </cell>
          <cell r="AN25">
            <v>0</v>
          </cell>
          <cell r="AO25">
            <v>0</v>
          </cell>
          <cell r="AP25">
            <v>203.36729907340623</v>
          </cell>
          <cell r="AQ25">
            <v>78</v>
          </cell>
          <cell r="AR25">
            <v>0</v>
          </cell>
          <cell r="AS25">
            <v>22</v>
          </cell>
          <cell r="AT25">
            <v>100</v>
          </cell>
          <cell r="AU25">
            <v>215051.12663467668</v>
          </cell>
          <cell r="AV25">
            <v>0.78</v>
          </cell>
          <cell r="AW25">
            <v>1057.4518499999999</v>
          </cell>
          <cell r="AX25">
            <v>0</v>
          </cell>
        </row>
        <row r="26">
          <cell r="B26" t="str">
            <v>585</v>
          </cell>
          <cell r="C26">
            <v>0</v>
          </cell>
          <cell r="D26" t="str">
            <v>Project Manger - GIS/ArcFM</v>
          </cell>
          <cell r="E26" t="str">
            <v>3733</v>
          </cell>
          <cell r="F26" t="str">
            <v>WRIGHT, Dalle E</v>
          </cell>
          <cell r="G26" t="str">
            <v>Salaried Staff</v>
          </cell>
          <cell r="H26">
            <v>0</v>
          </cell>
          <cell r="I26">
            <v>0.66666666666666663</v>
          </cell>
          <cell r="J26">
            <v>96142.22</v>
          </cell>
          <cell r="K26">
            <v>8063.04</v>
          </cell>
          <cell r="L26">
            <v>646.47559999999999</v>
          </cell>
          <cell r="M26">
            <v>11324.41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13977.57</v>
          </cell>
          <cell r="V26">
            <v>1996</v>
          </cell>
          <cell r="W26">
            <v>1508.42</v>
          </cell>
          <cell r="X26">
            <v>8936.3499999999985</v>
          </cell>
          <cell r="Y26">
            <v>4866.8415325985334</v>
          </cell>
          <cell r="Z26">
            <v>147461.32713259856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1063.2999999999997</v>
          </cell>
          <cell r="AH26">
            <v>0.85</v>
          </cell>
          <cell r="AI26">
            <v>903.80499999999972</v>
          </cell>
          <cell r="AJ26">
            <v>163.15613117054963</v>
          </cell>
          <cell r="AK26">
            <v>24.473419675582445</v>
          </cell>
          <cell r="AL26">
            <v>0.15</v>
          </cell>
          <cell r="AM26">
            <v>187.62955084613208</v>
          </cell>
          <cell r="AN26">
            <v>0</v>
          </cell>
          <cell r="AO26">
            <v>0</v>
          </cell>
          <cell r="AP26">
            <v>187.62955084613208</v>
          </cell>
          <cell r="AQ26">
            <v>78</v>
          </cell>
          <cell r="AR26">
            <v>0</v>
          </cell>
          <cell r="AS26">
            <v>22</v>
          </cell>
          <cell r="AT26">
            <v>100</v>
          </cell>
          <cell r="AU26">
            <v>132272.81043794091</v>
          </cell>
          <cell r="AV26">
            <v>0.78</v>
          </cell>
          <cell r="AW26">
            <v>704.96789999999976</v>
          </cell>
          <cell r="AX26">
            <v>0</v>
          </cell>
        </row>
        <row r="27">
          <cell r="B27" t="str">
            <v>1252</v>
          </cell>
          <cell r="C27">
            <v>0</v>
          </cell>
          <cell r="D27" t="str">
            <v>Geospatial Specialist</v>
          </cell>
          <cell r="E27" t="str">
            <v>2375</v>
          </cell>
          <cell r="F27" t="str">
            <v>REARDON, Phillip</v>
          </cell>
          <cell r="G27" t="str">
            <v>Salaried Staff</v>
          </cell>
          <cell r="H27">
            <v>0</v>
          </cell>
          <cell r="I27">
            <v>0.66666666666666663</v>
          </cell>
          <cell r="J27">
            <v>60241.25</v>
          </cell>
          <cell r="K27">
            <v>5052.170000000001</v>
          </cell>
          <cell r="L27">
            <v>502.29839999999996</v>
          </cell>
          <cell r="M27">
            <v>0</v>
          </cell>
          <cell r="N27">
            <v>1877.4299999999998</v>
          </cell>
          <cell r="O27">
            <v>502.86000000000013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8192.2999999999993</v>
          </cell>
          <cell r="V27">
            <v>1169.8500000000001</v>
          </cell>
          <cell r="W27">
            <v>884.06999999999994</v>
          </cell>
          <cell r="X27">
            <v>5237.59</v>
          </cell>
          <cell r="Y27">
            <v>2792.9869366070052</v>
          </cell>
          <cell r="Z27">
            <v>86452.805336607009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1063.2999999999997</v>
          </cell>
          <cell r="AH27">
            <v>0.85</v>
          </cell>
          <cell r="AI27">
            <v>903.80499999999972</v>
          </cell>
          <cell r="AJ27">
            <v>95.654267609281902</v>
          </cell>
          <cell r="AK27">
            <v>14.348140141392285</v>
          </cell>
          <cell r="AL27">
            <v>0.15</v>
          </cell>
          <cell r="AM27">
            <v>110.00240775067419</v>
          </cell>
          <cell r="AN27">
            <v>0</v>
          </cell>
          <cell r="AO27">
            <v>0</v>
          </cell>
          <cell r="AP27">
            <v>110.00240775067419</v>
          </cell>
          <cell r="AQ27">
            <v>78</v>
          </cell>
          <cell r="AR27">
            <v>0</v>
          </cell>
          <cell r="AS27">
            <v>22</v>
          </cell>
          <cell r="AT27">
            <v>100</v>
          </cell>
          <cell r="AU27">
            <v>77548.166386936486</v>
          </cell>
          <cell r="AV27">
            <v>0.78</v>
          </cell>
          <cell r="AW27">
            <v>704.96789999999976</v>
          </cell>
          <cell r="AX27">
            <v>0</v>
          </cell>
        </row>
        <row r="28">
          <cell r="B28" t="str">
            <v>6716</v>
          </cell>
          <cell r="C28">
            <v>0</v>
          </cell>
          <cell r="D28" t="str">
            <v>Underground Specialist - UA</v>
          </cell>
          <cell r="E28" t="str">
            <v>6294</v>
          </cell>
          <cell r="F28" t="str">
            <v>PAWLICKI, Alex</v>
          </cell>
          <cell r="G28" t="str">
            <v>Wages Staff</v>
          </cell>
          <cell r="H28">
            <v>0</v>
          </cell>
          <cell r="I28">
            <v>0.66666666666666663</v>
          </cell>
          <cell r="J28">
            <v>55832.24</v>
          </cell>
          <cell r="K28">
            <v>5387.3399999999992</v>
          </cell>
          <cell r="L28">
            <v>733.21839999999997</v>
          </cell>
          <cell r="M28">
            <v>0</v>
          </cell>
          <cell r="N28">
            <v>1877.4299999999998</v>
          </cell>
          <cell r="O28">
            <v>502.86000000000013</v>
          </cell>
          <cell r="P28">
            <v>0</v>
          </cell>
          <cell r="Q28">
            <v>0</v>
          </cell>
          <cell r="R28">
            <v>0</v>
          </cell>
          <cell r="S28">
            <v>4183.93</v>
          </cell>
          <cell r="T28">
            <v>3997.7400000000002</v>
          </cell>
          <cell r="U28">
            <v>13644.710000000003</v>
          </cell>
          <cell r="V28">
            <v>1304.8999999999999</v>
          </cell>
          <cell r="W28">
            <v>927.78</v>
          </cell>
          <cell r="X28">
            <v>5842.22</v>
          </cell>
          <cell r="Y28">
            <v>2650.2063416529927</v>
          </cell>
          <cell r="Z28">
            <v>96884.574741652992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26</v>
          </cell>
          <cell r="AF28">
            <v>12</v>
          </cell>
          <cell r="AG28">
            <v>1018.6666666666666</v>
          </cell>
          <cell r="AH28">
            <v>0.85</v>
          </cell>
          <cell r="AI28">
            <v>865.86666666666656</v>
          </cell>
          <cell r="AJ28">
            <v>111.89317994493341</v>
          </cell>
          <cell r="AK28">
            <v>16.783976991740012</v>
          </cell>
          <cell r="AL28">
            <v>0.15</v>
          </cell>
          <cell r="AM28">
            <v>128.67715693667341</v>
          </cell>
          <cell r="AN28">
            <v>0</v>
          </cell>
          <cell r="AO28">
            <v>0</v>
          </cell>
          <cell r="AP28">
            <v>128.67715693667341</v>
          </cell>
          <cell r="AQ28">
            <v>78</v>
          </cell>
          <cell r="AR28">
            <v>0</v>
          </cell>
          <cell r="AS28">
            <v>22</v>
          </cell>
          <cell r="AT28">
            <v>100</v>
          </cell>
          <cell r="AU28">
            <v>86905.46354326274</v>
          </cell>
          <cell r="AV28">
            <v>0.78</v>
          </cell>
          <cell r="AW28">
            <v>675.37599999999998</v>
          </cell>
          <cell r="AX28">
            <v>0</v>
          </cell>
        </row>
        <row r="29">
          <cell r="B29" t="str">
            <v>6188</v>
          </cell>
          <cell r="C29">
            <v>0</v>
          </cell>
          <cell r="D29" t="str">
            <v>OSR Program Coordinator</v>
          </cell>
          <cell r="E29" t="str">
            <v>10543</v>
          </cell>
          <cell r="F29" t="str">
            <v>BEH, Angela</v>
          </cell>
          <cell r="G29" t="str">
            <v>Salaried Staff</v>
          </cell>
          <cell r="H29">
            <v>0</v>
          </cell>
          <cell r="I29">
            <v>1</v>
          </cell>
          <cell r="J29">
            <v>74903.960000000006</v>
          </cell>
          <cell r="K29">
            <v>6220.1000000000013</v>
          </cell>
          <cell r="L29">
            <v>245.36320000000001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10160.369999999999</v>
          </cell>
          <cell r="V29">
            <v>1450.9199999999998</v>
          </cell>
          <cell r="W29">
            <v>1096.4399999999998</v>
          </cell>
          <cell r="X29">
            <v>6495.9</v>
          </cell>
          <cell r="Y29">
            <v>1468.7419365724929</v>
          </cell>
          <cell r="Z29">
            <v>105591.8251365725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77.886878354344518</v>
          </cell>
          <cell r="AK29">
            <v>11.683031753151678</v>
          </cell>
          <cell r="AL29">
            <v>0.15</v>
          </cell>
          <cell r="AM29">
            <v>89.569910107496199</v>
          </cell>
          <cell r="AN29">
            <v>0</v>
          </cell>
          <cell r="AO29">
            <v>0</v>
          </cell>
          <cell r="AP29">
            <v>89.569910107496199</v>
          </cell>
          <cell r="AQ29">
            <v>78</v>
          </cell>
          <cell r="AR29">
            <v>0</v>
          </cell>
          <cell r="AS29">
            <v>22</v>
          </cell>
          <cell r="AT29">
            <v>100</v>
          </cell>
          <cell r="AU29">
            <v>94715.867147505545</v>
          </cell>
          <cell r="AV29">
            <v>0.78</v>
          </cell>
          <cell r="AW29">
            <v>1057.4518499999999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</row>
        <row r="32">
          <cell r="B32" t="str">
            <v>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</v>
          </cell>
          <cell r="J32">
            <v>603658.73</v>
          </cell>
          <cell r="K32">
            <v>51008.229999999996</v>
          </cell>
          <cell r="L32">
            <v>2769.2555999999995</v>
          </cell>
          <cell r="M32">
            <v>48050.390000000014</v>
          </cell>
          <cell r="N32">
            <v>6554.91</v>
          </cell>
          <cell r="O32">
            <v>1755.7000000000005</v>
          </cell>
          <cell r="P32">
            <v>0</v>
          </cell>
          <cell r="Q32">
            <v>29904.18</v>
          </cell>
          <cell r="R32">
            <v>0</v>
          </cell>
          <cell r="S32">
            <v>4183.93</v>
          </cell>
          <cell r="T32">
            <v>3997.7400000000002</v>
          </cell>
          <cell r="U32">
            <v>95107.489999999991</v>
          </cell>
          <cell r="V32">
            <v>12937.789999999999</v>
          </cell>
          <cell r="W32">
            <v>9718.93</v>
          </cell>
          <cell r="X32">
            <v>57924.13</v>
          </cell>
          <cell r="Y32">
            <v>21697.669050844837</v>
          </cell>
          <cell r="Z32">
            <v>949269.07465084491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7930.116666666665</v>
          </cell>
          <cell r="AH32">
            <v>0</v>
          </cell>
          <cell r="AI32">
            <v>6740.599166666665</v>
          </cell>
          <cell r="AJ32">
            <v>140.82858974097309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851494.35996180773</v>
          </cell>
          <cell r="AV32">
            <v>0</v>
          </cell>
          <cell r="AX32">
            <v>0</v>
          </cell>
        </row>
        <row r="33">
          <cell r="B33" t="str">
            <v>Total (Chargeable)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949269.07465084491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Overtime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Payroll (including APC's)</v>
          </cell>
          <cell r="X34">
            <v>0</v>
          </cell>
          <cell r="Y34">
            <v>952337.96121832519</v>
          </cell>
          <cell r="Z34" t="str">
            <v>Proof</v>
          </cell>
          <cell r="AE34" t="str">
            <v>Productive Hrs for the year</v>
          </cell>
          <cell r="AF34">
            <v>0</v>
          </cell>
          <cell r="AG34">
            <v>0</v>
          </cell>
          <cell r="AH34">
            <v>0</v>
          </cell>
          <cell r="AI34">
            <v>6740.599166666665</v>
          </cell>
          <cell r="AJ34">
            <v>140.82858974097309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 xml:space="preserve">Overtime Hours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 xml:space="preserve">Estimated  Monthly Productive Hrs </v>
          </cell>
          <cell r="AF35">
            <v>0</v>
          </cell>
          <cell r="AG35">
            <v>0</v>
          </cell>
          <cell r="AH35">
            <v>0</v>
          </cell>
          <cell r="AI35">
            <v>561.71659722222205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Base Rate</v>
          </cell>
          <cell r="E36">
            <v>0</v>
          </cell>
          <cell r="F36">
            <v>140.82858974097309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Overtime Hrs for the year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Cost Centre Overhead </v>
          </cell>
          <cell r="AL36">
            <v>0</v>
          </cell>
          <cell r="AM36">
            <v>0</v>
          </cell>
          <cell r="AN36">
            <v>0</v>
          </cell>
          <cell r="AO36">
            <v>174021.44957787625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952337.96121832519</v>
          </cell>
          <cell r="Z37">
            <v>3068.8865674802801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Total Hrs for the year</v>
          </cell>
          <cell r="AF37">
            <v>0</v>
          </cell>
          <cell r="AG37">
            <v>0</v>
          </cell>
          <cell r="AH37">
            <v>0</v>
          </cell>
          <cell r="AI37">
            <v>6740.599166666665</v>
          </cell>
          <cell r="AJ37">
            <v>0</v>
          </cell>
          <cell r="AK37" t="str">
            <v xml:space="preserve">Corporate Overheads 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Multiplier for O/T recovery penalty</v>
          </cell>
          <cell r="E38">
            <v>0</v>
          </cell>
          <cell r="F38">
            <v>1.4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 t="str">
            <v>Proofs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Total Allocated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 t="str">
            <v>Staff Numbers - FTE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Budget 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APCS</v>
          </cell>
          <cell r="E42">
            <v>0</v>
          </cell>
          <cell r="F42">
            <v>0.104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Total Budget Overtime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 t="str">
            <v>Cost Centre Overheads as a % of Chargeable Payroll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0.1833215199198224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Corporate Overheads as a % of Chargeable Payroll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Staff Training and Development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 t="str">
            <v>Average OPA Rate</v>
          </cell>
          <cell r="AM47">
            <v>0</v>
          </cell>
          <cell r="AN47">
            <v>0</v>
          </cell>
          <cell r="AO47">
            <v>140.82858974097309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Other Employment Costs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Project Related Expenses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Average Fully Burdened Charge-Out-Rate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Selling Expenses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Average Rate settings for OPA System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Leases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Hourly Rate OPA Rate per hour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140.82858974097309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General and Admin Expenses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Cost Centre Overhead Rate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0.15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Corporate Overhead Rate for non-contestable works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Inter Divisional Charges</v>
          </cell>
          <cell r="E55">
            <v>0</v>
          </cell>
          <cell r="F55">
            <v>174021.44957787625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Corporate Overhead Rate for contestable works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Less</v>
          </cell>
          <cell r="E56">
            <v>0</v>
          </cell>
          <cell r="F56">
            <v>174021.44957787625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Overtime Penalty Rate to be applied to base OT hours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0.4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68293 - Reimbursement of FBT Expenses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74312 - Budget Cap Adjustment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70840 - Professional Member Fees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71100 - Contractors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71000 - Consultants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72505 - Plant Leasing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Total Overheads to be Recovered</v>
          </cell>
          <cell r="E63">
            <v>0</v>
          </cell>
          <cell r="F63">
            <v>174021.44957787625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Fixed Price Service Contract Charges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</sheetData>
      <sheetData sheetId="35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3211 - Network Services General Manager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6448</v>
          </cell>
          <cell r="C21">
            <v>0</v>
          </cell>
          <cell r="D21" t="str">
            <v>General Manager Network Services</v>
          </cell>
          <cell r="E21" t="str">
            <v>9682</v>
          </cell>
          <cell r="F21" t="str">
            <v>ATKIN, Robert C</v>
          </cell>
          <cell r="G21" t="str">
            <v>Salaried Staff</v>
          </cell>
          <cell r="H21">
            <v>0</v>
          </cell>
          <cell r="I21">
            <v>1</v>
          </cell>
          <cell r="J21">
            <v>265799.42999999993</v>
          </cell>
          <cell r="K21">
            <v>22072.14</v>
          </cell>
          <cell r="L21">
            <v>916.88</v>
          </cell>
          <cell r="M21">
            <v>144050.16999999998</v>
          </cell>
          <cell r="N21">
            <v>0</v>
          </cell>
          <cell r="O21">
            <v>0</v>
          </cell>
          <cell r="P21">
            <v>0</v>
          </cell>
          <cell r="Q21">
            <v>24920.159999999996</v>
          </cell>
          <cell r="R21">
            <v>0</v>
          </cell>
          <cell r="S21">
            <v>0</v>
          </cell>
          <cell r="T21">
            <v>0</v>
          </cell>
          <cell r="U21">
            <v>54819.340000000004</v>
          </cell>
          <cell r="V21">
            <v>7828.22</v>
          </cell>
          <cell r="W21">
            <v>5915.9199999999992</v>
          </cell>
          <cell r="X21">
            <v>35047.83</v>
          </cell>
          <cell r="Y21">
            <v>12149.96092211267</v>
          </cell>
          <cell r="Z21">
            <v>573520.05092211254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0.9</v>
          </cell>
          <cell r="AI21">
            <v>1435.4549999999999</v>
          </cell>
          <cell r="AJ21">
            <v>399.53885765984484</v>
          </cell>
          <cell r="AK21">
            <v>39.953885765984488</v>
          </cell>
          <cell r="AL21">
            <v>0.1</v>
          </cell>
          <cell r="AM21">
            <v>439.4927434258293</v>
          </cell>
          <cell r="AN21">
            <v>59.930828648976721</v>
          </cell>
          <cell r="AO21">
            <v>0.15</v>
          </cell>
          <cell r="AP21">
            <v>499.42357207480603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6465</v>
          </cell>
          <cell r="C22">
            <v>0</v>
          </cell>
          <cell r="D22" t="str">
            <v>Branch Manager Service Delivery</v>
          </cell>
          <cell r="E22" t="str">
            <v>9942</v>
          </cell>
          <cell r="F22" t="str">
            <v>IACUMIN, Lynette A</v>
          </cell>
          <cell r="G22" t="str">
            <v>Salaried Staff</v>
          </cell>
          <cell r="H22">
            <v>0</v>
          </cell>
          <cell r="I22">
            <v>1</v>
          </cell>
          <cell r="J22">
            <v>199311.58</v>
          </cell>
          <cell r="K22">
            <v>16550.960000000003</v>
          </cell>
          <cell r="L22">
            <v>772.47880000000009</v>
          </cell>
          <cell r="M22">
            <v>49491.18</v>
          </cell>
          <cell r="N22">
            <v>0</v>
          </cell>
          <cell r="O22">
            <v>0</v>
          </cell>
          <cell r="P22">
            <v>0</v>
          </cell>
          <cell r="Q22">
            <v>14952.09</v>
          </cell>
          <cell r="R22">
            <v>0</v>
          </cell>
          <cell r="S22">
            <v>0</v>
          </cell>
          <cell r="T22">
            <v>0</v>
          </cell>
          <cell r="U22">
            <v>33635.43</v>
          </cell>
          <cell r="V22">
            <v>4803.1499999999996</v>
          </cell>
          <cell r="W22">
            <v>3629.8000000000006</v>
          </cell>
          <cell r="X22">
            <v>21504.27</v>
          </cell>
          <cell r="Y22">
            <v>7028.6904828932202</v>
          </cell>
          <cell r="Z22">
            <v>351679.62928289326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0.9</v>
          </cell>
          <cell r="AI22">
            <v>1435.4549999999999</v>
          </cell>
          <cell r="AJ22">
            <v>244.99523097755991</v>
          </cell>
          <cell r="AK22">
            <v>24.499523097755993</v>
          </cell>
          <cell r="AL22">
            <v>0.1</v>
          </cell>
          <cell r="AM22">
            <v>269.49475407531588</v>
          </cell>
          <cell r="AN22">
            <v>36.749284646633988</v>
          </cell>
          <cell r="AO22">
            <v>0.15</v>
          </cell>
          <cell r="AP22">
            <v>306.24403872194989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6471</v>
          </cell>
          <cell r="C23">
            <v>0</v>
          </cell>
          <cell r="D23" t="str">
            <v>Branch Manager Network Operations and Call Centre</v>
          </cell>
          <cell r="E23" t="str">
            <v>9973</v>
          </cell>
          <cell r="F23" t="str">
            <v>FEICKERT, Maxim G</v>
          </cell>
          <cell r="G23" t="str">
            <v>Salaried Staff</v>
          </cell>
          <cell r="H23">
            <v>0</v>
          </cell>
          <cell r="I23">
            <v>1</v>
          </cell>
          <cell r="J23">
            <v>171414.75</v>
          </cell>
          <cell r="K23">
            <v>14234.349999999999</v>
          </cell>
          <cell r="L23">
            <v>320.97480000000002</v>
          </cell>
          <cell r="M23">
            <v>32238.000000000007</v>
          </cell>
          <cell r="N23">
            <v>0</v>
          </cell>
          <cell r="O23">
            <v>0</v>
          </cell>
          <cell r="P23">
            <v>0</v>
          </cell>
          <cell r="Q23">
            <v>14952.09</v>
          </cell>
          <cell r="R23">
            <v>0</v>
          </cell>
          <cell r="S23">
            <v>0</v>
          </cell>
          <cell r="T23">
            <v>0</v>
          </cell>
          <cell r="U23">
            <v>27939.580000000009</v>
          </cell>
          <cell r="V23">
            <v>3989.78</v>
          </cell>
          <cell r="W23">
            <v>3015.15</v>
          </cell>
          <cell r="X23">
            <v>17862.72</v>
          </cell>
          <cell r="Y23">
            <v>4907.7914309250018</v>
          </cell>
          <cell r="Z23">
            <v>290875.18623092503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0.9</v>
          </cell>
          <cell r="AI23">
            <v>1435.4549999999999</v>
          </cell>
          <cell r="AJ23">
            <v>202.6362276984824</v>
          </cell>
          <cell r="AK23">
            <v>20.26362276984824</v>
          </cell>
          <cell r="AL23">
            <v>0.1</v>
          </cell>
          <cell r="AM23">
            <v>222.89985046833064</v>
          </cell>
          <cell r="AN23">
            <v>30.39543415477236</v>
          </cell>
          <cell r="AO23">
            <v>0.15</v>
          </cell>
          <cell r="AP23">
            <v>253.29528462310299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6460</v>
          </cell>
          <cell r="C24">
            <v>0</v>
          </cell>
          <cell r="D24" t="str">
            <v>Branch Manager Works Enablement</v>
          </cell>
          <cell r="E24" t="str">
            <v>9991</v>
          </cell>
          <cell r="F24" t="str">
            <v>MCALISTER, Clinton J</v>
          </cell>
          <cell r="G24" t="str">
            <v>Salaried Staff</v>
          </cell>
          <cell r="H24">
            <v>0</v>
          </cell>
          <cell r="I24">
            <v>1</v>
          </cell>
          <cell r="J24">
            <v>174295.60999999996</v>
          </cell>
          <cell r="K24">
            <v>14473.600000000002</v>
          </cell>
          <cell r="L24">
            <v>706.95479999999998</v>
          </cell>
          <cell r="M24">
            <v>43656.010000000009</v>
          </cell>
          <cell r="N24">
            <v>0</v>
          </cell>
          <cell r="O24">
            <v>0</v>
          </cell>
          <cell r="P24">
            <v>0</v>
          </cell>
          <cell r="Q24">
            <v>14952.09</v>
          </cell>
          <cell r="R24">
            <v>0</v>
          </cell>
          <cell r="S24">
            <v>0</v>
          </cell>
          <cell r="T24">
            <v>0</v>
          </cell>
          <cell r="U24">
            <v>29684.160000000003</v>
          </cell>
          <cell r="V24">
            <v>4238.880000000001</v>
          </cell>
          <cell r="W24">
            <v>3203.4199999999996</v>
          </cell>
          <cell r="X24">
            <v>18978.060000000001</v>
          </cell>
          <cell r="Y24">
            <v>4940.3153195433433</v>
          </cell>
          <cell r="Z24">
            <v>309129.10011954332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0.9</v>
          </cell>
          <cell r="AI24">
            <v>1435.4549999999999</v>
          </cell>
          <cell r="AJ24">
            <v>215.35269313182465</v>
          </cell>
          <cell r="AK24">
            <v>21.535269313182468</v>
          </cell>
          <cell r="AL24">
            <v>0.1</v>
          </cell>
          <cell r="AM24">
            <v>236.88796244500713</v>
          </cell>
          <cell r="AN24">
            <v>32.302903969773695</v>
          </cell>
          <cell r="AO24">
            <v>0.15</v>
          </cell>
          <cell r="AP24">
            <v>269.19086641478083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6153</v>
          </cell>
          <cell r="C25">
            <v>0</v>
          </cell>
          <cell r="D25" t="str">
            <v>Executive Assistant</v>
          </cell>
          <cell r="E25" t="str">
            <v>10579</v>
          </cell>
          <cell r="F25" t="str">
            <v>BRUNDLE, Janine B</v>
          </cell>
          <cell r="G25" t="str">
            <v>Salaried Staff</v>
          </cell>
          <cell r="H25">
            <v>0</v>
          </cell>
          <cell r="I25">
            <v>0.59999999999999987</v>
          </cell>
          <cell r="J25">
            <v>41946.17</v>
          </cell>
          <cell r="K25">
            <v>3483.24</v>
          </cell>
          <cell r="L25">
            <v>124.9584</v>
          </cell>
          <cell r="M25">
            <v>0</v>
          </cell>
          <cell r="N25">
            <v>1008.0100000000002</v>
          </cell>
          <cell r="O25">
            <v>270.02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5604.62</v>
          </cell>
          <cell r="V25">
            <v>800.36000000000013</v>
          </cell>
          <cell r="W25">
            <v>604.81000000000006</v>
          </cell>
          <cell r="X25">
            <v>3583.22</v>
          </cell>
          <cell r="Y25">
            <v>799.20034164833839</v>
          </cell>
          <cell r="Z25">
            <v>58224.608741648335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956.96999999999969</v>
          </cell>
          <cell r="AH25">
            <v>0.9</v>
          </cell>
          <cell r="AI25">
            <v>861.27299999999968</v>
          </cell>
          <cell r="AJ25">
            <v>67.60296531024234</v>
          </cell>
          <cell r="AK25">
            <v>6.7602965310242347</v>
          </cell>
          <cell r="AL25">
            <v>0.1</v>
          </cell>
          <cell r="AM25">
            <v>74.363261841266578</v>
          </cell>
          <cell r="AN25">
            <v>10.14044479653635</v>
          </cell>
          <cell r="AO25">
            <v>0.15</v>
          </cell>
          <cell r="AP25">
            <v>84.503706637802935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6466</v>
          </cell>
          <cell r="C26">
            <v>0</v>
          </cell>
          <cell r="D26" t="str">
            <v>Branch Manager Capability Development and Support</v>
          </cell>
          <cell r="E26" t="str">
            <v>538-99574</v>
          </cell>
          <cell r="F26" t="str">
            <v>BAKER, Robert J</v>
          </cell>
          <cell r="G26" t="str">
            <v>Salaried Staff</v>
          </cell>
          <cell r="H26">
            <v>0</v>
          </cell>
          <cell r="I26">
            <v>1</v>
          </cell>
          <cell r="J26">
            <v>178235.77000000002</v>
          </cell>
          <cell r="K26">
            <v>14800.8</v>
          </cell>
          <cell r="L26">
            <v>940.31440000000009</v>
          </cell>
          <cell r="M26">
            <v>34181.310000000005</v>
          </cell>
          <cell r="N26">
            <v>0</v>
          </cell>
          <cell r="O26">
            <v>0</v>
          </cell>
          <cell r="P26">
            <v>0</v>
          </cell>
          <cell r="Q26">
            <v>19936.009999999998</v>
          </cell>
          <cell r="R26">
            <v>0</v>
          </cell>
          <cell r="S26">
            <v>0</v>
          </cell>
          <cell r="T26">
            <v>0</v>
          </cell>
          <cell r="U26">
            <v>29657.309999999998</v>
          </cell>
          <cell r="V26">
            <v>4235.08</v>
          </cell>
          <cell r="W26">
            <v>3200.5299999999997</v>
          </cell>
          <cell r="X26">
            <v>18960.93</v>
          </cell>
          <cell r="Y26">
            <v>10699.747956807987</v>
          </cell>
          <cell r="Z26">
            <v>314847.80235680798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0.9</v>
          </cell>
          <cell r="AI26">
            <v>1435.4549999999999</v>
          </cell>
          <cell r="AJ26">
            <v>219.33658829904664</v>
          </cell>
          <cell r="AK26">
            <v>21.933658829904665</v>
          </cell>
          <cell r="AL26">
            <v>0.1</v>
          </cell>
          <cell r="AM26">
            <v>241.2702471289513</v>
          </cell>
          <cell r="AN26">
            <v>32.900488244856994</v>
          </cell>
          <cell r="AO26">
            <v>0.15</v>
          </cell>
          <cell r="AP26">
            <v>274.17073537380827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N3233-1415-05</v>
          </cell>
          <cell r="C27">
            <v>0</v>
          </cell>
          <cell r="D27" t="str">
            <v>Admin Support Officer</v>
          </cell>
          <cell r="E27" t="str">
            <v>N3233-1415-05</v>
          </cell>
          <cell r="F27" t="str">
            <v>Vacant</v>
          </cell>
          <cell r="G27" t="str">
            <v>Salaried Staff</v>
          </cell>
          <cell r="H27">
            <v>0</v>
          </cell>
          <cell r="I27">
            <v>1</v>
          </cell>
          <cell r="J27">
            <v>50313.329999999987</v>
          </cell>
          <cell r="K27">
            <v>4178.0199999999995</v>
          </cell>
          <cell r="L27">
            <v>0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6964.63</v>
          </cell>
          <cell r="V27">
            <v>994.53000000000009</v>
          </cell>
          <cell r="W27">
            <v>751.56000000000017</v>
          </cell>
          <cell r="X27">
            <v>4452.78</v>
          </cell>
          <cell r="Y27">
            <v>581.57842684209675</v>
          </cell>
          <cell r="Z27">
            <v>71786.458426842088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0.9</v>
          </cell>
          <cell r="AI27">
            <v>1435.4549999999999</v>
          </cell>
          <cell r="AJ27">
            <v>50.009549882679771</v>
          </cell>
          <cell r="AK27">
            <v>5.0009549882679778</v>
          </cell>
          <cell r="AL27">
            <v>0.1</v>
          </cell>
          <cell r="AM27">
            <v>55.010504870947749</v>
          </cell>
          <cell r="AN27">
            <v>7.5014324824019649</v>
          </cell>
          <cell r="AO27">
            <v>0.15</v>
          </cell>
          <cell r="AP27">
            <v>62.511937353349715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 t="str">
            <v>3483</v>
          </cell>
          <cell r="C28">
            <v>0</v>
          </cell>
          <cell r="D28" t="str">
            <v>Office Manager - Service Delivery</v>
          </cell>
          <cell r="E28" t="str">
            <v>9500</v>
          </cell>
          <cell r="F28" t="str">
            <v>ROUSELL, Vicki J</v>
          </cell>
          <cell r="G28" t="str">
            <v>Salaried Staff</v>
          </cell>
          <cell r="H28">
            <v>0</v>
          </cell>
          <cell r="I28">
            <v>1</v>
          </cell>
          <cell r="J28">
            <v>86209.579999999987</v>
          </cell>
          <cell r="K28">
            <v>7158.87</v>
          </cell>
          <cell r="L28">
            <v>161.14680000000001</v>
          </cell>
          <cell r="M28">
            <v>0</v>
          </cell>
          <cell r="N28">
            <v>2800.0499999999997</v>
          </cell>
          <cell r="O28">
            <v>749.98000000000025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11629.68</v>
          </cell>
          <cell r="V28">
            <v>1660.71</v>
          </cell>
          <cell r="W28">
            <v>1255.05</v>
          </cell>
          <cell r="X28">
            <v>7435.2599999999984</v>
          </cell>
          <cell r="Y28">
            <v>4217.2766192544896</v>
          </cell>
          <cell r="Z28">
            <v>123277.60341925449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0.9</v>
          </cell>
          <cell r="AI28">
            <v>1435.4549999999999</v>
          </cell>
          <cell r="AJ28">
            <v>85.880507169681039</v>
          </cell>
          <cell r="AK28">
            <v>8.5880507169681035</v>
          </cell>
          <cell r="AL28">
            <v>0.1</v>
          </cell>
          <cell r="AM28">
            <v>94.468557886649137</v>
          </cell>
          <cell r="AN28">
            <v>12.882076075452156</v>
          </cell>
          <cell r="AO28">
            <v>0.15</v>
          </cell>
          <cell r="AP28">
            <v>107.3506339621013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6559</v>
          </cell>
          <cell r="C29">
            <v>0</v>
          </cell>
          <cell r="D29" t="str">
            <v>Trainee Administration Officer</v>
          </cell>
          <cell r="E29" t="str">
            <v>10787</v>
          </cell>
          <cell r="F29" t="str">
            <v>DIBDIN, Clare F</v>
          </cell>
          <cell r="G29" t="str">
            <v>Salaried Staff</v>
          </cell>
          <cell r="H29">
            <v>0</v>
          </cell>
          <cell r="I29">
            <v>1</v>
          </cell>
          <cell r="J29">
            <v>42960.25</v>
          </cell>
          <cell r="K29">
            <v>3567.4399999999996</v>
          </cell>
          <cell r="L29">
            <v>0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6009.05</v>
          </cell>
          <cell r="V29">
            <v>858.09</v>
          </cell>
          <cell r="W29">
            <v>648.49999999999989</v>
          </cell>
          <cell r="X29">
            <v>3841.8</v>
          </cell>
          <cell r="Y29">
            <v>754.88255306793508</v>
          </cell>
          <cell r="Z29">
            <v>62190.042553067949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0.9</v>
          </cell>
          <cell r="AI29">
            <v>1435.4549999999999</v>
          </cell>
          <cell r="AJ29">
            <v>43.324271783558487</v>
          </cell>
          <cell r="AK29">
            <v>4.3324271783558492</v>
          </cell>
          <cell r="AL29">
            <v>0.1</v>
          </cell>
          <cell r="AM29">
            <v>47.656698961914337</v>
          </cell>
          <cell r="AN29">
            <v>6.4986407675337725</v>
          </cell>
          <cell r="AO29">
            <v>0.15</v>
          </cell>
          <cell r="AP29">
            <v>54.155339729448109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 t="str">
            <v>1214</v>
          </cell>
          <cell r="C30">
            <v>0</v>
          </cell>
          <cell r="D30" t="str">
            <v>Customer Services Officer</v>
          </cell>
          <cell r="E30" t="str">
            <v>2529</v>
          </cell>
          <cell r="F30" t="str">
            <v>ALLEN, Tracee</v>
          </cell>
          <cell r="G30" t="str">
            <v>Salaried Staff</v>
          </cell>
          <cell r="H30">
            <v>0</v>
          </cell>
          <cell r="I30">
            <v>1</v>
          </cell>
          <cell r="J30">
            <v>65674.38</v>
          </cell>
          <cell r="K30">
            <v>5453.63</v>
          </cell>
          <cell r="L30">
            <v>246.45080000000002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8960.9599999999991</v>
          </cell>
          <cell r="V30">
            <v>1279.6199999999999</v>
          </cell>
          <cell r="W30">
            <v>967.04</v>
          </cell>
          <cell r="X30">
            <v>5729.07</v>
          </cell>
          <cell r="Y30">
            <v>2629.7574883069974</v>
          </cell>
          <cell r="Z30">
            <v>94490.938288306992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0.9</v>
          </cell>
          <cell r="AI30">
            <v>1435.4549999999999</v>
          </cell>
          <cell r="AJ30">
            <v>65.826471946739531</v>
          </cell>
          <cell r="AK30">
            <v>6.5826471946739531</v>
          </cell>
          <cell r="AL30">
            <v>0.1</v>
          </cell>
          <cell r="AM30">
            <v>72.409119141413484</v>
          </cell>
          <cell r="AN30">
            <v>9.8739707920109296</v>
          </cell>
          <cell r="AO30">
            <v>0.15</v>
          </cell>
          <cell r="AP30">
            <v>82.283089933424407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39">
          <cell r="B39" t="str">
            <v>Total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9.6</v>
          </cell>
          <cell r="J39">
            <v>1276160.8500000001</v>
          </cell>
          <cell r="K39">
            <v>105973.05000000002</v>
          </cell>
          <cell r="L39">
            <v>4190.1588000000002</v>
          </cell>
          <cell r="M39">
            <v>303616.67</v>
          </cell>
          <cell r="N39">
            <v>12208.21</v>
          </cell>
          <cell r="O39">
            <v>3269.9400000000014</v>
          </cell>
          <cell r="P39">
            <v>0</v>
          </cell>
          <cell r="Q39">
            <v>89712.439999999988</v>
          </cell>
          <cell r="R39">
            <v>0</v>
          </cell>
          <cell r="S39">
            <v>0</v>
          </cell>
          <cell r="T39">
            <v>0</v>
          </cell>
          <cell r="U39">
            <v>214904.75999999998</v>
          </cell>
          <cell r="V39">
            <v>30688.42</v>
          </cell>
          <cell r="W39">
            <v>23191.78</v>
          </cell>
          <cell r="X39">
            <v>137395.94</v>
          </cell>
          <cell r="Y39">
            <v>48709.201541402079</v>
          </cell>
          <cell r="Z39">
            <v>2250021.4203414018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e">
            <v>#DIV/0!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X39">
            <v>0</v>
          </cell>
        </row>
        <row r="40">
          <cell r="B40" t="str">
            <v>Total (Chargeable)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2155530.482053095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 t="str">
            <v>Overtime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Payroll (including APC's)</v>
          </cell>
          <cell r="X41">
            <v>0</v>
          </cell>
          <cell r="Y41">
            <v>2330012.086583877</v>
          </cell>
          <cell r="Z41" t="str">
            <v>Proof</v>
          </cell>
          <cell r="AE41" t="str">
            <v>Productive Hrs for the year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159.45033638596595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 xml:space="preserve">Overtime Hours 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 xml:space="preserve">Estimated  Monthly Productive Hrs 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Base Rate</v>
          </cell>
          <cell r="E43">
            <v>0</v>
          </cell>
          <cell r="F43">
            <v>159.45033638596595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Overtime Hrs for the year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 t="str">
            <v xml:space="preserve">Cost Centre Overhead </v>
          </cell>
          <cell r="AL43">
            <v>0</v>
          </cell>
          <cell r="AM43">
            <v>0</v>
          </cell>
          <cell r="AN43">
            <v>0</v>
          </cell>
          <cell r="AO43">
            <v>253194.10554989634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2330012.086583877</v>
          </cell>
          <cell r="Z44">
            <v>79990.666242475156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str">
            <v>Total Hrs for the year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 t="str">
            <v xml:space="preserve">Corporate Overheads 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Multiplier for O/T recovery penalty</v>
          </cell>
          <cell r="E45">
            <v>0</v>
          </cell>
          <cell r="F45">
            <v>1.4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 t="str">
            <v>Proofs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Total Allocated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 t="str">
            <v>Staff Numbers - FTE</v>
          </cell>
          <cell r="AJ46">
            <v>0</v>
          </cell>
          <cell r="AK46">
            <v>9.6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Budget Overtime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APCS</v>
          </cell>
          <cell r="E49">
            <v>0</v>
          </cell>
          <cell r="F49">
            <v>0.104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Total Budget Overtime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Cost Centre Overheads as a % of Chargeable Payroll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0.11746254931581138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Overheads as a % of Chargeable Payroll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Staff Training and Development</v>
          </cell>
          <cell r="E54">
            <v>0</v>
          </cell>
          <cell r="F54">
            <v>41600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 t="str">
            <v>Average OPA Rate</v>
          </cell>
          <cell r="AM54">
            <v>0</v>
          </cell>
          <cell r="AN54">
            <v>0</v>
          </cell>
          <cell r="AO54">
            <v>159.45033638596595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Other Employment Costs</v>
          </cell>
          <cell r="E55">
            <v>0</v>
          </cell>
          <cell r="F55">
            <v>137059.28816743701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Project Related Expenses</v>
          </cell>
          <cell r="E56">
            <v>0</v>
          </cell>
          <cell r="F56">
            <v>740.61997728291169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Average Fully Burdened Charge-Out-Rate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Selling Expenses</v>
          </cell>
          <cell r="E58">
            <v>0</v>
          </cell>
          <cell r="F58">
            <v>23559.730061423288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Average Rate settings for OPA System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Leases</v>
          </cell>
          <cell r="E59">
            <v>0</v>
          </cell>
          <cell r="F59">
            <v>7323.8789473684219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Hourly Rate OPA Rate per hour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159.45033638596595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General and Admin Expenses</v>
          </cell>
          <cell r="E60">
            <v>0</v>
          </cell>
          <cell r="F60">
            <v>8126.9545868701789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Cost Centre Overhead Rate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0.1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Corporate Overhead Rate for non-contestable works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0.15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Inter Divisional Charges</v>
          </cell>
          <cell r="E62">
            <v>0</v>
          </cell>
          <cell r="F62">
            <v>34783.633809514526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Corporate Overhead Rate for contestable works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0.05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Less</v>
          </cell>
          <cell r="E63">
            <v>0</v>
          </cell>
          <cell r="F63">
            <v>253194.10554989634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Overtime Penalty Rate to be applied to base OT hours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68293 - Reimbursement of FBT Expenses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74312 - Budget Cap Adjustment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70840 - Professional Member Fees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71100 - Contractors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 t="str">
            <v>71000 - Consultants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72505 - Plant Leasing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Total Overheads to be Recovered</v>
          </cell>
          <cell r="E70">
            <v>0</v>
          </cell>
          <cell r="F70">
            <v>253194.10554989634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Fixed Price Service Contract Charges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AX75">
            <v>0</v>
          </cell>
        </row>
      </sheetData>
      <sheetData sheetId="36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3221 - Network Operations &amp; Call Centre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0.95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6467</v>
          </cell>
          <cell r="C21">
            <v>0</v>
          </cell>
          <cell r="D21" t="str">
            <v>Manager Control</v>
          </cell>
          <cell r="E21" t="str">
            <v>10516</v>
          </cell>
          <cell r="F21" t="str">
            <v>HINCH, Leylann J</v>
          </cell>
          <cell r="G21" t="str">
            <v>Salaried Staff</v>
          </cell>
          <cell r="H21">
            <v>0</v>
          </cell>
          <cell r="I21">
            <v>1</v>
          </cell>
          <cell r="J21">
            <v>164788.57</v>
          </cell>
          <cell r="K21">
            <v>13684.110000000002</v>
          </cell>
          <cell r="L21">
            <v>540.99239999999998</v>
          </cell>
          <cell r="M21">
            <v>17160.000000000004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23474.89</v>
          </cell>
          <cell r="V21">
            <v>3734.48</v>
          </cell>
          <cell r="W21">
            <v>2856.88</v>
          </cell>
          <cell r="X21">
            <v>16719.78</v>
          </cell>
          <cell r="Y21">
            <v>3161.8422098485298</v>
          </cell>
          <cell r="Z21">
            <v>246121.54460984853</v>
          </cell>
          <cell r="AA21">
            <v>24984.940000000002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0.95</v>
          </cell>
          <cell r="AI21">
            <v>1515.2024999999996</v>
          </cell>
          <cell r="AJ21">
            <v>162.43475351304434</v>
          </cell>
          <cell r="AK21">
            <v>32.486950702608873</v>
          </cell>
          <cell r="AL21">
            <v>0.2</v>
          </cell>
          <cell r="AM21">
            <v>194.92170421565322</v>
          </cell>
          <cell r="AN21">
            <v>24.365213026956649</v>
          </cell>
          <cell r="AO21">
            <v>0.15</v>
          </cell>
          <cell r="AP21">
            <v>219.28691724260986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85</v>
          </cell>
          <cell r="C22">
            <v>0</v>
          </cell>
          <cell r="D22" t="str">
            <v>Mananger Call Centre</v>
          </cell>
          <cell r="E22" t="str">
            <v>10704</v>
          </cell>
          <cell r="F22" t="str">
            <v>DAVIS, Alison J</v>
          </cell>
          <cell r="G22" t="str">
            <v>Salaried Staff</v>
          </cell>
          <cell r="H22">
            <v>0</v>
          </cell>
          <cell r="I22">
            <v>1</v>
          </cell>
          <cell r="J22">
            <v>70843.73000000001</v>
          </cell>
          <cell r="K22">
            <v>5882.9400000000005</v>
          </cell>
          <cell r="L22">
            <v>115.724</v>
          </cell>
          <cell r="M22">
            <v>0</v>
          </cell>
          <cell r="N22">
            <v>2800.0499999999997</v>
          </cell>
          <cell r="O22">
            <v>749.98000000000025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9632.7599999999984</v>
          </cell>
          <cell r="V22">
            <v>1539.9</v>
          </cell>
          <cell r="W22">
            <v>1178.6199999999999</v>
          </cell>
          <cell r="X22">
            <v>6894.3200000000015</v>
          </cell>
          <cell r="Y22">
            <v>1197.3183139684033</v>
          </cell>
          <cell r="Z22">
            <v>100835.3423139684</v>
          </cell>
          <cell r="AA22">
            <v>10741.22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0.95</v>
          </cell>
          <cell r="AI22">
            <v>1515.2024999999996</v>
          </cell>
          <cell r="AJ22">
            <v>66.549086550456735</v>
          </cell>
          <cell r="AK22">
            <v>13.309817310091347</v>
          </cell>
          <cell r="AL22">
            <v>0.2</v>
          </cell>
          <cell r="AM22">
            <v>79.858903860548082</v>
          </cell>
          <cell r="AN22">
            <v>9.9823629825685103</v>
          </cell>
          <cell r="AO22">
            <v>0.15</v>
          </cell>
          <cell r="AP22">
            <v>89.841266843116586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N3221-1415-05</v>
          </cell>
          <cell r="C25">
            <v>0</v>
          </cell>
          <cell r="D25" t="str">
            <v>Operational Information Controller</v>
          </cell>
          <cell r="E25" t="str">
            <v>N3221-1415-05</v>
          </cell>
          <cell r="F25" t="str">
            <v>Vacant</v>
          </cell>
          <cell r="G25" t="str">
            <v>Salaried Staff</v>
          </cell>
          <cell r="H25">
            <v>0</v>
          </cell>
          <cell r="I25">
            <v>1</v>
          </cell>
          <cell r="J25">
            <v>106401.74000000003</v>
          </cell>
          <cell r="K25">
            <v>8835.68</v>
          </cell>
          <cell r="L25">
            <v>0</v>
          </cell>
          <cell r="M25">
            <v>0</v>
          </cell>
          <cell r="N25">
            <v>2799.62</v>
          </cell>
          <cell r="O25">
            <v>749.86</v>
          </cell>
          <cell r="P25">
            <v>0</v>
          </cell>
          <cell r="Q25">
            <v>0</v>
          </cell>
          <cell r="R25">
            <v>364.06</v>
          </cell>
          <cell r="S25">
            <v>17.399999999999999</v>
          </cell>
          <cell r="T25">
            <v>3039.19</v>
          </cell>
          <cell r="U25">
            <v>14664.25</v>
          </cell>
          <cell r="V25">
            <v>2340.8999999999996</v>
          </cell>
          <cell r="W25">
            <v>1791.4399999999996</v>
          </cell>
          <cell r="X25">
            <v>10480.42</v>
          </cell>
          <cell r="Y25">
            <v>1229.9086773328279</v>
          </cell>
          <cell r="Z25">
            <v>152714.46867733289</v>
          </cell>
          <cell r="AA25">
            <v>16132.41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0.95</v>
          </cell>
          <cell r="AI25">
            <v>1515.2024999999996</v>
          </cell>
          <cell r="AJ25">
            <v>100.78815780552958</v>
          </cell>
          <cell r="AK25">
            <v>20.157631561105916</v>
          </cell>
          <cell r="AL25">
            <v>0.2</v>
          </cell>
          <cell r="AM25">
            <v>120.94578936663549</v>
          </cell>
          <cell r="AN25">
            <v>15.118223670829437</v>
          </cell>
          <cell r="AO25">
            <v>0.15</v>
          </cell>
          <cell r="AP25">
            <v>136.06401303746492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3637</v>
          </cell>
          <cell r="C27">
            <v>0</v>
          </cell>
          <cell r="D27" t="str">
            <v>Emergency Services Officer</v>
          </cell>
          <cell r="E27" t="str">
            <v>10134</v>
          </cell>
          <cell r="F27" t="str">
            <v>CROMBIE, Richard B</v>
          </cell>
          <cell r="G27" t="str">
            <v>Salaried Staff</v>
          </cell>
          <cell r="H27">
            <v>0</v>
          </cell>
          <cell r="I27">
            <v>0.65000000000000013</v>
          </cell>
          <cell r="J27">
            <v>43829.42</v>
          </cell>
          <cell r="K27">
            <v>3639.61</v>
          </cell>
          <cell r="L27">
            <v>209.7216</v>
          </cell>
          <cell r="M27">
            <v>0</v>
          </cell>
          <cell r="N27">
            <v>1183</v>
          </cell>
          <cell r="O27">
            <v>316.84000000000003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5875.98</v>
          </cell>
          <cell r="V27">
            <v>940.75</v>
          </cell>
          <cell r="W27">
            <v>720.13000000000011</v>
          </cell>
          <cell r="X27">
            <v>4211.9400000000005</v>
          </cell>
          <cell r="Y27">
            <v>1040.0364126286859</v>
          </cell>
          <cell r="Z27">
            <v>61967.428012628683</v>
          </cell>
          <cell r="AA27">
            <v>6645.3000000000011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1036.7175000000002</v>
          </cell>
          <cell r="AH27">
            <v>0.95</v>
          </cell>
          <cell r="AI27">
            <v>984.8816250000001</v>
          </cell>
          <cell r="AJ27">
            <v>62.918655846207585</v>
          </cell>
          <cell r="AK27">
            <v>12.583731169241517</v>
          </cell>
          <cell r="AL27">
            <v>0.2</v>
          </cell>
          <cell r="AM27">
            <v>75.502387015449102</v>
          </cell>
          <cell r="AN27">
            <v>9.4377983769311378</v>
          </cell>
          <cell r="AO27">
            <v>0.15</v>
          </cell>
          <cell r="AP27">
            <v>84.940185392380243</v>
          </cell>
          <cell r="AQ27">
            <v>0</v>
          </cell>
          <cell r="AR27">
            <v>0</v>
          </cell>
          <cell r="AS27">
            <v>619</v>
          </cell>
          <cell r="AT27">
            <v>619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 t="str">
            <v>3636</v>
          </cell>
          <cell r="C28">
            <v>0</v>
          </cell>
          <cell r="D28" t="str">
            <v>Emergency Services Officer</v>
          </cell>
          <cell r="E28" t="str">
            <v>10130</v>
          </cell>
          <cell r="F28" t="str">
            <v>NIMAGA, S.Oumar</v>
          </cell>
          <cell r="G28" t="str">
            <v>Salaried Staff</v>
          </cell>
          <cell r="H28">
            <v>0</v>
          </cell>
          <cell r="I28">
            <v>0.65000000000000013</v>
          </cell>
          <cell r="J28">
            <v>43829.42</v>
          </cell>
          <cell r="K28">
            <v>3639.61</v>
          </cell>
          <cell r="L28">
            <v>97.181600000000003</v>
          </cell>
          <cell r="M28">
            <v>0</v>
          </cell>
          <cell r="N28">
            <v>1183</v>
          </cell>
          <cell r="O28">
            <v>316.84000000000003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5875.98</v>
          </cell>
          <cell r="V28">
            <v>940.75</v>
          </cell>
          <cell r="W28">
            <v>720.13000000000011</v>
          </cell>
          <cell r="X28">
            <v>4211.9400000000005</v>
          </cell>
          <cell r="Y28">
            <v>1045.7879825130658</v>
          </cell>
          <cell r="Z28">
            <v>61860.639582513068</v>
          </cell>
          <cell r="AA28">
            <v>6645.3000000000011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1036.7175000000002</v>
          </cell>
          <cell r="AH28">
            <v>0.95</v>
          </cell>
          <cell r="AI28">
            <v>984.8816250000001</v>
          </cell>
          <cell r="AJ28">
            <v>62.810228165758559</v>
          </cell>
          <cell r="AK28">
            <v>12.562045633151712</v>
          </cell>
          <cell r="AL28">
            <v>0.2</v>
          </cell>
          <cell r="AM28">
            <v>75.372273798910271</v>
          </cell>
          <cell r="AN28">
            <v>9.4215342248637839</v>
          </cell>
          <cell r="AO28">
            <v>0.15</v>
          </cell>
          <cell r="AP28">
            <v>84.793808023774062</v>
          </cell>
          <cell r="AQ28">
            <v>0</v>
          </cell>
          <cell r="AR28">
            <v>0</v>
          </cell>
          <cell r="AS28">
            <v>794</v>
          </cell>
          <cell r="AT28">
            <v>794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 t="str">
            <v>8101</v>
          </cell>
          <cell r="C29">
            <v>0</v>
          </cell>
          <cell r="D29" t="str">
            <v>Emergency Services Officer</v>
          </cell>
          <cell r="E29" t="str">
            <v>2248</v>
          </cell>
          <cell r="F29" t="str">
            <v>NOONAN, Daniel F</v>
          </cell>
          <cell r="G29" t="str">
            <v>Salaried Staff</v>
          </cell>
          <cell r="H29">
            <v>0</v>
          </cell>
          <cell r="I29">
            <v>1</v>
          </cell>
          <cell r="J29">
            <v>85160</v>
          </cell>
          <cell r="K29">
            <v>7071.7199999999993</v>
          </cell>
          <cell r="L29">
            <v>736.71600000000012</v>
          </cell>
          <cell r="M29">
            <v>0</v>
          </cell>
          <cell r="N29">
            <v>2800.0499999999997</v>
          </cell>
          <cell r="O29">
            <v>749.98000000000025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11493.29</v>
          </cell>
          <cell r="V29">
            <v>1838.7800000000002</v>
          </cell>
          <cell r="W29">
            <v>1407.5100000000002</v>
          </cell>
          <cell r="X29">
            <v>8232.4900000000016</v>
          </cell>
          <cell r="Y29">
            <v>3501.5157844499845</v>
          </cell>
          <cell r="Z29">
            <v>122992.05178444998</v>
          </cell>
          <cell r="AA29">
            <v>12911.79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0.95</v>
          </cell>
          <cell r="AI29">
            <v>1515.2024999999996</v>
          </cell>
          <cell r="AJ29">
            <v>81.172022739171837</v>
          </cell>
          <cell r="AK29">
            <v>16.234404547834369</v>
          </cell>
          <cell r="AL29">
            <v>0.2</v>
          </cell>
          <cell r="AM29">
            <v>97.40642728700621</v>
          </cell>
          <cell r="AN29">
            <v>12.175803410875774</v>
          </cell>
          <cell r="AO29">
            <v>0.15</v>
          </cell>
          <cell r="AP29">
            <v>109.58223069788198</v>
          </cell>
          <cell r="AQ29">
            <v>0</v>
          </cell>
          <cell r="AR29">
            <v>0</v>
          </cell>
          <cell r="AS29">
            <v>1271</v>
          </cell>
          <cell r="AT29">
            <v>1271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 t="str">
            <v>334</v>
          </cell>
          <cell r="C30">
            <v>0</v>
          </cell>
          <cell r="D30" t="str">
            <v>Emergency Services Officer</v>
          </cell>
          <cell r="E30" t="str">
            <v>544-83650</v>
          </cell>
          <cell r="F30" t="str">
            <v>SMITH, Dennis M</v>
          </cell>
          <cell r="G30" t="str">
            <v>Salaried Staff</v>
          </cell>
          <cell r="H30">
            <v>0</v>
          </cell>
          <cell r="I30">
            <v>1</v>
          </cell>
          <cell r="J30">
            <v>87468.540000000008</v>
          </cell>
          <cell r="K30">
            <v>7263.3999999999987</v>
          </cell>
          <cell r="L30">
            <v>812.52840000000003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17524.57</v>
          </cell>
          <cell r="V30">
            <v>1974.67</v>
          </cell>
          <cell r="W30">
            <v>1444.43</v>
          </cell>
          <cell r="X30">
            <v>8840.86</v>
          </cell>
          <cell r="Y30">
            <v>5128.8688759110155</v>
          </cell>
          <cell r="Z30">
            <v>134007.897275911</v>
          </cell>
          <cell r="AA30">
            <v>13261.84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0.95</v>
          </cell>
          <cell r="AI30">
            <v>1515.2024999999996</v>
          </cell>
          <cell r="AJ30">
            <v>88.44223612085581</v>
          </cell>
          <cell r="AK30">
            <v>17.688447224171163</v>
          </cell>
          <cell r="AL30">
            <v>0.2</v>
          </cell>
          <cell r="AM30">
            <v>106.13068334502697</v>
          </cell>
          <cell r="AN30">
            <v>13.266335418128371</v>
          </cell>
          <cell r="AO30">
            <v>0.15</v>
          </cell>
          <cell r="AP30">
            <v>119.39701876315533</v>
          </cell>
          <cell r="AQ30">
            <v>0</v>
          </cell>
          <cell r="AR30">
            <v>0</v>
          </cell>
          <cell r="AS30">
            <v>1520</v>
          </cell>
          <cell r="AT30">
            <v>1520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 t="str">
            <v>563</v>
          </cell>
          <cell r="C31">
            <v>0</v>
          </cell>
          <cell r="D31" t="str">
            <v>Emergency Services Officer</v>
          </cell>
          <cell r="E31" t="str">
            <v>541-98980</v>
          </cell>
          <cell r="F31" t="str">
            <v>STRAMANDINOLI, Frank</v>
          </cell>
          <cell r="G31" t="str">
            <v>Salaried Staff</v>
          </cell>
          <cell r="H31">
            <v>0</v>
          </cell>
          <cell r="I31">
            <v>1</v>
          </cell>
          <cell r="J31">
            <v>90094.069999999992</v>
          </cell>
          <cell r="K31">
            <v>7481.48</v>
          </cell>
          <cell r="L31">
            <v>554.55200000000002</v>
          </cell>
          <cell r="M31">
            <v>0</v>
          </cell>
          <cell r="N31">
            <v>2800.0499999999997</v>
          </cell>
          <cell r="O31">
            <v>749.98000000000025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19221.43</v>
          </cell>
          <cell r="V31">
            <v>2050.2400000000002</v>
          </cell>
          <cell r="W31">
            <v>1486.4299999999998</v>
          </cell>
          <cell r="X31">
            <v>9179.1299999999992</v>
          </cell>
          <cell r="Y31">
            <v>5828.2202935599635</v>
          </cell>
          <cell r="Z31">
            <v>139445.58229355991</v>
          </cell>
          <cell r="AA31">
            <v>13659.909999999998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0.95</v>
          </cell>
          <cell r="AI31">
            <v>1515.2024999999996</v>
          </cell>
          <cell r="AJ31">
            <v>92.030987471021163</v>
          </cell>
          <cell r="AK31">
            <v>18.406197494204232</v>
          </cell>
          <cell r="AL31">
            <v>0.2</v>
          </cell>
          <cell r="AM31">
            <v>110.4371849652254</v>
          </cell>
          <cell r="AN31">
            <v>13.804648120653175</v>
          </cell>
          <cell r="AO31">
            <v>0.15</v>
          </cell>
          <cell r="AP31">
            <v>124.24183308587857</v>
          </cell>
          <cell r="AQ31">
            <v>0</v>
          </cell>
          <cell r="AR31">
            <v>0</v>
          </cell>
          <cell r="AS31">
            <v>1000</v>
          </cell>
          <cell r="AT31">
            <v>1000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 t="str">
            <v>4238</v>
          </cell>
          <cell r="C32">
            <v>0</v>
          </cell>
          <cell r="D32" t="str">
            <v>Emergency Services Officer</v>
          </cell>
          <cell r="E32" t="str">
            <v>2031</v>
          </cell>
          <cell r="F32" t="str">
            <v>WILKE, Lillian</v>
          </cell>
          <cell r="G32" t="str">
            <v>Salaried Staff</v>
          </cell>
          <cell r="H32">
            <v>0</v>
          </cell>
          <cell r="I32">
            <v>1</v>
          </cell>
          <cell r="J32">
            <v>90094.069999999992</v>
          </cell>
          <cell r="K32">
            <v>7481.48</v>
          </cell>
          <cell r="L32">
            <v>837.57</v>
          </cell>
          <cell r="M32">
            <v>0</v>
          </cell>
          <cell r="N32">
            <v>2800.0499999999997</v>
          </cell>
          <cell r="O32">
            <v>749.98000000000025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12134.49</v>
          </cell>
          <cell r="V32">
            <v>1941.8400000000004</v>
          </cell>
          <cell r="W32">
            <v>1486.4299999999998</v>
          </cell>
          <cell r="X32">
            <v>8693.67</v>
          </cell>
          <cell r="Y32">
            <v>3756.972730083995</v>
          </cell>
          <cell r="Z32">
            <v>129976.55273008399</v>
          </cell>
          <cell r="AA32">
            <v>13659.909999999998</v>
          </cell>
          <cell r="AB32">
            <v>261</v>
          </cell>
          <cell r="AC32">
            <v>20</v>
          </cell>
          <cell r="AD32">
            <v>12</v>
          </cell>
          <cell r="AE32">
            <v>0</v>
          </cell>
          <cell r="AF32">
            <v>12</v>
          </cell>
          <cell r="AG32">
            <v>1594.9499999999998</v>
          </cell>
          <cell r="AH32">
            <v>0.95</v>
          </cell>
          <cell r="AI32">
            <v>1515.2024999999996</v>
          </cell>
          <cell r="AJ32">
            <v>85.781638249728346</v>
          </cell>
          <cell r="AK32">
            <v>17.15632764994567</v>
          </cell>
          <cell r="AL32">
            <v>0.2</v>
          </cell>
          <cell r="AM32">
            <v>102.93796589967401</v>
          </cell>
          <cell r="AN32">
            <v>12.867245737459251</v>
          </cell>
          <cell r="AO32">
            <v>0.15</v>
          </cell>
          <cell r="AP32">
            <v>115.80521163713327</v>
          </cell>
          <cell r="AQ32">
            <v>0</v>
          </cell>
          <cell r="AR32">
            <v>0</v>
          </cell>
          <cell r="AS32">
            <v>1409</v>
          </cell>
          <cell r="AT32">
            <v>1409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 t="str">
            <v>N3221-1415-02</v>
          </cell>
          <cell r="C33">
            <v>0</v>
          </cell>
          <cell r="D33" t="str">
            <v>Call Centre Officer</v>
          </cell>
          <cell r="E33" t="str">
            <v>N3221-1415-02</v>
          </cell>
          <cell r="F33" t="str">
            <v>Vacant</v>
          </cell>
          <cell r="G33" t="str">
            <v>Salaried Staff</v>
          </cell>
          <cell r="H33">
            <v>0</v>
          </cell>
          <cell r="I33">
            <v>1</v>
          </cell>
          <cell r="J33">
            <v>56755.839999999989</v>
          </cell>
          <cell r="K33">
            <v>4713.03</v>
          </cell>
          <cell r="L33">
            <v>0</v>
          </cell>
          <cell r="M33">
            <v>0</v>
          </cell>
          <cell r="N33">
            <v>2800.0499999999997</v>
          </cell>
          <cell r="O33">
            <v>749.98000000000025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7801.8899999999994</v>
          </cell>
          <cell r="V33">
            <v>1245.7600000000002</v>
          </cell>
          <cell r="W33">
            <v>953.40000000000009</v>
          </cell>
          <cell r="X33">
            <v>5577.45</v>
          </cell>
          <cell r="Y33">
            <v>656.04871071572597</v>
          </cell>
          <cell r="Z33">
            <v>81253.448710715704</v>
          </cell>
          <cell r="AA33">
            <v>8605.17</v>
          </cell>
          <cell r="AB33">
            <v>261</v>
          </cell>
          <cell r="AC33">
            <v>20</v>
          </cell>
          <cell r="AD33">
            <v>12</v>
          </cell>
          <cell r="AE33">
            <v>0</v>
          </cell>
          <cell r="AF33">
            <v>12</v>
          </cell>
          <cell r="AG33">
            <v>1594.9499999999998</v>
          </cell>
          <cell r="AH33">
            <v>0.95</v>
          </cell>
          <cell r="AI33">
            <v>1515.2024999999996</v>
          </cell>
          <cell r="AJ33">
            <v>53.625471651951287</v>
          </cell>
          <cell r="AK33">
            <v>10.725094330390258</v>
          </cell>
          <cell r="AL33">
            <v>0.2</v>
          </cell>
          <cell r="AM33">
            <v>64.35056598234155</v>
          </cell>
          <cell r="AN33">
            <v>8.043820747792692</v>
          </cell>
          <cell r="AO33">
            <v>0.15</v>
          </cell>
          <cell r="AP33">
            <v>72.394386730134244</v>
          </cell>
          <cell r="AQ33">
            <v>0</v>
          </cell>
          <cell r="AR33">
            <v>0</v>
          </cell>
          <cell r="AS33">
            <v>1102.1666666666667</v>
          </cell>
          <cell r="AT33">
            <v>1102.1666666666667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 t="str">
            <v>N3221-1415-03</v>
          </cell>
          <cell r="C34">
            <v>0</v>
          </cell>
          <cell r="D34" t="str">
            <v>Call Centre Officer</v>
          </cell>
          <cell r="E34" t="str">
            <v>N3221-1415-03</v>
          </cell>
          <cell r="F34" t="str">
            <v>Vacant</v>
          </cell>
          <cell r="G34" t="str">
            <v>Salaried Staff</v>
          </cell>
          <cell r="H34">
            <v>0</v>
          </cell>
          <cell r="I34">
            <v>1</v>
          </cell>
          <cell r="J34">
            <v>56755.839999999989</v>
          </cell>
          <cell r="K34">
            <v>4713.03</v>
          </cell>
          <cell r="L34">
            <v>0</v>
          </cell>
          <cell r="M34">
            <v>0</v>
          </cell>
          <cell r="N34">
            <v>2800.0499999999997</v>
          </cell>
          <cell r="O34">
            <v>749.98000000000025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7801.8899999999994</v>
          </cell>
          <cell r="V34">
            <v>1245.7600000000002</v>
          </cell>
          <cell r="W34">
            <v>953.40000000000009</v>
          </cell>
          <cell r="X34">
            <v>5577.45</v>
          </cell>
          <cell r="Y34">
            <v>656.04871071572597</v>
          </cell>
          <cell r="Z34">
            <v>81253.448710715704</v>
          </cell>
          <cell r="AA34">
            <v>8605.17</v>
          </cell>
          <cell r="AB34">
            <v>261</v>
          </cell>
          <cell r="AC34">
            <v>20</v>
          </cell>
          <cell r="AD34">
            <v>12</v>
          </cell>
          <cell r="AE34">
            <v>0</v>
          </cell>
          <cell r="AF34">
            <v>12</v>
          </cell>
          <cell r="AG34">
            <v>1594.9499999999998</v>
          </cell>
          <cell r="AH34">
            <v>0.95</v>
          </cell>
          <cell r="AI34">
            <v>1515.2024999999996</v>
          </cell>
          <cell r="AJ34">
            <v>53.625471651951287</v>
          </cell>
          <cell r="AK34">
            <v>10.725094330390258</v>
          </cell>
          <cell r="AL34">
            <v>0.2</v>
          </cell>
          <cell r="AM34">
            <v>64.35056598234155</v>
          </cell>
          <cell r="AN34">
            <v>8.043820747792692</v>
          </cell>
          <cell r="AO34">
            <v>0.15</v>
          </cell>
          <cell r="AP34">
            <v>72.394386730134244</v>
          </cell>
          <cell r="AQ34">
            <v>0</v>
          </cell>
          <cell r="AR34">
            <v>0</v>
          </cell>
          <cell r="AS34">
            <v>1102.1666666666667</v>
          </cell>
          <cell r="AT34">
            <v>1102.1666666666667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B35" t="str">
            <v>N3221-1415-04</v>
          </cell>
          <cell r="C35">
            <v>0</v>
          </cell>
          <cell r="D35" t="str">
            <v>Call Centre Officer</v>
          </cell>
          <cell r="E35" t="str">
            <v>N3221-1415-04</v>
          </cell>
          <cell r="F35" t="str">
            <v>Vacant</v>
          </cell>
          <cell r="G35" t="str">
            <v>Salaried Staff</v>
          </cell>
          <cell r="H35">
            <v>0</v>
          </cell>
          <cell r="I35">
            <v>1</v>
          </cell>
          <cell r="J35">
            <v>56755.839999999989</v>
          </cell>
          <cell r="K35">
            <v>4713.03</v>
          </cell>
          <cell r="L35">
            <v>0</v>
          </cell>
          <cell r="M35">
            <v>0</v>
          </cell>
          <cell r="N35">
            <v>2800.0499999999997</v>
          </cell>
          <cell r="O35">
            <v>749.98000000000025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7801.8899999999994</v>
          </cell>
          <cell r="V35">
            <v>1245.7600000000002</v>
          </cell>
          <cell r="W35">
            <v>953.40000000000009</v>
          </cell>
          <cell r="X35">
            <v>5577.45</v>
          </cell>
          <cell r="Y35">
            <v>656.04871071572597</v>
          </cell>
          <cell r="Z35">
            <v>81253.448710715704</v>
          </cell>
          <cell r="AA35">
            <v>8605.17</v>
          </cell>
          <cell r="AB35">
            <v>261</v>
          </cell>
          <cell r="AC35">
            <v>20</v>
          </cell>
          <cell r="AD35">
            <v>12</v>
          </cell>
          <cell r="AE35">
            <v>0</v>
          </cell>
          <cell r="AF35">
            <v>12</v>
          </cell>
          <cell r="AG35">
            <v>1594.9499999999998</v>
          </cell>
          <cell r="AH35">
            <v>0.95</v>
          </cell>
          <cell r="AI35">
            <v>1515.2024999999996</v>
          </cell>
          <cell r="AJ35">
            <v>53.625471651951287</v>
          </cell>
          <cell r="AK35">
            <v>10.725094330390258</v>
          </cell>
          <cell r="AL35">
            <v>0.2</v>
          </cell>
          <cell r="AM35">
            <v>64.35056598234155</v>
          </cell>
          <cell r="AN35">
            <v>8.043820747792692</v>
          </cell>
          <cell r="AO35">
            <v>0.15</v>
          </cell>
          <cell r="AP35">
            <v>72.394386730134244</v>
          </cell>
          <cell r="AQ35">
            <v>0</v>
          </cell>
          <cell r="AR35">
            <v>0</v>
          </cell>
          <cell r="AS35">
            <v>1102.1666666666667</v>
          </cell>
          <cell r="AT35">
            <v>1102.1666666666667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B36" t="str">
            <v>N3221-1415-01</v>
          </cell>
          <cell r="C36">
            <v>0</v>
          </cell>
          <cell r="D36" t="str">
            <v>Casual Emergency Services Officer</v>
          </cell>
          <cell r="E36" t="str">
            <v>N3221-1415-01</v>
          </cell>
          <cell r="F36" t="str">
            <v>Vacant</v>
          </cell>
          <cell r="G36" t="str">
            <v>Salaried Staff</v>
          </cell>
          <cell r="H36">
            <v>0</v>
          </cell>
          <cell r="I36">
            <v>1</v>
          </cell>
          <cell r="J36">
            <v>50313.329999999987</v>
          </cell>
          <cell r="K36">
            <v>4178.0199999999995</v>
          </cell>
          <cell r="L36">
            <v>0</v>
          </cell>
          <cell r="M36">
            <v>0</v>
          </cell>
          <cell r="N36">
            <v>2800.0499999999997</v>
          </cell>
          <cell r="O36">
            <v>749.98000000000025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6964.63</v>
          </cell>
          <cell r="V36">
            <v>1111.26</v>
          </cell>
          <cell r="W36">
            <v>850.38</v>
          </cell>
          <cell r="X36">
            <v>4975.26</v>
          </cell>
          <cell r="Y36">
            <v>581.57842684209675</v>
          </cell>
          <cell r="Z36">
            <v>72524.488426842086</v>
          </cell>
          <cell r="AA36">
            <v>7628.43</v>
          </cell>
          <cell r="AB36">
            <v>261</v>
          </cell>
          <cell r="AC36">
            <v>20</v>
          </cell>
          <cell r="AD36">
            <v>12</v>
          </cell>
          <cell r="AE36">
            <v>0</v>
          </cell>
          <cell r="AF36">
            <v>12</v>
          </cell>
          <cell r="AG36">
            <v>1594.9499999999998</v>
          </cell>
          <cell r="AH36">
            <v>0.95</v>
          </cell>
          <cell r="AI36">
            <v>1515.2024999999996</v>
          </cell>
          <cell r="AJ36">
            <v>47.864551719550427</v>
          </cell>
          <cell r="AK36">
            <v>9.5729103439100864</v>
          </cell>
          <cell r="AL36">
            <v>0.2</v>
          </cell>
          <cell r="AM36">
            <v>57.437462063460515</v>
          </cell>
          <cell r="AN36">
            <v>7.1796827579325635</v>
          </cell>
          <cell r="AO36">
            <v>0.15</v>
          </cell>
          <cell r="AP36">
            <v>64.617144821393083</v>
          </cell>
          <cell r="AQ36">
            <v>0</v>
          </cell>
          <cell r="AR36">
            <v>0</v>
          </cell>
          <cell r="AS36">
            <v>1102.1666666666667</v>
          </cell>
          <cell r="AT36">
            <v>1102.1666666666667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B37" t="str">
            <v>N3221-1415-06</v>
          </cell>
          <cell r="C37">
            <v>0</v>
          </cell>
          <cell r="D37" t="str">
            <v>Emergency Services Officer</v>
          </cell>
          <cell r="E37" t="str">
            <v>N3221-1415-06</v>
          </cell>
          <cell r="F37" t="str">
            <v>Vacant</v>
          </cell>
          <cell r="G37" t="str">
            <v>Salaried Staff</v>
          </cell>
          <cell r="H37">
            <v>0</v>
          </cell>
          <cell r="I37">
            <v>1</v>
          </cell>
          <cell r="J37">
            <v>64285.710000000006</v>
          </cell>
          <cell r="K37">
            <v>5338.32</v>
          </cell>
          <cell r="L37">
            <v>0</v>
          </cell>
          <cell r="M37">
            <v>0</v>
          </cell>
          <cell r="N37">
            <v>2800.02</v>
          </cell>
          <cell r="O37">
            <v>749.98000000000025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8780.4700000000012</v>
          </cell>
          <cell r="V37">
            <v>1402.96</v>
          </cell>
          <cell r="W37">
            <v>1073.78</v>
          </cell>
          <cell r="X37">
            <v>6281.3200000000006</v>
          </cell>
          <cell r="Y37">
            <v>743.0864927558066</v>
          </cell>
          <cell r="Z37">
            <v>91455.646492755812</v>
          </cell>
          <cell r="AA37">
            <v>9746.89</v>
          </cell>
          <cell r="AB37">
            <v>261</v>
          </cell>
          <cell r="AC37">
            <v>20</v>
          </cell>
          <cell r="AD37">
            <v>12</v>
          </cell>
          <cell r="AE37">
            <v>0</v>
          </cell>
          <cell r="AF37">
            <v>12</v>
          </cell>
          <cell r="AG37">
            <v>1594.9499999999998</v>
          </cell>
          <cell r="AH37">
            <v>0.95</v>
          </cell>
          <cell r="AI37">
            <v>1515.2024999999996</v>
          </cell>
          <cell r="AJ37">
            <v>60.358695615111401</v>
          </cell>
          <cell r="AK37">
            <v>12.071739123022281</v>
          </cell>
          <cell r="AL37">
            <v>0.2</v>
          </cell>
          <cell r="AM37">
            <v>72.430434738133684</v>
          </cell>
          <cell r="AN37">
            <v>9.0538043422667105</v>
          </cell>
          <cell r="AO37">
            <v>0.15</v>
          </cell>
          <cell r="AP37">
            <v>81.4842390804004</v>
          </cell>
          <cell r="AQ37">
            <v>0</v>
          </cell>
          <cell r="AR37">
            <v>0</v>
          </cell>
          <cell r="AS37">
            <v>1102.1666666666667</v>
          </cell>
          <cell r="AT37">
            <v>1102.1666666666667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 t="str">
            <v>1399</v>
          </cell>
          <cell r="C39">
            <v>0</v>
          </cell>
          <cell r="D39" t="str">
            <v>Dispatcher</v>
          </cell>
          <cell r="E39" t="str">
            <v>5077</v>
          </cell>
          <cell r="F39" t="str">
            <v>BELL, Darren R</v>
          </cell>
          <cell r="G39" t="str">
            <v>Salaried Staff</v>
          </cell>
          <cell r="H39">
            <v>0</v>
          </cell>
          <cell r="I39">
            <v>1</v>
          </cell>
          <cell r="J39">
            <v>104079.91999999997</v>
          </cell>
          <cell r="K39">
            <v>9941.64</v>
          </cell>
          <cell r="L39">
            <v>986.21</v>
          </cell>
          <cell r="M39">
            <v>0</v>
          </cell>
          <cell r="N39">
            <v>2800.0499999999997</v>
          </cell>
          <cell r="O39">
            <v>749.98000000000025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22205.289999999997</v>
          </cell>
          <cell r="V39">
            <v>2360.0699999999997</v>
          </cell>
          <cell r="W39">
            <v>1710.0299999999995</v>
          </cell>
          <cell r="X39">
            <v>10566.31</v>
          </cell>
          <cell r="Y39">
            <v>6064.6231376299838</v>
          </cell>
          <cell r="Z39">
            <v>161464.12313762994</v>
          </cell>
          <cell r="AA39">
            <v>15780.42</v>
          </cell>
          <cell r="AB39">
            <v>261</v>
          </cell>
          <cell r="AC39">
            <v>20</v>
          </cell>
          <cell r="AD39">
            <v>12</v>
          </cell>
          <cell r="AE39">
            <v>0</v>
          </cell>
          <cell r="AF39">
            <v>12</v>
          </cell>
          <cell r="AG39">
            <v>1594.9499999999998</v>
          </cell>
          <cell r="AH39">
            <v>0.95</v>
          </cell>
          <cell r="AI39">
            <v>1515.2024999999996</v>
          </cell>
          <cell r="AJ39">
            <v>106.56273543478841</v>
          </cell>
          <cell r="AK39">
            <v>21.312547086957682</v>
          </cell>
          <cell r="AL39">
            <v>0.2</v>
          </cell>
          <cell r="AM39">
            <v>127.87528252174609</v>
          </cell>
          <cell r="AN39">
            <v>15.984410315218261</v>
          </cell>
          <cell r="AO39">
            <v>0.15</v>
          </cell>
          <cell r="AP39">
            <v>143.85969283696434</v>
          </cell>
          <cell r="AQ39">
            <v>53</v>
          </cell>
          <cell r="AR39">
            <v>9</v>
          </cell>
          <cell r="AS39">
            <v>1216.5</v>
          </cell>
          <cell r="AT39">
            <v>1278.5</v>
          </cell>
          <cell r="AU39">
            <v>9036.1814708622769</v>
          </cell>
          <cell r="AV39">
            <v>4.1454829878764178E-2</v>
          </cell>
          <cell r="AW39">
            <v>62.812461869378161</v>
          </cell>
          <cell r="AX39">
            <v>68.749090909090896</v>
          </cell>
        </row>
        <row r="40">
          <cell r="B40" t="str">
            <v>20</v>
          </cell>
          <cell r="C40">
            <v>0</v>
          </cell>
          <cell r="D40" t="str">
            <v>Dispatcher</v>
          </cell>
          <cell r="E40" t="str">
            <v>5085</v>
          </cell>
          <cell r="F40" t="str">
            <v>BIRCHALL, Michael B</v>
          </cell>
          <cell r="G40" t="str">
            <v>Salaried Staff</v>
          </cell>
          <cell r="H40">
            <v>0</v>
          </cell>
          <cell r="I40">
            <v>1</v>
          </cell>
          <cell r="J40">
            <v>131134.65000000002</v>
          </cell>
          <cell r="K40">
            <v>10889.509999999998</v>
          </cell>
          <cell r="L40">
            <v>634.6508</v>
          </cell>
          <cell r="M40">
            <v>0</v>
          </cell>
          <cell r="N40">
            <v>2800.0499999999997</v>
          </cell>
          <cell r="O40">
            <v>749.98000000000025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17468.059999999998</v>
          </cell>
          <cell r="V40">
            <v>2798.64</v>
          </cell>
          <cell r="W40">
            <v>2142.5699999999997</v>
          </cell>
          <cell r="X40">
            <v>12529.859999999999</v>
          </cell>
          <cell r="Y40">
            <v>7150.9303807380056</v>
          </cell>
          <cell r="Z40">
            <v>188298.90118073806</v>
          </cell>
          <cell r="AA40">
            <v>19882.39</v>
          </cell>
          <cell r="AB40">
            <v>261</v>
          </cell>
          <cell r="AC40">
            <v>20</v>
          </cell>
          <cell r="AD40">
            <v>12</v>
          </cell>
          <cell r="AE40">
            <v>0</v>
          </cell>
          <cell r="AF40">
            <v>12</v>
          </cell>
          <cell r="AG40">
            <v>1594.9499999999998</v>
          </cell>
          <cell r="AH40">
            <v>0.95</v>
          </cell>
          <cell r="AI40">
            <v>1515.2024999999996</v>
          </cell>
          <cell r="AJ40">
            <v>124.27309298970805</v>
          </cell>
          <cell r="AK40">
            <v>24.854618597941609</v>
          </cell>
          <cell r="AL40">
            <v>0.2</v>
          </cell>
          <cell r="AM40">
            <v>149.12771158764966</v>
          </cell>
          <cell r="AN40">
            <v>18.640963948456207</v>
          </cell>
          <cell r="AO40">
            <v>0.15</v>
          </cell>
          <cell r="AP40">
            <v>167.76867553610586</v>
          </cell>
          <cell r="AQ40">
            <v>0</v>
          </cell>
          <cell r="AR40">
            <v>0</v>
          </cell>
          <cell r="AS40">
            <v>1634.5</v>
          </cell>
          <cell r="AT40">
            <v>1634.5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B41" t="str">
            <v>1401</v>
          </cell>
          <cell r="C41">
            <v>0</v>
          </cell>
          <cell r="D41" t="str">
            <v>Dispatcher</v>
          </cell>
          <cell r="E41" t="str">
            <v>326-71589</v>
          </cell>
          <cell r="F41" t="str">
            <v>GRIGG, Kenneth J</v>
          </cell>
          <cell r="G41" t="str">
            <v>Salaried Staff</v>
          </cell>
          <cell r="H41">
            <v>0</v>
          </cell>
          <cell r="I41">
            <v>1</v>
          </cell>
          <cell r="J41">
            <v>131134.65000000002</v>
          </cell>
          <cell r="K41">
            <v>10889.509999999998</v>
          </cell>
          <cell r="L41">
            <v>1315.5532000000001</v>
          </cell>
          <cell r="M41">
            <v>0</v>
          </cell>
          <cell r="N41">
            <v>2800.0499999999997</v>
          </cell>
          <cell r="O41">
            <v>749.98000000000025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17468.059999999998</v>
          </cell>
          <cell r="V41">
            <v>2798.64</v>
          </cell>
          <cell r="W41">
            <v>2142.5699999999997</v>
          </cell>
          <cell r="X41">
            <v>12529.859999999999</v>
          </cell>
          <cell r="Y41">
            <v>10264.072240748996</v>
          </cell>
          <cell r="Z41">
            <v>192092.94544074903</v>
          </cell>
          <cell r="AA41">
            <v>19882.39</v>
          </cell>
          <cell r="AB41">
            <v>261</v>
          </cell>
          <cell r="AC41">
            <v>20</v>
          </cell>
          <cell r="AD41">
            <v>12</v>
          </cell>
          <cell r="AE41">
            <v>0</v>
          </cell>
          <cell r="AF41">
            <v>12</v>
          </cell>
          <cell r="AG41">
            <v>1594.9499999999998</v>
          </cell>
          <cell r="AH41">
            <v>0.95</v>
          </cell>
          <cell r="AI41">
            <v>1515.2024999999996</v>
          </cell>
          <cell r="AJ41">
            <v>126.77707794222164</v>
          </cell>
          <cell r="AK41">
            <v>25.35541558844433</v>
          </cell>
          <cell r="AL41">
            <v>0.2</v>
          </cell>
          <cell r="AM41">
            <v>152.13249353066595</v>
          </cell>
          <cell r="AN41">
            <v>19.016561691333244</v>
          </cell>
          <cell r="AO41">
            <v>0.15</v>
          </cell>
          <cell r="AP41">
            <v>171.14905522199919</v>
          </cell>
          <cell r="AQ41">
            <v>0</v>
          </cell>
          <cell r="AR41">
            <v>0</v>
          </cell>
          <cell r="AS41">
            <v>1241</v>
          </cell>
          <cell r="AT41">
            <v>1241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B42" t="str">
            <v>1516</v>
          </cell>
          <cell r="C42">
            <v>0</v>
          </cell>
          <cell r="D42" t="str">
            <v>Dispatcher</v>
          </cell>
          <cell r="E42" t="str">
            <v>719-50775</v>
          </cell>
          <cell r="F42" t="str">
            <v>NEGRI, Graeme</v>
          </cell>
          <cell r="G42" t="str">
            <v>Salaried Staff</v>
          </cell>
          <cell r="H42">
            <v>0</v>
          </cell>
          <cell r="I42">
            <v>1</v>
          </cell>
          <cell r="J42">
            <v>131134.65000000002</v>
          </cell>
          <cell r="K42">
            <v>10889.509999999998</v>
          </cell>
          <cell r="L42">
            <v>619.12279999999998</v>
          </cell>
          <cell r="M42">
            <v>0</v>
          </cell>
          <cell r="N42">
            <v>2800.0499999999997</v>
          </cell>
          <cell r="O42">
            <v>749.98000000000025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27977.379999999997</v>
          </cell>
          <cell r="V42">
            <v>2959.4299999999994</v>
          </cell>
          <cell r="W42">
            <v>2142.5699999999997</v>
          </cell>
          <cell r="X42">
            <v>13249.749999999998</v>
          </cell>
          <cell r="Y42">
            <v>6807.5244421300013</v>
          </cell>
          <cell r="Z42">
            <v>199329.96724213005</v>
          </cell>
          <cell r="AA42">
            <v>19882.39</v>
          </cell>
          <cell r="AB42">
            <v>261</v>
          </cell>
          <cell r="AC42">
            <v>20</v>
          </cell>
          <cell r="AD42">
            <v>12</v>
          </cell>
          <cell r="AE42">
            <v>0</v>
          </cell>
          <cell r="AF42">
            <v>12</v>
          </cell>
          <cell r="AG42">
            <v>1594.9499999999998</v>
          </cell>
          <cell r="AH42">
            <v>0.95</v>
          </cell>
          <cell r="AI42">
            <v>1515.2024999999996</v>
          </cell>
          <cell r="AJ42">
            <v>131.55335160952421</v>
          </cell>
          <cell r="AK42">
            <v>26.310670321904844</v>
          </cell>
          <cell r="AL42">
            <v>0.2</v>
          </cell>
          <cell r="AM42">
            <v>157.86402193142905</v>
          </cell>
          <cell r="AN42">
            <v>19.733002741428631</v>
          </cell>
          <cell r="AO42">
            <v>0.15</v>
          </cell>
          <cell r="AP42">
            <v>177.59702467285769</v>
          </cell>
          <cell r="AQ42">
            <v>0</v>
          </cell>
          <cell r="AR42">
            <v>0</v>
          </cell>
          <cell r="AS42">
            <v>1720</v>
          </cell>
          <cell r="AT42">
            <v>1720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B43" t="str">
            <v>1394</v>
          </cell>
          <cell r="C43">
            <v>0</v>
          </cell>
          <cell r="D43" t="str">
            <v>Dispatcher</v>
          </cell>
          <cell r="E43" t="str">
            <v>6424</v>
          </cell>
          <cell r="F43" t="str">
            <v>REES, Ross E</v>
          </cell>
          <cell r="G43" t="str">
            <v>Salaried Staff</v>
          </cell>
          <cell r="H43">
            <v>0</v>
          </cell>
          <cell r="I43">
            <v>1</v>
          </cell>
          <cell r="J43">
            <v>123777.71999999999</v>
          </cell>
          <cell r="K43">
            <v>10278.540000000001</v>
          </cell>
          <cell r="L43">
            <v>615.98839999999996</v>
          </cell>
          <cell r="M43">
            <v>0</v>
          </cell>
          <cell r="N43">
            <v>2800.0499999999997</v>
          </cell>
          <cell r="O43">
            <v>749.98000000000025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26407.79</v>
          </cell>
          <cell r="V43">
            <v>2796.4599999999996</v>
          </cell>
          <cell r="W43">
            <v>2024.9700000000005</v>
          </cell>
          <cell r="X43">
            <v>12520.050000000001</v>
          </cell>
          <cell r="Y43">
            <v>6597.8977338130062</v>
          </cell>
          <cell r="Z43">
            <v>188569.44613381298</v>
          </cell>
          <cell r="AA43">
            <v>18766.97</v>
          </cell>
          <cell r="AB43">
            <v>261</v>
          </cell>
          <cell r="AC43">
            <v>20</v>
          </cell>
          <cell r="AD43">
            <v>12</v>
          </cell>
          <cell r="AE43">
            <v>0</v>
          </cell>
          <cell r="AF43">
            <v>12</v>
          </cell>
          <cell r="AG43">
            <v>1594.9499999999998</v>
          </cell>
          <cell r="AH43">
            <v>0.95</v>
          </cell>
          <cell r="AI43">
            <v>1515.2024999999996</v>
          </cell>
          <cell r="AJ43">
            <v>124.4516466504068</v>
          </cell>
          <cell r="AK43">
            <v>24.890329330081361</v>
          </cell>
          <cell r="AL43">
            <v>0.2</v>
          </cell>
          <cell r="AM43">
            <v>149.34197598048817</v>
          </cell>
          <cell r="AN43">
            <v>18.667746997561018</v>
          </cell>
          <cell r="AO43">
            <v>0.15</v>
          </cell>
          <cell r="AP43">
            <v>168.00972297804918</v>
          </cell>
          <cell r="AQ43">
            <v>0</v>
          </cell>
          <cell r="AR43">
            <v>0</v>
          </cell>
          <cell r="AS43">
            <v>1786</v>
          </cell>
          <cell r="AT43">
            <v>1786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B44" t="str">
            <v>1400</v>
          </cell>
          <cell r="C44">
            <v>0</v>
          </cell>
          <cell r="D44" t="str">
            <v>Dispatcher</v>
          </cell>
          <cell r="E44" t="str">
            <v>6876</v>
          </cell>
          <cell r="F44" t="str">
            <v>WALKER, Noel G</v>
          </cell>
          <cell r="G44" t="str">
            <v>Salaried Staff</v>
          </cell>
          <cell r="H44">
            <v>0</v>
          </cell>
          <cell r="I44">
            <v>1</v>
          </cell>
          <cell r="J44">
            <v>120341.80999999998</v>
          </cell>
          <cell r="K44">
            <v>9993.2199999999993</v>
          </cell>
          <cell r="L44">
            <v>979.84559999999999</v>
          </cell>
          <cell r="M44">
            <v>0</v>
          </cell>
          <cell r="N44">
            <v>2800.0499999999997</v>
          </cell>
          <cell r="O44">
            <v>749.98000000000025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25674.760000000002</v>
          </cell>
          <cell r="V44">
            <v>2720.3300000000004</v>
          </cell>
          <cell r="W44">
            <v>1970.0399999999997</v>
          </cell>
          <cell r="X44">
            <v>12179.29</v>
          </cell>
          <cell r="Y44">
            <v>7491.0570198519999</v>
          </cell>
          <cell r="Z44">
            <v>184900.38261985197</v>
          </cell>
          <cell r="AA44">
            <v>18246.03</v>
          </cell>
          <cell r="AB44">
            <v>261</v>
          </cell>
          <cell r="AC44">
            <v>20</v>
          </cell>
          <cell r="AD44">
            <v>12</v>
          </cell>
          <cell r="AE44">
            <v>0</v>
          </cell>
          <cell r="AF44">
            <v>12</v>
          </cell>
          <cell r="AG44">
            <v>1594.9499999999998</v>
          </cell>
          <cell r="AH44">
            <v>0.95</v>
          </cell>
          <cell r="AI44">
            <v>1515.2024999999996</v>
          </cell>
          <cell r="AJ44">
            <v>122.0301462146822</v>
          </cell>
          <cell r="AK44">
            <v>24.406029242936441</v>
          </cell>
          <cell r="AL44">
            <v>0.2</v>
          </cell>
          <cell r="AM44">
            <v>146.43617545761865</v>
          </cell>
          <cell r="AN44">
            <v>18.304521932202331</v>
          </cell>
          <cell r="AO44">
            <v>0.15</v>
          </cell>
          <cell r="AP44">
            <v>164.74069738982098</v>
          </cell>
          <cell r="AQ44">
            <v>0</v>
          </cell>
          <cell r="AR44">
            <v>0</v>
          </cell>
          <cell r="AS44">
            <v>1226</v>
          </cell>
          <cell r="AT44">
            <v>1226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B45" t="str">
            <v>5021</v>
          </cell>
          <cell r="C45">
            <v>0</v>
          </cell>
          <cell r="D45" t="str">
            <v>Network Operator</v>
          </cell>
          <cell r="E45" t="str">
            <v>1234</v>
          </cell>
          <cell r="F45" t="str">
            <v>BALLARD, David</v>
          </cell>
          <cell r="G45" t="str">
            <v>Salaried Staff</v>
          </cell>
          <cell r="H45">
            <v>0</v>
          </cell>
          <cell r="I45">
            <v>1</v>
          </cell>
          <cell r="J45">
            <v>134308.43</v>
          </cell>
          <cell r="K45">
            <v>11153.040000000003</v>
          </cell>
          <cell r="L45">
            <v>533.57600000000002</v>
          </cell>
          <cell r="M45">
            <v>0</v>
          </cell>
          <cell r="N45">
            <v>2800.0499999999997</v>
          </cell>
          <cell r="O45">
            <v>749.98000000000025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5962.34</v>
          </cell>
          <cell r="U45">
            <v>29829.090000000004</v>
          </cell>
          <cell r="V45">
            <v>3138.92</v>
          </cell>
          <cell r="W45">
            <v>2270.5500000000002</v>
          </cell>
          <cell r="X45">
            <v>14053.389999999998</v>
          </cell>
          <cell r="Y45">
            <v>5737.6894345620094</v>
          </cell>
          <cell r="Z45">
            <v>210537.05543456197</v>
          </cell>
          <cell r="AA45">
            <v>20363.580000000002</v>
          </cell>
          <cell r="AB45">
            <v>261</v>
          </cell>
          <cell r="AC45">
            <v>20</v>
          </cell>
          <cell r="AD45">
            <v>12</v>
          </cell>
          <cell r="AE45">
            <v>0</v>
          </cell>
          <cell r="AF45">
            <v>12</v>
          </cell>
          <cell r="AG45">
            <v>1594.9499999999998</v>
          </cell>
          <cell r="AH45">
            <v>0.95</v>
          </cell>
          <cell r="AI45">
            <v>1515.2024999999996</v>
          </cell>
          <cell r="AJ45">
            <v>138.94978092668276</v>
          </cell>
          <cell r="AK45">
            <v>27.789956185336553</v>
          </cell>
          <cell r="AL45">
            <v>0.2</v>
          </cell>
          <cell r="AM45">
            <v>166.73973711201933</v>
          </cell>
          <cell r="AN45">
            <v>20.842467139002412</v>
          </cell>
          <cell r="AO45">
            <v>0.15</v>
          </cell>
          <cell r="AP45">
            <v>187.58220425102175</v>
          </cell>
          <cell r="AQ45">
            <v>0</v>
          </cell>
          <cell r="AR45">
            <v>0</v>
          </cell>
          <cell r="AS45">
            <v>1824</v>
          </cell>
          <cell r="AT45">
            <v>1824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B46" t="str">
            <v>5315</v>
          </cell>
          <cell r="C46">
            <v>0</v>
          </cell>
          <cell r="D46" t="str">
            <v>Network Operator</v>
          </cell>
          <cell r="E46" t="str">
            <v>5410</v>
          </cell>
          <cell r="F46" t="str">
            <v>DENNIS, Mark A</v>
          </cell>
          <cell r="G46" t="str">
            <v>Salaried Staff</v>
          </cell>
          <cell r="H46">
            <v>0</v>
          </cell>
          <cell r="I46">
            <v>1</v>
          </cell>
          <cell r="J46">
            <v>134308.43</v>
          </cell>
          <cell r="K46">
            <v>11153.040000000003</v>
          </cell>
          <cell r="L46">
            <v>962.22199999999998</v>
          </cell>
          <cell r="M46">
            <v>0</v>
          </cell>
          <cell r="N46">
            <v>2800.0499999999997</v>
          </cell>
          <cell r="O46">
            <v>749.98000000000025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5962.34</v>
          </cell>
          <cell r="U46">
            <v>29829.090000000004</v>
          </cell>
          <cell r="V46">
            <v>3138.92</v>
          </cell>
          <cell r="W46">
            <v>2270.5500000000002</v>
          </cell>
          <cell r="X46">
            <v>14053.389999999998</v>
          </cell>
          <cell r="Y46">
            <v>5932.4719527400157</v>
          </cell>
          <cell r="Z46">
            <v>211160.48395274</v>
          </cell>
          <cell r="AA46">
            <v>20363.580000000002</v>
          </cell>
          <cell r="AB46">
            <v>261</v>
          </cell>
          <cell r="AC46">
            <v>20</v>
          </cell>
          <cell r="AD46">
            <v>12</v>
          </cell>
          <cell r="AE46">
            <v>0</v>
          </cell>
          <cell r="AF46">
            <v>12</v>
          </cell>
          <cell r="AG46">
            <v>1594.9499999999998</v>
          </cell>
          <cell r="AH46">
            <v>0.95</v>
          </cell>
          <cell r="AI46">
            <v>1515.2024999999996</v>
          </cell>
          <cell r="AJ46">
            <v>139.36122990342218</v>
          </cell>
          <cell r="AK46">
            <v>27.87224598068444</v>
          </cell>
          <cell r="AL46">
            <v>0.2</v>
          </cell>
          <cell r="AM46">
            <v>167.23347588410661</v>
          </cell>
          <cell r="AN46">
            <v>20.904184485513326</v>
          </cell>
          <cell r="AO46">
            <v>0.15</v>
          </cell>
          <cell r="AP46">
            <v>188.13766036961994</v>
          </cell>
          <cell r="AQ46">
            <v>0</v>
          </cell>
          <cell r="AR46">
            <v>0</v>
          </cell>
          <cell r="AS46">
            <v>1947.5</v>
          </cell>
          <cell r="AT46">
            <v>1947.5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B47" t="str">
            <v>1241</v>
          </cell>
          <cell r="C47">
            <v>0</v>
          </cell>
          <cell r="D47" t="str">
            <v>Network Operator</v>
          </cell>
          <cell r="E47" t="str">
            <v>4056</v>
          </cell>
          <cell r="F47" t="str">
            <v>GORTON, Andrew D</v>
          </cell>
          <cell r="G47" t="str">
            <v>Salaried Staff</v>
          </cell>
          <cell r="H47">
            <v>0</v>
          </cell>
          <cell r="I47">
            <v>1</v>
          </cell>
          <cell r="J47">
            <v>146355.53</v>
          </cell>
          <cell r="K47">
            <v>12153.430000000002</v>
          </cell>
          <cell r="L47">
            <v>622.54399999999998</v>
          </cell>
          <cell r="M47">
            <v>0</v>
          </cell>
          <cell r="N47">
            <v>2800.0499999999997</v>
          </cell>
          <cell r="O47">
            <v>749.98000000000025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5962.34</v>
          </cell>
          <cell r="U47">
            <v>32399.32</v>
          </cell>
          <cell r="V47">
            <v>3405.8099999999995</v>
          </cell>
          <cell r="W47">
            <v>2463.13</v>
          </cell>
          <cell r="X47">
            <v>15248.330000000002</v>
          </cell>
          <cell r="Y47">
            <v>7402.514520909026</v>
          </cell>
          <cell r="Z47">
            <v>229562.978520909</v>
          </cell>
          <cell r="AA47">
            <v>22190.22</v>
          </cell>
          <cell r="AB47">
            <v>261</v>
          </cell>
          <cell r="AC47">
            <v>20</v>
          </cell>
          <cell r="AD47">
            <v>12</v>
          </cell>
          <cell r="AE47">
            <v>0</v>
          </cell>
          <cell r="AF47">
            <v>12</v>
          </cell>
          <cell r="AG47">
            <v>1594.9499999999998</v>
          </cell>
          <cell r="AH47">
            <v>0.95</v>
          </cell>
          <cell r="AI47">
            <v>1515.2024999999996</v>
          </cell>
          <cell r="AJ47">
            <v>151.50646763116418</v>
          </cell>
          <cell r="AK47">
            <v>30.30129352623284</v>
          </cell>
          <cell r="AL47">
            <v>0.2</v>
          </cell>
          <cell r="AM47">
            <v>181.80776115739701</v>
          </cell>
          <cell r="AN47">
            <v>22.725970144674626</v>
          </cell>
          <cell r="AO47">
            <v>0.15</v>
          </cell>
          <cell r="AP47">
            <v>204.53373130207163</v>
          </cell>
          <cell r="AQ47">
            <v>0</v>
          </cell>
          <cell r="AR47">
            <v>0</v>
          </cell>
          <cell r="AS47">
            <v>1394.5</v>
          </cell>
          <cell r="AT47">
            <v>1394.5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B48" t="str">
            <v>5023</v>
          </cell>
          <cell r="C48">
            <v>0</v>
          </cell>
          <cell r="D48" t="str">
            <v>Network Operator</v>
          </cell>
          <cell r="E48" t="str">
            <v>5638</v>
          </cell>
          <cell r="F48" t="str">
            <v>HENNOCK, Adrian S</v>
          </cell>
          <cell r="G48" t="str">
            <v>Salaried Staff</v>
          </cell>
          <cell r="H48">
            <v>0</v>
          </cell>
          <cell r="I48">
            <v>1</v>
          </cell>
          <cell r="J48">
            <v>134308.43</v>
          </cell>
          <cell r="K48">
            <v>11153.040000000003</v>
          </cell>
          <cell r="L48">
            <v>696.67640000000006</v>
          </cell>
          <cell r="M48">
            <v>0</v>
          </cell>
          <cell r="N48">
            <v>2800.0499999999997</v>
          </cell>
          <cell r="O48">
            <v>749.98000000000025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5962.34</v>
          </cell>
          <cell r="U48">
            <v>29829.090000000004</v>
          </cell>
          <cell r="V48">
            <v>3138.92</v>
          </cell>
          <cell r="W48">
            <v>2270.5500000000002</v>
          </cell>
          <cell r="X48">
            <v>14053.389999999998</v>
          </cell>
          <cell r="Y48">
            <v>7459.6962747869693</v>
          </cell>
          <cell r="Z48">
            <v>212422.16267478693</v>
          </cell>
          <cell r="AA48">
            <v>20363.580000000002</v>
          </cell>
          <cell r="AB48">
            <v>261</v>
          </cell>
          <cell r="AC48">
            <v>20</v>
          </cell>
          <cell r="AD48">
            <v>12</v>
          </cell>
          <cell r="AE48">
            <v>0</v>
          </cell>
          <cell r="AF48">
            <v>12</v>
          </cell>
          <cell r="AG48">
            <v>1594.9499999999998</v>
          </cell>
          <cell r="AH48">
            <v>0.95</v>
          </cell>
          <cell r="AI48">
            <v>1515.2024999999996</v>
          </cell>
          <cell r="AJ48">
            <v>140.19390984029329</v>
          </cell>
          <cell r="AK48">
            <v>28.038781968058657</v>
          </cell>
          <cell r="AL48">
            <v>0.2</v>
          </cell>
          <cell r="AM48">
            <v>168.23269180835194</v>
          </cell>
          <cell r="AN48">
            <v>21.029086476043993</v>
          </cell>
          <cell r="AO48">
            <v>0.15</v>
          </cell>
          <cell r="AP48">
            <v>189.26177828439594</v>
          </cell>
          <cell r="AQ48">
            <v>0</v>
          </cell>
          <cell r="AR48">
            <v>0</v>
          </cell>
          <cell r="AS48">
            <v>1746</v>
          </cell>
          <cell r="AT48">
            <v>1746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B49" t="str">
            <v>6611</v>
          </cell>
          <cell r="C49">
            <v>0</v>
          </cell>
          <cell r="D49" t="str">
            <v>Network Operator</v>
          </cell>
          <cell r="E49" t="str">
            <v>10608</v>
          </cell>
          <cell r="F49" t="str">
            <v>MCELROY, Scott A</v>
          </cell>
          <cell r="G49" t="str">
            <v>Salaried Staff</v>
          </cell>
          <cell r="H49">
            <v>0</v>
          </cell>
          <cell r="I49">
            <v>1</v>
          </cell>
          <cell r="J49">
            <v>126085.8</v>
          </cell>
          <cell r="K49">
            <v>10470.25</v>
          </cell>
          <cell r="L49">
            <v>652.33640000000003</v>
          </cell>
          <cell r="M49">
            <v>0</v>
          </cell>
          <cell r="N49">
            <v>2800.0499999999997</v>
          </cell>
          <cell r="O49">
            <v>749.98000000000025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5962.34</v>
          </cell>
          <cell r="U49">
            <v>17527.419999999998</v>
          </cell>
          <cell r="V49">
            <v>2795.4300000000003</v>
          </cell>
          <cell r="W49">
            <v>2139.0500000000002</v>
          </cell>
          <cell r="X49">
            <v>12515.380000000001</v>
          </cell>
          <cell r="Y49">
            <v>2347.3538070513023</v>
          </cell>
          <cell r="Z49">
            <v>184045.3902070513</v>
          </cell>
          <cell r="AA49">
            <v>19116.91</v>
          </cell>
          <cell r="AB49">
            <v>261</v>
          </cell>
          <cell r="AC49">
            <v>20</v>
          </cell>
          <cell r="AD49">
            <v>12</v>
          </cell>
          <cell r="AE49">
            <v>0</v>
          </cell>
          <cell r="AF49">
            <v>12</v>
          </cell>
          <cell r="AG49">
            <v>1594.9499999999998</v>
          </cell>
          <cell r="AH49">
            <v>0.95</v>
          </cell>
          <cell r="AI49">
            <v>1515.2024999999996</v>
          </cell>
          <cell r="AJ49">
            <v>121.46587021012131</v>
          </cell>
          <cell r="AK49">
            <v>24.293174042024262</v>
          </cell>
          <cell r="AL49">
            <v>0.2</v>
          </cell>
          <cell r="AM49">
            <v>145.75904425214557</v>
          </cell>
          <cell r="AN49">
            <v>18.219880531518196</v>
          </cell>
          <cell r="AO49">
            <v>0.15</v>
          </cell>
          <cell r="AP49">
            <v>163.97892478366376</v>
          </cell>
          <cell r="AQ49">
            <v>0</v>
          </cell>
          <cell r="AR49">
            <v>0</v>
          </cell>
          <cell r="AS49">
            <v>1591.5</v>
          </cell>
          <cell r="AT49">
            <v>1591.5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B50" t="str">
            <v>5428</v>
          </cell>
          <cell r="C50">
            <v>0</v>
          </cell>
          <cell r="D50" t="str">
            <v>Network Operator</v>
          </cell>
          <cell r="E50" t="str">
            <v>3938</v>
          </cell>
          <cell r="F50" t="str">
            <v>REID, Mark S</v>
          </cell>
          <cell r="G50" t="str">
            <v>Salaried Staff</v>
          </cell>
          <cell r="H50">
            <v>0</v>
          </cell>
          <cell r="I50">
            <v>1</v>
          </cell>
          <cell r="J50">
            <v>134308.43</v>
          </cell>
          <cell r="K50">
            <v>11153.040000000003</v>
          </cell>
          <cell r="L50">
            <v>565.7296</v>
          </cell>
          <cell r="M50">
            <v>0</v>
          </cell>
          <cell r="N50">
            <v>2800.0499999999997</v>
          </cell>
          <cell r="O50">
            <v>749.98000000000025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5840.63</v>
          </cell>
          <cell r="U50">
            <v>18581.420000000002</v>
          </cell>
          <cell r="V50">
            <v>2964.96</v>
          </cell>
          <cell r="W50">
            <v>2268.96</v>
          </cell>
          <cell r="X50">
            <v>13274.58</v>
          </cell>
          <cell r="Y50">
            <v>6208.2704640264237</v>
          </cell>
          <cell r="Z50">
            <v>198716.05006402641</v>
          </cell>
          <cell r="AA50">
            <v>20363.580000000002</v>
          </cell>
          <cell r="AB50">
            <v>261</v>
          </cell>
          <cell r="AC50">
            <v>20</v>
          </cell>
          <cell r="AD50">
            <v>12</v>
          </cell>
          <cell r="AE50">
            <v>0</v>
          </cell>
          <cell r="AF50">
            <v>12</v>
          </cell>
          <cell r="AG50">
            <v>1594.9499999999998</v>
          </cell>
          <cell r="AH50">
            <v>0.95</v>
          </cell>
          <cell r="AI50">
            <v>1515.2024999999996</v>
          </cell>
          <cell r="AJ50">
            <v>131.14817990600363</v>
          </cell>
          <cell r="AK50">
            <v>26.22963598120073</v>
          </cell>
          <cell r="AL50">
            <v>0.2</v>
          </cell>
          <cell r="AM50">
            <v>157.37781588720435</v>
          </cell>
          <cell r="AN50">
            <v>19.672226985900544</v>
          </cell>
          <cell r="AO50">
            <v>0.15</v>
          </cell>
          <cell r="AP50">
            <v>177.0500428731049</v>
          </cell>
          <cell r="AQ50">
            <v>0</v>
          </cell>
          <cell r="AR50">
            <v>0</v>
          </cell>
          <cell r="AS50">
            <v>1078.7900000000002</v>
          </cell>
          <cell r="AT50">
            <v>1078.7900000000002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B51" t="str">
            <v>5273</v>
          </cell>
          <cell r="C51">
            <v>0</v>
          </cell>
          <cell r="D51" t="str">
            <v>Network Operator</v>
          </cell>
          <cell r="E51" t="str">
            <v>6734</v>
          </cell>
          <cell r="F51" t="str">
            <v>SZELL, Robert J</v>
          </cell>
          <cell r="G51" t="str">
            <v>Salaried Staff</v>
          </cell>
          <cell r="H51">
            <v>0</v>
          </cell>
          <cell r="I51">
            <v>1</v>
          </cell>
          <cell r="J51">
            <v>142289.60000000001</v>
          </cell>
          <cell r="K51">
            <v>11815.83</v>
          </cell>
          <cell r="L51">
            <v>931.17960000000005</v>
          </cell>
          <cell r="M51">
            <v>0</v>
          </cell>
          <cell r="N51">
            <v>2800.0499999999997</v>
          </cell>
          <cell r="O51">
            <v>749.98000000000025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5962.34</v>
          </cell>
          <cell r="U51">
            <v>31531.88</v>
          </cell>
          <cell r="V51">
            <v>3315.7299999999996</v>
          </cell>
          <cell r="W51">
            <v>2398.1099999999997</v>
          </cell>
          <cell r="X51">
            <v>14845.05</v>
          </cell>
          <cell r="Y51">
            <v>8038.9861197489954</v>
          </cell>
          <cell r="Z51">
            <v>224678.73571974898</v>
          </cell>
          <cell r="AA51">
            <v>21573.710000000003</v>
          </cell>
          <cell r="AB51">
            <v>261</v>
          </cell>
          <cell r="AC51">
            <v>20</v>
          </cell>
          <cell r="AD51">
            <v>12</v>
          </cell>
          <cell r="AE51">
            <v>0</v>
          </cell>
          <cell r="AF51">
            <v>12</v>
          </cell>
          <cell r="AG51">
            <v>1594.9499999999998</v>
          </cell>
          <cell r="AH51">
            <v>0.95</v>
          </cell>
          <cell r="AI51">
            <v>1515.2024999999996</v>
          </cell>
          <cell r="AJ51">
            <v>148.2829758528969</v>
          </cell>
          <cell r="AK51">
            <v>29.656595170579379</v>
          </cell>
          <cell r="AL51">
            <v>0.2</v>
          </cell>
          <cell r="AM51">
            <v>177.93957102347628</v>
          </cell>
          <cell r="AN51">
            <v>22.242446377934534</v>
          </cell>
          <cell r="AO51">
            <v>0.15</v>
          </cell>
          <cell r="AP51">
            <v>200.1820174014108</v>
          </cell>
          <cell r="AQ51">
            <v>0</v>
          </cell>
          <cell r="AR51">
            <v>0</v>
          </cell>
          <cell r="AS51">
            <v>1582.5</v>
          </cell>
          <cell r="AT51">
            <v>1582.5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B52" t="str">
            <v>5091</v>
          </cell>
          <cell r="C52">
            <v>0</v>
          </cell>
          <cell r="D52" t="str">
            <v>Network Operator</v>
          </cell>
          <cell r="E52" t="str">
            <v>3445</v>
          </cell>
          <cell r="F52" t="str">
            <v>ZIERHOLZ, Hannes</v>
          </cell>
          <cell r="G52" t="str">
            <v>Salaried Staff</v>
          </cell>
          <cell r="H52">
            <v>0</v>
          </cell>
          <cell r="I52">
            <v>1</v>
          </cell>
          <cell r="J52">
            <v>146355.53</v>
          </cell>
          <cell r="K52">
            <v>12153.430000000002</v>
          </cell>
          <cell r="L52">
            <v>933.5680000000001</v>
          </cell>
          <cell r="M52">
            <v>0</v>
          </cell>
          <cell r="N52">
            <v>2800.0499999999997</v>
          </cell>
          <cell r="O52">
            <v>749.98000000000025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5962.34</v>
          </cell>
          <cell r="U52">
            <v>20161.650000000005</v>
          </cell>
          <cell r="V52">
            <v>3218.6100000000006</v>
          </cell>
          <cell r="W52">
            <v>2463.13</v>
          </cell>
          <cell r="X52">
            <v>14410.05</v>
          </cell>
          <cell r="Y52">
            <v>6604.0479502480157</v>
          </cell>
          <cell r="Z52">
            <v>215812.38595024799</v>
          </cell>
          <cell r="AA52">
            <v>22190.22</v>
          </cell>
          <cell r="AB52">
            <v>261</v>
          </cell>
          <cell r="AC52">
            <v>20</v>
          </cell>
          <cell r="AD52">
            <v>12</v>
          </cell>
          <cell r="AE52">
            <v>0</v>
          </cell>
          <cell r="AF52">
            <v>12</v>
          </cell>
          <cell r="AG52">
            <v>1594.9499999999998</v>
          </cell>
          <cell r="AH52">
            <v>0.95</v>
          </cell>
          <cell r="AI52">
            <v>1515.2024999999996</v>
          </cell>
          <cell r="AJ52">
            <v>142.43138191116239</v>
          </cell>
          <cell r="AK52">
            <v>28.486276382232479</v>
          </cell>
          <cell r="AL52">
            <v>0.2</v>
          </cell>
          <cell r="AM52">
            <v>170.91765829339488</v>
          </cell>
          <cell r="AN52">
            <v>21.364707286674356</v>
          </cell>
          <cell r="AO52">
            <v>0.15</v>
          </cell>
          <cell r="AP52">
            <v>192.28236558006924</v>
          </cell>
          <cell r="AQ52">
            <v>0</v>
          </cell>
          <cell r="AR52">
            <v>0</v>
          </cell>
          <cell r="AS52">
            <v>1472</v>
          </cell>
          <cell r="AT52">
            <v>1472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</row>
        <row r="55">
          <cell r="B55" t="str">
            <v>Total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27.3</v>
          </cell>
          <cell r="J55">
            <v>2907299.6999999997</v>
          </cell>
          <cell r="K55">
            <v>242722.49</v>
          </cell>
          <cell r="L55">
            <v>14954.188800000002</v>
          </cell>
          <cell r="M55">
            <v>17160.000000000004</v>
          </cell>
          <cell r="N55">
            <v>72366.790000000037</v>
          </cell>
          <cell r="O55">
            <v>19383.059999999998</v>
          </cell>
          <cell r="P55">
            <v>0</v>
          </cell>
          <cell r="Q55">
            <v>0</v>
          </cell>
          <cell r="R55">
            <v>364.06</v>
          </cell>
          <cell r="S55">
            <v>17.399999999999999</v>
          </cell>
          <cell r="T55">
            <v>50616.2</v>
          </cell>
          <cell r="U55">
            <v>505938.71000000008</v>
          </cell>
          <cell r="V55">
            <v>65104.679999999993</v>
          </cell>
          <cell r="W55">
            <v>48553.14</v>
          </cell>
          <cell r="X55">
            <v>291482.15999999992</v>
          </cell>
          <cell r="Y55">
            <v>123290.4178110263</v>
          </cell>
          <cell r="Z55">
            <v>4359252.9966110261</v>
          </cell>
          <cell r="AA55">
            <v>440799.42000000004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38757.285000000003</v>
          </cell>
          <cell r="AH55">
            <v>0</v>
          </cell>
          <cell r="AI55">
            <v>36819.42074999999</v>
          </cell>
          <cell r="AJ55">
            <v>104.82461598774273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9</v>
          </cell>
          <cell r="AS55">
            <v>0</v>
          </cell>
          <cell r="AT55">
            <v>0</v>
          </cell>
          <cell r="AU55">
            <v>9036.1814708622769</v>
          </cell>
          <cell r="AV55">
            <v>2.1387065533197032E-3</v>
          </cell>
          <cell r="AX55">
            <v>68.749090909090896</v>
          </cell>
        </row>
        <row r="56">
          <cell r="B56" t="str">
            <v>Total (Chargeable)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24.3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3859581.6410098756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Overtime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 t="str">
            <v>Payroll (including APC's)</v>
          </cell>
          <cell r="X57">
            <v>0</v>
          </cell>
          <cell r="Y57">
            <v>4800052.416611026</v>
          </cell>
          <cell r="Z57" t="str">
            <v>Proof</v>
          </cell>
          <cell r="AE57" t="str">
            <v>Productive Hrs for the year</v>
          </cell>
          <cell r="AF57">
            <v>0</v>
          </cell>
          <cell r="AG57">
            <v>0</v>
          </cell>
          <cell r="AH57">
            <v>0</v>
          </cell>
          <cell r="AI57">
            <v>36819.42074999999</v>
          </cell>
          <cell r="AJ57">
            <v>104.82461598774273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 xml:space="preserve">Overtime Hours </v>
          </cell>
          <cell r="E58">
            <v>0</v>
          </cell>
          <cell r="F58">
            <v>3316.0324516094834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 t="str">
            <v xml:space="preserve">Estimated  Monthly Productive Hrs </v>
          </cell>
          <cell r="AF58">
            <v>0</v>
          </cell>
          <cell r="AG58">
            <v>0</v>
          </cell>
          <cell r="AH58">
            <v>0</v>
          </cell>
          <cell r="AI58">
            <v>3068.2850624999992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Base Rate</v>
          </cell>
          <cell r="E59">
            <v>0</v>
          </cell>
          <cell r="F59">
            <v>104.82461598774273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 t="str">
            <v>Overtime Hrs for the year</v>
          </cell>
          <cell r="AF59">
            <v>0</v>
          </cell>
          <cell r="AG59">
            <v>0</v>
          </cell>
          <cell r="AH59">
            <v>0</v>
          </cell>
          <cell r="AI59">
            <v>3316.0324516094834</v>
          </cell>
          <cell r="AJ59">
            <v>0</v>
          </cell>
          <cell r="AK59" t="str">
            <v xml:space="preserve">Cost Centre Overhead </v>
          </cell>
          <cell r="AL59">
            <v>0</v>
          </cell>
          <cell r="AM59">
            <v>0</v>
          </cell>
          <cell r="AN59">
            <v>0</v>
          </cell>
          <cell r="AO59">
            <v>827192.37768239458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347601.82834285719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4800052.416611026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 t="str">
            <v>Total Hrs for the year</v>
          </cell>
          <cell r="AF60">
            <v>0</v>
          </cell>
          <cell r="AG60">
            <v>0</v>
          </cell>
          <cell r="AH60">
            <v>0</v>
          </cell>
          <cell r="AI60">
            <v>40135.453201609474</v>
          </cell>
          <cell r="AJ60">
            <v>0</v>
          </cell>
          <cell r="AK60" t="str">
            <v xml:space="preserve">Corporate Overheads 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Multiplier for O/T recovery penalty</v>
          </cell>
          <cell r="E61">
            <v>0</v>
          </cell>
          <cell r="F61">
            <v>1.4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Proofs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Total Allocated</v>
          </cell>
          <cell r="E62">
            <v>0</v>
          </cell>
          <cell r="F62">
            <v>486642.55968000001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 t="str">
            <v>Staff Numbers - FTE</v>
          </cell>
          <cell r="AJ62">
            <v>0</v>
          </cell>
          <cell r="AK62">
            <v>27.3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Budget Overtime</v>
          </cell>
          <cell r="E64">
            <v>0</v>
          </cell>
          <cell r="F64">
            <v>440799.42000000004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APCS</v>
          </cell>
          <cell r="E65">
            <v>0</v>
          </cell>
          <cell r="F65">
            <v>0.104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Total Budget Overtime</v>
          </cell>
          <cell r="E66">
            <v>0</v>
          </cell>
          <cell r="F66">
            <v>486642.55968000006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 t="str">
            <v>Cost Centre Overheads as a % of Chargeable Payroll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0.19032436880524811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Corporate Overheads as a % of Chargeable Payroll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0.15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 t="str">
            <v>Staff Training and Development</v>
          </cell>
          <cell r="E70">
            <v>0</v>
          </cell>
          <cell r="F70">
            <v>59740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 t="str">
            <v>Average OPA Rate</v>
          </cell>
          <cell r="AM70">
            <v>0</v>
          </cell>
          <cell r="AN70">
            <v>0</v>
          </cell>
          <cell r="AO70">
            <v>104.82461598774273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 t="str">
            <v>Other Employment Costs</v>
          </cell>
          <cell r="E71">
            <v>0</v>
          </cell>
          <cell r="F71">
            <v>3239.486666666664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  <row r="72">
          <cell r="B72">
            <v>0</v>
          </cell>
          <cell r="C72">
            <v>0</v>
          </cell>
          <cell r="D72" t="str">
            <v>Project Related Expenses</v>
          </cell>
          <cell r="E72">
            <v>0</v>
          </cell>
          <cell r="F72">
            <v>7638.4233862259616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Average Fully Burdened Charge-Out-Rate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</row>
        <row r="74">
          <cell r="B74">
            <v>0</v>
          </cell>
          <cell r="C74">
            <v>0</v>
          </cell>
          <cell r="D74" t="str">
            <v>Selling Expenses</v>
          </cell>
          <cell r="E74">
            <v>0</v>
          </cell>
          <cell r="F74">
            <v>3625.0000000000005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Average Rate settings for OPA System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</row>
        <row r="75">
          <cell r="B75">
            <v>0</v>
          </cell>
          <cell r="C75">
            <v>0</v>
          </cell>
          <cell r="D75" t="str">
            <v>Leases</v>
          </cell>
          <cell r="E75">
            <v>0</v>
          </cell>
          <cell r="F75">
            <v>7286.0000000000009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Hourly Rate OPA Rate per hour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104.82461598774273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</row>
        <row r="76">
          <cell r="B76">
            <v>0</v>
          </cell>
          <cell r="C76">
            <v>0</v>
          </cell>
          <cell r="D76" t="str">
            <v>General and Admin Expenses</v>
          </cell>
          <cell r="E76">
            <v>0</v>
          </cell>
          <cell r="F76">
            <v>54101.288555311505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Cost Centre Overhead Rate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0.2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Corporate Overhead Rate for non-contestable works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0.15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 t="str">
            <v>Inter Divisional Charges</v>
          </cell>
          <cell r="E78">
            <v>0</v>
          </cell>
          <cell r="F78">
            <v>407521.95881704026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str">
            <v>Corporate Overhead Rate for contestable works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0.05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X78">
            <v>0</v>
          </cell>
        </row>
        <row r="79">
          <cell r="B79">
            <v>0</v>
          </cell>
          <cell r="C79">
            <v>0</v>
          </cell>
          <cell r="D79" t="str">
            <v>Less</v>
          </cell>
          <cell r="E79">
            <v>0</v>
          </cell>
          <cell r="F79">
            <v>543152.15742524434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Overtime Penalty Rate to be applied to base OT hours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0.4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X79">
            <v>0</v>
          </cell>
        </row>
        <row r="80">
          <cell r="B80">
            <v>0</v>
          </cell>
          <cell r="C80">
            <v>0</v>
          </cell>
          <cell r="D80" t="str">
            <v>68293 - Reimbursement of FBT Expenses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</row>
        <row r="81">
          <cell r="B81">
            <v>0</v>
          </cell>
          <cell r="C81">
            <v>0</v>
          </cell>
          <cell r="D81" t="str">
            <v>74312 - Budget Cap Adjustment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X81">
            <v>0</v>
          </cell>
        </row>
        <row r="82">
          <cell r="B82">
            <v>0</v>
          </cell>
          <cell r="C82">
            <v>0</v>
          </cell>
          <cell r="D82" t="str">
            <v>70840 - Professional Member Fees</v>
          </cell>
          <cell r="E82">
            <v>0</v>
          </cell>
          <cell r="F82">
            <v>416.66666666666657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W82">
            <v>0</v>
          </cell>
          <cell r="AX82">
            <v>0</v>
          </cell>
        </row>
        <row r="83">
          <cell r="B83">
            <v>0</v>
          </cell>
          <cell r="C83">
            <v>0</v>
          </cell>
          <cell r="D83" t="str">
            <v>71100 - Contractors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0</v>
          </cell>
          <cell r="AX83">
            <v>0</v>
          </cell>
        </row>
        <row r="84">
          <cell r="B84">
            <v>0</v>
          </cell>
          <cell r="C84">
            <v>0</v>
          </cell>
          <cell r="D84" t="str">
            <v>71000 - Consultants</v>
          </cell>
          <cell r="E84">
            <v>0</v>
          </cell>
          <cell r="F84">
            <v>62500.000000000007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0</v>
          </cell>
          <cell r="AX84">
            <v>0</v>
          </cell>
        </row>
        <row r="85">
          <cell r="B85">
            <v>0</v>
          </cell>
          <cell r="C85">
            <v>0</v>
          </cell>
          <cell r="D85" t="str">
            <v>72505 - Plant Leasing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</row>
        <row r="86">
          <cell r="B86">
            <v>0</v>
          </cell>
          <cell r="C86">
            <v>0</v>
          </cell>
          <cell r="D86" t="str">
            <v>Total Overheads to be Recovered</v>
          </cell>
          <cell r="E86">
            <v>0</v>
          </cell>
          <cell r="F86">
            <v>480235.49075857765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X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W87">
            <v>0</v>
          </cell>
          <cell r="AX87">
            <v>0</v>
          </cell>
        </row>
        <row r="88">
          <cell r="B88">
            <v>0</v>
          </cell>
          <cell r="C88">
            <v>0</v>
          </cell>
          <cell r="D88" t="str">
            <v>Fixed Price Service Contract Charges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X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X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X90">
            <v>0</v>
          </cell>
        </row>
      </sheetData>
      <sheetData sheetId="37">
        <row r="1">
          <cell r="B1" t="str">
            <v>CUBE: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D2" t="str">
            <v>2014/15</v>
          </cell>
          <cell r="E2" t="str">
            <v>ActewAGL Group</v>
          </cell>
        </row>
        <row r="3">
          <cell r="B3" t="str">
            <v>ID_No</v>
          </cell>
          <cell r="D3" t="str">
            <v>All ID Numbers</v>
          </cell>
          <cell r="E3" t="str">
            <v>Total Organisational Projects</v>
          </cell>
        </row>
        <row r="4">
          <cell r="B4" t="str">
            <v>Pay Number</v>
          </cell>
          <cell r="D4" t="str">
            <v>All Pay Numbers</v>
          </cell>
          <cell r="E4" t="str">
            <v>Overhead</v>
          </cell>
        </row>
        <row r="5">
          <cell r="B5" t="str">
            <v>scenario</v>
          </cell>
          <cell r="D5" t="str">
            <v>Revised Budget</v>
          </cell>
          <cell r="E5" t="str">
            <v>Total Tasks</v>
          </cell>
        </row>
        <row r="6"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3241 - Network Learning &amp; Development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1.0909090909090908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4234</v>
          </cell>
          <cell r="C22">
            <v>0</v>
          </cell>
          <cell r="D22" t="str">
            <v>Learning and Development Coordinator</v>
          </cell>
          <cell r="E22" t="str">
            <v>9221</v>
          </cell>
          <cell r="F22" t="str">
            <v>WIGGINS, Tara-Anne</v>
          </cell>
          <cell r="G22" t="str">
            <v>Salaried Staff</v>
          </cell>
          <cell r="H22">
            <v>0</v>
          </cell>
          <cell r="I22">
            <v>1</v>
          </cell>
          <cell r="J22">
            <v>81691.320000000007</v>
          </cell>
          <cell r="K22">
            <v>6783.6999999999971</v>
          </cell>
          <cell r="L22">
            <v>289.60560000000004</v>
          </cell>
          <cell r="M22">
            <v>0</v>
          </cell>
          <cell r="N22">
            <v>2800.0499999999997</v>
          </cell>
          <cell r="O22">
            <v>749.98000000000025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11042.480000000001</v>
          </cell>
          <cell r="V22">
            <v>1576.87</v>
          </cell>
          <cell r="W22">
            <v>1191.67</v>
          </cell>
          <cell r="X22">
            <v>7059.8099999999995</v>
          </cell>
          <cell r="Y22">
            <v>4036.5143333703891</v>
          </cell>
          <cell r="Z22">
            <v>117221.99993337037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86.465553914373416</v>
          </cell>
          <cell r="AK22">
            <v>8.6465553914373423</v>
          </cell>
          <cell r="AL22">
            <v>0.1</v>
          </cell>
          <cell r="AM22">
            <v>95.112109305810762</v>
          </cell>
          <cell r="AN22">
            <v>12.969833087156012</v>
          </cell>
          <cell r="AO22">
            <v>0.15</v>
          </cell>
          <cell r="AP22">
            <v>108.08194239296677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5123</v>
          </cell>
          <cell r="C23">
            <v>0</v>
          </cell>
          <cell r="D23" t="str">
            <v>Vocational Educator</v>
          </cell>
          <cell r="E23" t="str">
            <v>9565</v>
          </cell>
          <cell r="F23" t="str">
            <v>HANNAFORD, Graham R</v>
          </cell>
          <cell r="G23" t="str">
            <v>Salaried Staff</v>
          </cell>
          <cell r="H23">
            <v>0</v>
          </cell>
          <cell r="I23">
            <v>1</v>
          </cell>
          <cell r="J23">
            <v>100870.55</v>
          </cell>
          <cell r="K23">
            <v>8376.36</v>
          </cell>
          <cell r="L23">
            <v>190.01320000000001</v>
          </cell>
          <cell r="M23">
            <v>0</v>
          </cell>
          <cell r="N23">
            <v>2800.0499999999997</v>
          </cell>
          <cell r="O23">
            <v>749.98000000000025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13534.980000000003</v>
          </cell>
          <cell r="V23">
            <v>1932.79</v>
          </cell>
          <cell r="W23">
            <v>1460.65</v>
          </cell>
          <cell r="X23">
            <v>8653.369999999999</v>
          </cell>
          <cell r="Y23">
            <v>4801.9874271728786</v>
          </cell>
          <cell r="Z23">
            <v>143370.73062717289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105.75343916528669</v>
          </cell>
          <cell r="AK23">
            <v>10.57534391652867</v>
          </cell>
          <cell r="AL23">
            <v>0.1</v>
          </cell>
          <cell r="AM23">
            <v>116.32878308181536</v>
          </cell>
          <cell r="AN23">
            <v>15.863015874793003</v>
          </cell>
          <cell r="AO23">
            <v>0.15</v>
          </cell>
          <cell r="AP23">
            <v>132.19179895660835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4234</v>
          </cell>
          <cell r="C24">
            <v>0</v>
          </cell>
          <cell r="D24" t="str">
            <v>Learning and Development Coordinator</v>
          </cell>
          <cell r="E24" t="str">
            <v>9883</v>
          </cell>
          <cell r="F24" t="str">
            <v>ROGERS, Isabel</v>
          </cell>
          <cell r="G24" t="str">
            <v>Salaried Staff</v>
          </cell>
          <cell r="H24">
            <v>0</v>
          </cell>
          <cell r="I24">
            <v>1</v>
          </cell>
          <cell r="J24">
            <v>67813.94</v>
          </cell>
          <cell r="K24">
            <v>5631.31</v>
          </cell>
          <cell r="L24">
            <v>190.8536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9239.0400000000009</v>
          </cell>
          <cell r="V24">
            <v>1319.3200000000002</v>
          </cell>
          <cell r="W24">
            <v>997.02</v>
          </cell>
          <cell r="X24">
            <v>5906.7900000000009</v>
          </cell>
          <cell r="Y24">
            <v>2491.0557153227351</v>
          </cell>
          <cell r="Z24">
            <v>97139.359315322756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0</v>
          </cell>
          <cell r="AF24">
            <v>12</v>
          </cell>
          <cell r="AG24">
            <v>1594.9499999999998</v>
          </cell>
          <cell r="AH24">
            <v>0.85</v>
          </cell>
          <cell r="AI24">
            <v>1355.7074999999998</v>
          </cell>
          <cell r="AJ24">
            <v>71.652151600048512</v>
          </cell>
          <cell r="AK24">
            <v>7.1652151600048519</v>
          </cell>
          <cell r="AL24">
            <v>0.1</v>
          </cell>
          <cell r="AM24">
            <v>78.817366760053361</v>
          </cell>
          <cell r="AN24">
            <v>10.747822740007276</v>
          </cell>
          <cell r="AO24">
            <v>0.15</v>
          </cell>
          <cell r="AP24">
            <v>89.56518950006064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 t="str">
            <v>693</v>
          </cell>
          <cell r="C25">
            <v>0</v>
          </cell>
          <cell r="D25" t="str">
            <v>Manager Learning and Development</v>
          </cell>
          <cell r="E25" t="str">
            <v>10286</v>
          </cell>
          <cell r="F25" t="str">
            <v>BODLE, Leanne</v>
          </cell>
          <cell r="G25" t="str">
            <v>Salaried Staff</v>
          </cell>
          <cell r="H25">
            <v>0</v>
          </cell>
          <cell r="I25">
            <v>1</v>
          </cell>
          <cell r="J25">
            <v>129833.44</v>
          </cell>
          <cell r="K25">
            <v>10781.43</v>
          </cell>
          <cell r="L25">
            <v>442.40960000000001</v>
          </cell>
          <cell r="M25">
            <v>0</v>
          </cell>
          <cell r="N25">
            <v>2800.0499999999997</v>
          </cell>
          <cell r="O25">
            <v>749.98000000000025</v>
          </cell>
          <cell r="P25">
            <v>0</v>
          </cell>
          <cell r="Q25">
            <v>9968.1400000000012</v>
          </cell>
          <cell r="R25">
            <v>0</v>
          </cell>
          <cell r="S25">
            <v>0</v>
          </cell>
          <cell r="T25">
            <v>0</v>
          </cell>
          <cell r="U25">
            <v>18495.13</v>
          </cell>
          <cell r="V25">
            <v>2641.0799999999995</v>
          </cell>
          <cell r="W25">
            <v>1995.9399999999998</v>
          </cell>
          <cell r="X25">
            <v>11824.569999999998</v>
          </cell>
          <cell r="Y25">
            <v>4966.0230623640055</v>
          </cell>
          <cell r="Z25">
            <v>194498.19266236402</v>
          </cell>
          <cell r="AA25">
            <v>0</v>
          </cell>
          <cell r="AB25">
            <v>261</v>
          </cell>
          <cell r="AC25">
            <v>20</v>
          </cell>
          <cell r="AD25">
            <v>12</v>
          </cell>
          <cell r="AE25">
            <v>0</v>
          </cell>
          <cell r="AF25">
            <v>12</v>
          </cell>
          <cell r="AG25">
            <v>1594.9499999999998</v>
          </cell>
          <cell r="AH25">
            <v>0.85</v>
          </cell>
          <cell r="AI25">
            <v>1355.7074999999998</v>
          </cell>
          <cell r="AJ25">
            <v>143.46619212651996</v>
          </cell>
          <cell r="AK25">
            <v>14.346619212651996</v>
          </cell>
          <cell r="AL25">
            <v>0.1</v>
          </cell>
          <cell r="AM25">
            <v>157.81281133917196</v>
          </cell>
          <cell r="AN25">
            <v>21.519928818977991</v>
          </cell>
          <cell r="AO25">
            <v>0.15</v>
          </cell>
          <cell r="AP25">
            <v>179.33274015814996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 t="str">
            <v>924</v>
          </cell>
          <cell r="C26">
            <v>0</v>
          </cell>
          <cell r="D26" t="str">
            <v>Vocational Educator</v>
          </cell>
          <cell r="E26" t="str">
            <v>10632</v>
          </cell>
          <cell r="F26" t="str">
            <v>HINCKSMAN, Paul J</v>
          </cell>
          <cell r="G26" t="str">
            <v>Salaried Staff</v>
          </cell>
          <cell r="H26">
            <v>0</v>
          </cell>
          <cell r="I26">
            <v>1</v>
          </cell>
          <cell r="J26">
            <v>99871.84</v>
          </cell>
          <cell r="K26">
            <v>8293.43</v>
          </cell>
          <cell r="L26">
            <v>255.90560000000002</v>
          </cell>
          <cell r="M26">
            <v>0</v>
          </cell>
          <cell r="N26">
            <v>2800.0499999999997</v>
          </cell>
          <cell r="O26">
            <v>749.98000000000025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13405.2</v>
          </cell>
          <cell r="V26">
            <v>1914.2800000000002</v>
          </cell>
          <cell r="W26">
            <v>1446.6500000000003</v>
          </cell>
          <cell r="X26">
            <v>8570.4</v>
          </cell>
          <cell r="Y26">
            <v>1814.1766512255015</v>
          </cell>
          <cell r="Z26">
            <v>139121.9122512255</v>
          </cell>
          <cell r="AA26">
            <v>0</v>
          </cell>
          <cell r="AB26">
            <v>261</v>
          </cell>
          <cell r="AC26">
            <v>20</v>
          </cell>
          <cell r="AD26">
            <v>12</v>
          </cell>
          <cell r="AE26">
            <v>0</v>
          </cell>
          <cell r="AF26">
            <v>12</v>
          </cell>
          <cell r="AG26">
            <v>1594.9499999999998</v>
          </cell>
          <cell r="AH26">
            <v>0.85</v>
          </cell>
          <cell r="AI26">
            <v>1355.7074999999998</v>
          </cell>
          <cell r="AJ26">
            <v>102.61941624666495</v>
          </cell>
          <cell r="AK26">
            <v>10.261941624666497</v>
          </cell>
          <cell r="AL26">
            <v>0.1</v>
          </cell>
          <cell r="AM26">
            <v>112.88135787133145</v>
          </cell>
          <cell r="AN26">
            <v>15.392912436999742</v>
          </cell>
          <cell r="AO26">
            <v>0.15</v>
          </cell>
          <cell r="AP26">
            <v>128.27427030833118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 t="str">
            <v>8089</v>
          </cell>
          <cell r="C27">
            <v>0</v>
          </cell>
          <cell r="D27" t="str">
            <v>Vocational Educator</v>
          </cell>
          <cell r="E27" t="str">
            <v>326-74878</v>
          </cell>
          <cell r="F27" t="str">
            <v>MAHER, Michael W</v>
          </cell>
          <cell r="G27" t="str">
            <v>Salaried Staff</v>
          </cell>
          <cell r="H27">
            <v>0</v>
          </cell>
          <cell r="I27">
            <v>1</v>
          </cell>
          <cell r="J27">
            <v>121529.67</v>
          </cell>
          <cell r="K27">
            <v>10091.89</v>
          </cell>
          <cell r="L27">
            <v>394.57480000000004</v>
          </cell>
          <cell r="M27">
            <v>0</v>
          </cell>
          <cell r="N27">
            <v>2800.0499999999997</v>
          </cell>
          <cell r="O27">
            <v>749.98000000000025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24348.809999999998</v>
          </cell>
          <cell r="V27">
            <v>2440.5899999999997</v>
          </cell>
          <cell r="W27">
            <v>1750.3999999999996</v>
          </cell>
          <cell r="X27">
            <v>10926.69</v>
          </cell>
          <cell r="Y27">
            <v>6889.4953136900585</v>
          </cell>
          <cell r="Z27">
            <v>181922.15011369006</v>
          </cell>
          <cell r="AA27">
            <v>0</v>
          </cell>
          <cell r="AB27">
            <v>261</v>
          </cell>
          <cell r="AC27">
            <v>20</v>
          </cell>
          <cell r="AD27">
            <v>12</v>
          </cell>
          <cell r="AE27">
            <v>0</v>
          </cell>
          <cell r="AF27">
            <v>12</v>
          </cell>
          <cell r="AG27">
            <v>1594.9499999999998</v>
          </cell>
          <cell r="AH27">
            <v>0.85</v>
          </cell>
          <cell r="AI27">
            <v>1355.7074999999998</v>
          </cell>
          <cell r="AJ27">
            <v>134.18982347865605</v>
          </cell>
          <cell r="AK27">
            <v>13.418982347865606</v>
          </cell>
          <cell r="AL27">
            <v>0.1</v>
          </cell>
          <cell r="AM27">
            <v>147.60880582652166</v>
          </cell>
          <cell r="AN27">
            <v>20.128473521798409</v>
          </cell>
          <cell r="AO27">
            <v>0.15</v>
          </cell>
          <cell r="AP27">
            <v>167.73727934832007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 t="str">
            <v>N3241-1415-01</v>
          </cell>
          <cell r="C28">
            <v>0</v>
          </cell>
          <cell r="D28" t="str">
            <v>Competency Management Officer</v>
          </cell>
          <cell r="E28" t="str">
            <v>N3241-1415-01</v>
          </cell>
          <cell r="F28" t="str">
            <v>Vacant</v>
          </cell>
          <cell r="G28" t="str">
            <v>Salaried Staff</v>
          </cell>
          <cell r="H28">
            <v>0</v>
          </cell>
          <cell r="I28">
            <v>1</v>
          </cell>
          <cell r="J28">
            <v>89150.120000000024</v>
          </cell>
          <cell r="K28">
            <v>7403.07</v>
          </cell>
          <cell r="L28">
            <v>0</v>
          </cell>
          <cell r="M28">
            <v>180.20999999999998</v>
          </cell>
          <cell r="N28">
            <v>2698.86</v>
          </cell>
          <cell r="O28">
            <v>722.8499999999998</v>
          </cell>
          <cell r="P28">
            <v>0</v>
          </cell>
          <cell r="Q28">
            <v>0</v>
          </cell>
          <cell r="R28">
            <v>1224.92</v>
          </cell>
          <cell r="S28">
            <v>0</v>
          </cell>
          <cell r="T28">
            <v>3346.85</v>
          </cell>
          <cell r="U28">
            <v>12566.670000000002</v>
          </cell>
          <cell r="V28">
            <v>1794.5299999999997</v>
          </cell>
          <cell r="W28">
            <v>1356.1699999999996</v>
          </cell>
          <cell r="X28">
            <v>8034.2900000000009</v>
          </cell>
          <cell r="Y28">
            <v>1030.498114513088</v>
          </cell>
          <cell r="Z28">
            <v>129509.03811451313</v>
          </cell>
          <cell r="AA28">
            <v>0</v>
          </cell>
          <cell r="AB28">
            <v>261</v>
          </cell>
          <cell r="AC28">
            <v>20</v>
          </cell>
          <cell r="AD28">
            <v>12</v>
          </cell>
          <cell r="AE28">
            <v>0</v>
          </cell>
          <cell r="AF28">
            <v>12</v>
          </cell>
          <cell r="AG28">
            <v>1594.9499999999998</v>
          </cell>
          <cell r="AH28">
            <v>0.85</v>
          </cell>
          <cell r="AI28">
            <v>1355.7074999999998</v>
          </cell>
          <cell r="AJ28">
            <v>95.528746513914797</v>
          </cell>
          <cell r="AK28">
            <v>9.5528746513914804</v>
          </cell>
          <cell r="AL28">
            <v>0.1</v>
          </cell>
          <cell r="AM28">
            <v>105.08162116530627</v>
          </cell>
          <cell r="AN28">
            <v>14.329311977087219</v>
          </cell>
          <cell r="AO28">
            <v>0.15</v>
          </cell>
          <cell r="AP28">
            <v>119.41093314239349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>
            <v>0</v>
          </cell>
        </row>
        <row r="29">
          <cell r="B29" t="str">
            <v>N3241-1415-02</v>
          </cell>
          <cell r="C29">
            <v>0</v>
          </cell>
          <cell r="D29" t="str">
            <v>Compliance Management Officer</v>
          </cell>
          <cell r="E29" t="str">
            <v>N3241-1415-02</v>
          </cell>
          <cell r="F29" t="str">
            <v>Vacant</v>
          </cell>
          <cell r="G29" t="str">
            <v>Salaried Staff</v>
          </cell>
          <cell r="H29">
            <v>0</v>
          </cell>
          <cell r="I29">
            <v>1</v>
          </cell>
          <cell r="J29">
            <v>89150.120000000024</v>
          </cell>
          <cell r="K29">
            <v>7403.07</v>
          </cell>
          <cell r="L29">
            <v>0</v>
          </cell>
          <cell r="M29">
            <v>180.20999999999998</v>
          </cell>
          <cell r="N29">
            <v>2698.86</v>
          </cell>
          <cell r="O29">
            <v>722.8499999999998</v>
          </cell>
          <cell r="P29">
            <v>0</v>
          </cell>
          <cell r="Q29">
            <v>0</v>
          </cell>
          <cell r="R29">
            <v>1224.92</v>
          </cell>
          <cell r="S29">
            <v>0</v>
          </cell>
          <cell r="T29">
            <v>3346.85</v>
          </cell>
          <cell r="U29">
            <v>12566.670000000002</v>
          </cell>
          <cell r="V29">
            <v>1794.5299999999997</v>
          </cell>
          <cell r="W29">
            <v>1356.1699999999996</v>
          </cell>
          <cell r="X29">
            <v>8034.2900000000009</v>
          </cell>
          <cell r="Y29">
            <v>1030.498114513088</v>
          </cell>
          <cell r="Z29">
            <v>129509.03811451313</v>
          </cell>
          <cell r="AA29">
            <v>0</v>
          </cell>
          <cell r="AB29">
            <v>261</v>
          </cell>
          <cell r="AC29">
            <v>20</v>
          </cell>
          <cell r="AD29">
            <v>12</v>
          </cell>
          <cell r="AE29">
            <v>0</v>
          </cell>
          <cell r="AF29">
            <v>12</v>
          </cell>
          <cell r="AG29">
            <v>1594.9499999999998</v>
          </cell>
          <cell r="AH29">
            <v>0.85</v>
          </cell>
          <cell r="AI29">
            <v>1355.7074999999998</v>
          </cell>
          <cell r="AJ29">
            <v>95.528746513914797</v>
          </cell>
          <cell r="AK29">
            <v>9.5528746513914804</v>
          </cell>
          <cell r="AL29">
            <v>0.1</v>
          </cell>
          <cell r="AM29">
            <v>105.08162116530627</v>
          </cell>
          <cell r="AN29">
            <v>14.329311977087219</v>
          </cell>
          <cell r="AO29">
            <v>0.15</v>
          </cell>
          <cell r="AP29">
            <v>119.41093314239349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</row>
        <row r="30">
          <cell r="B30" t="str">
            <v>N3241-1415-03</v>
          </cell>
          <cell r="C30">
            <v>0</v>
          </cell>
          <cell r="D30" t="str">
            <v>Learning and Development Coordinator</v>
          </cell>
          <cell r="E30" t="str">
            <v>N3241-1415-03</v>
          </cell>
          <cell r="F30" t="str">
            <v>Vacant</v>
          </cell>
          <cell r="G30" t="str">
            <v>Salaried Staff</v>
          </cell>
          <cell r="H30">
            <v>0</v>
          </cell>
          <cell r="I30">
            <v>1</v>
          </cell>
          <cell r="J30">
            <v>77257.490000000005</v>
          </cell>
          <cell r="K30">
            <v>6415.5000000000018</v>
          </cell>
          <cell r="L30">
            <v>0</v>
          </cell>
          <cell r="M30">
            <v>0</v>
          </cell>
          <cell r="N30">
            <v>2800.0499999999997</v>
          </cell>
          <cell r="O30">
            <v>749.98000000000025</v>
          </cell>
          <cell r="P30">
            <v>0</v>
          </cell>
          <cell r="Q30">
            <v>0</v>
          </cell>
          <cell r="R30">
            <v>1259.01</v>
          </cell>
          <cell r="S30">
            <v>103.37</v>
          </cell>
          <cell r="T30">
            <v>318.54000000000002</v>
          </cell>
          <cell r="U30">
            <v>10667.98</v>
          </cell>
          <cell r="V30">
            <v>1523.3700000000001</v>
          </cell>
          <cell r="W30">
            <v>1151.25</v>
          </cell>
          <cell r="X30">
            <v>6820.41</v>
          </cell>
          <cell r="Y30">
            <v>893.0270725364461</v>
          </cell>
          <cell r="Z30">
            <v>109959.97707253642</v>
          </cell>
          <cell r="AA30">
            <v>0</v>
          </cell>
          <cell r="AB30">
            <v>261</v>
          </cell>
          <cell r="AC30">
            <v>20</v>
          </cell>
          <cell r="AD30">
            <v>12</v>
          </cell>
          <cell r="AE30">
            <v>0</v>
          </cell>
          <cell r="AF30">
            <v>12</v>
          </cell>
          <cell r="AG30">
            <v>1594.9499999999998</v>
          </cell>
          <cell r="AH30">
            <v>0.85</v>
          </cell>
          <cell r="AI30">
            <v>1355.7074999999998</v>
          </cell>
          <cell r="AJ30">
            <v>81.108924360554497</v>
          </cell>
          <cell r="AK30">
            <v>8.1108924360554493</v>
          </cell>
          <cell r="AL30">
            <v>0.1</v>
          </cell>
          <cell r="AM30">
            <v>89.219816796609948</v>
          </cell>
          <cell r="AN30">
            <v>12.166338654083175</v>
          </cell>
          <cell r="AO30">
            <v>0.15</v>
          </cell>
          <cell r="AP30">
            <v>101.38615545069312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 t="str">
            <v>N3241-1415-04</v>
          </cell>
          <cell r="C31">
            <v>0</v>
          </cell>
          <cell r="D31" t="str">
            <v>Vocational Educator</v>
          </cell>
          <cell r="E31" t="str">
            <v>N3241-1415-04</v>
          </cell>
          <cell r="F31" t="str">
            <v>Vacant</v>
          </cell>
          <cell r="G31" t="str">
            <v>Salaried Staff</v>
          </cell>
          <cell r="H31">
            <v>0</v>
          </cell>
          <cell r="I31">
            <v>1</v>
          </cell>
          <cell r="J31">
            <v>89150.120000000024</v>
          </cell>
          <cell r="K31">
            <v>7403.07</v>
          </cell>
          <cell r="L31">
            <v>0</v>
          </cell>
          <cell r="M31">
            <v>180.20999999999998</v>
          </cell>
          <cell r="N31">
            <v>2698.86</v>
          </cell>
          <cell r="O31">
            <v>722.8499999999998</v>
          </cell>
          <cell r="P31">
            <v>0</v>
          </cell>
          <cell r="Q31">
            <v>0</v>
          </cell>
          <cell r="R31">
            <v>1224.92</v>
          </cell>
          <cell r="S31">
            <v>0</v>
          </cell>
          <cell r="T31">
            <v>3346.85</v>
          </cell>
          <cell r="U31">
            <v>12566.670000000002</v>
          </cell>
          <cell r="V31">
            <v>1794.5299999999997</v>
          </cell>
          <cell r="W31">
            <v>1356.1699999999996</v>
          </cell>
          <cell r="X31">
            <v>8034.2900000000009</v>
          </cell>
          <cell r="Y31">
            <v>1030.498114513088</v>
          </cell>
          <cell r="Z31">
            <v>129509.03811451313</v>
          </cell>
          <cell r="AA31">
            <v>0</v>
          </cell>
          <cell r="AB31">
            <v>261</v>
          </cell>
          <cell r="AC31">
            <v>20</v>
          </cell>
          <cell r="AD31">
            <v>12</v>
          </cell>
          <cell r="AE31">
            <v>0</v>
          </cell>
          <cell r="AF31">
            <v>12</v>
          </cell>
          <cell r="AG31">
            <v>1594.9499999999998</v>
          </cell>
          <cell r="AH31">
            <v>0.85</v>
          </cell>
          <cell r="AI31">
            <v>1355.7074999999998</v>
          </cell>
          <cell r="AJ31">
            <v>95.528746513914797</v>
          </cell>
          <cell r="AK31">
            <v>9.5528746513914804</v>
          </cell>
          <cell r="AL31">
            <v>0.1</v>
          </cell>
          <cell r="AM31">
            <v>105.08162116530627</v>
          </cell>
          <cell r="AN31">
            <v>14.329311977087219</v>
          </cell>
          <cell r="AO31">
            <v>0.15</v>
          </cell>
          <cell r="AP31">
            <v>119.41093314239349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0</v>
          </cell>
        </row>
        <row r="36">
          <cell r="B36" t="str">
            <v>Total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10</v>
          </cell>
          <cell r="J36">
            <v>946318.61</v>
          </cell>
          <cell r="K36">
            <v>78582.829999999987</v>
          </cell>
          <cell r="L36">
            <v>1763.3624000000002</v>
          </cell>
          <cell r="M36">
            <v>540.62999999999988</v>
          </cell>
          <cell r="N36">
            <v>27696.93</v>
          </cell>
          <cell r="O36">
            <v>7418.4100000000008</v>
          </cell>
          <cell r="P36">
            <v>0</v>
          </cell>
          <cell r="Q36">
            <v>9968.1400000000012</v>
          </cell>
          <cell r="R36">
            <v>4933.7700000000004</v>
          </cell>
          <cell r="S36">
            <v>103.37</v>
          </cell>
          <cell r="T36">
            <v>10359.09</v>
          </cell>
          <cell r="U36">
            <v>138433.63</v>
          </cell>
          <cell r="V36">
            <v>18731.889999999996</v>
          </cell>
          <cell r="W36">
            <v>14062.09</v>
          </cell>
          <cell r="X36">
            <v>83864.91</v>
          </cell>
          <cell r="Y36">
            <v>28983.773919221276</v>
          </cell>
          <cell r="Z36">
            <v>1371761.4363192213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e">
            <v>#DIV/0!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B37" t="str">
            <v>Total (Chargeable)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Overtime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Payroll (including APC's)</v>
          </cell>
          <cell r="X38">
            <v>0</v>
          </cell>
          <cell r="Y38">
            <v>1371761.4363192215</v>
          </cell>
          <cell r="Z38" t="str">
            <v>Proof</v>
          </cell>
          <cell r="AE38" t="str">
            <v>Productive Hrs for the year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101.18417404338486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 xml:space="preserve">Overtime Hours 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str">
            <v xml:space="preserve">Estimated  Monthly Productive Hrs 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Base Rate</v>
          </cell>
          <cell r="E40">
            <v>0</v>
          </cell>
          <cell r="F40">
            <v>101.18417404338486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>Overtime Hrs for the year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 t="str">
            <v xml:space="preserve">Cost Centre Overhead </v>
          </cell>
          <cell r="AL40">
            <v>0</v>
          </cell>
          <cell r="AM40">
            <v>0</v>
          </cell>
          <cell r="AN40">
            <v>0</v>
          </cell>
          <cell r="AO40">
            <v>165327.82292887993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1371761.4363192215</v>
          </cell>
          <cell r="Z41">
            <v>2.3283064365386963E-10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>Total Hrs for the year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 t="str">
            <v xml:space="preserve">Corporate Overheads 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Multiplier for O/T recovery penalty</v>
          </cell>
          <cell r="E42">
            <v>0</v>
          </cell>
          <cell r="F42">
            <v>1.4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 t="str">
            <v>Proofs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Total Allocated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 t="str">
            <v>Staff Numbers - FTE</v>
          </cell>
          <cell r="AJ43">
            <v>0</v>
          </cell>
          <cell r="AK43">
            <v>10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Budget Overtime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205764.21544788318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APCS</v>
          </cell>
          <cell r="E46">
            <v>0</v>
          </cell>
          <cell r="F46">
            <v>0.104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Total Budget Overtime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 t="str">
            <v>Cost Centre Overheads as a % of Chargeable Payroll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0.12052228510847761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Corporate Overheads as a % of Chargeable Payroll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0.15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Staff Training and Development</v>
          </cell>
          <cell r="E51">
            <v>0</v>
          </cell>
          <cell r="F51">
            <v>41799.999999999993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 t="str">
            <v>Average OPA Rate</v>
          </cell>
          <cell r="AM51">
            <v>0</v>
          </cell>
          <cell r="AN51">
            <v>0</v>
          </cell>
          <cell r="AO51">
            <v>101.18417404338486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Other Employment Costs</v>
          </cell>
          <cell r="E52">
            <v>0</v>
          </cell>
          <cell r="F52">
            <v>5104.1266666666661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Project Related Expenses</v>
          </cell>
          <cell r="E53">
            <v>0</v>
          </cell>
          <cell r="F53">
            <v>2047.1327208594823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Average Fully Burdened Charge-Out-Rate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Selling Expenses</v>
          </cell>
          <cell r="E55">
            <v>0</v>
          </cell>
          <cell r="F55">
            <v>9104.1666666666661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Average Rate settings for OPA System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Leases</v>
          </cell>
          <cell r="E56">
            <v>0</v>
          </cell>
          <cell r="F56">
            <v>22827.86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Hourly Rate OPA Rate per hour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101.18417404338486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General and Admin Expenses</v>
          </cell>
          <cell r="E57">
            <v>0</v>
          </cell>
          <cell r="F57">
            <v>40199.514437055688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Cost Centre Overhead Rate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0.1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Corporate Overhead Rate for non-contestable works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0.15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Inter Divisional Charges</v>
          </cell>
          <cell r="E59">
            <v>0</v>
          </cell>
          <cell r="F59">
            <v>89453.349276848428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Corporate Overhead Rate for contestable works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0.05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Less</v>
          </cell>
          <cell r="E60">
            <v>0</v>
          </cell>
          <cell r="F60">
            <v>210536.14976809692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Overtime Penalty Rate to be applied to base OT hours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0.4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68293 - Reimbursement of FBT Expenses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74312 - Budget Cap Adjustment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 t="str">
            <v>70840 - Professional Member Fees</v>
          </cell>
          <cell r="E63">
            <v>0</v>
          </cell>
          <cell r="F63">
            <v>208.33333333333346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 t="str">
            <v>71100 - Contractors</v>
          </cell>
          <cell r="E64">
            <v>0</v>
          </cell>
          <cell r="F64">
            <v>9999.9968000010085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 t="str">
            <v>71000 - Consultants</v>
          </cell>
          <cell r="E65">
            <v>0</v>
          </cell>
          <cell r="F65">
            <v>34999.996705882644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 t="str">
            <v>72505 - Plant Leasing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  <row r="67">
          <cell r="B67">
            <v>0</v>
          </cell>
          <cell r="C67">
            <v>0</v>
          </cell>
          <cell r="D67" t="str">
            <v>Total Overheads to be Recovered</v>
          </cell>
          <cell r="E67">
            <v>0</v>
          </cell>
          <cell r="F67">
            <v>165327.82292887993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</row>
        <row r="69">
          <cell r="B69">
            <v>0</v>
          </cell>
          <cell r="C69">
            <v>0</v>
          </cell>
          <cell r="D69" t="str">
            <v>Fixed Price Service Contract Charges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</row>
      </sheetData>
      <sheetData sheetId="38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3242 - Network Work Practices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6817</v>
          </cell>
          <cell r="C21">
            <v>0</v>
          </cell>
          <cell r="D21" t="str">
            <v>Manager Work Practices</v>
          </cell>
          <cell r="E21" t="str">
            <v>10852</v>
          </cell>
          <cell r="F21" t="str">
            <v>HANDS, Paul</v>
          </cell>
          <cell r="G21" t="str">
            <v>Salaried Staff</v>
          </cell>
          <cell r="H21">
            <v>0</v>
          </cell>
          <cell r="I21">
            <v>1</v>
          </cell>
          <cell r="J21">
            <v>129833.44</v>
          </cell>
          <cell r="K21">
            <v>10781.43</v>
          </cell>
          <cell r="L21">
            <v>0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9968.1400000000012</v>
          </cell>
          <cell r="R21">
            <v>0</v>
          </cell>
          <cell r="S21">
            <v>0</v>
          </cell>
          <cell r="T21">
            <v>0</v>
          </cell>
          <cell r="U21">
            <v>18495.13</v>
          </cell>
          <cell r="V21">
            <v>2641.0799999999995</v>
          </cell>
          <cell r="W21">
            <v>1995.9399999999998</v>
          </cell>
          <cell r="X21">
            <v>11824.569999999998</v>
          </cell>
          <cell r="Y21">
            <v>1500.7609161536714</v>
          </cell>
          <cell r="Z21">
            <v>190590.52091615368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140.5838065483548</v>
          </cell>
          <cell r="AK21">
            <v>21.087570982253219</v>
          </cell>
          <cell r="AL21">
            <v>0.15</v>
          </cell>
          <cell r="AM21">
            <v>161.67137753060803</v>
          </cell>
          <cell r="AN21">
            <v>21.087570982253219</v>
          </cell>
          <cell r="AO21">
            <v>0.15</v>
          </cell>
          <cell r="AP21">
            <v>182.75894851286125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6784</v>
          </cell>
          <cell r="C22">
            <v>0</v>
          </cell>
          <cell r="D22" t="str">
            <v>Work Practices Officer</v>
          </cell>
          <cell r="E22" t="str">
            <v>10703</v>
          </cell>
          <cell r="F22" t="str">
            <v>MORIARTY, Michael</v>
          </cell>
          <cell r="G22" t="str">
            <v>Salaried Staff</v>
          </cell>
          <cell r="H22">
            <v>0</v>
          </cell>
          <cell r="I22">
            <v>1</v>
          </cell>
          <cell r="J22">
            <v>106540.25</v>
          </cell>
          <cell r="K22">
            <v>8846.2999999999993</v>
          </cell>
          <cell r="L22">
            <v>184.02240000000003</v>
          </cell>
          <cell r="M22">
            <v>13879.980000000001</v>
          </cell>
          <cell r="N22">
            <v>0</v>
          </cell>
          <cell r="O22">
            <v>0</v>
          </cell>
          <cell r="P22">
            <v>0</v>
          </cell>
          <cell r="Q22">
            <v>10000.01</v>
          </cell>
          <cell r="R22">
            <v>0</v>
          </cell>
          <cell r="S22">
            <v>0</v>
          </cell>
          <cell r="T22">
            <v>0</v>
          </cell>
          <cell r="U22">
            <v>16710.010000000002</v>
          </cell>
          <cell r="V22">
            <v>2386.1799999999998</v>
          </cell>
          <cell r="W22">
            <v>1803.32</v>
          </cell>
          <cell r="X22">
            <v>10683.28</v>
          </cell>
          <cell r="Y22">
            <v>1714.9287797470408</v>
          </cell>
          <cell r="Z22">
            <v>172748.28117974705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127.42297374599394</v>
          </cell>
          <cell r="AK22">
            <v>19.11344606189909</v>
          </cell>
          <cell r="AL22">
            <v>0.15</v>
          </cell>
          <cell r="AM22">
            <v>146.53641980789303</v>
          </cell>
          <cell r="AN22">
            <v>19.11344606189909</v>
          </cell>
          <cell r="AO22">
            <v>0.15</v>
          </cell>
          <cell r="AP22">
            <v>165.64986586979211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</row>
        <row r="23">
          <cell r="B23" t="str">
            <v>6783</v>
          </cell>
          <cell r="C23">
            <v>0</v>
          </cell>
          <cell r="D23" t="str">
            <v>Work Practices Officer</v>
          </cell>
          <cell r="E23" t="str">
            <v>9326</v>
          </cell>
          <cell r="F23" t="str">
            <v>TIFAN, Michelle Z</v>
          </cell>
          <cell r="G23" t="str">
            <v>Salaried Staff</v>
          </cell>
          <cell r="H23">
            <v>0</v>
          </cell>
          <cell r="I23">
            <v>1</v>
          </cell>
          <cell r="J23">
            <v>108285.06</v>
          </cell>
          <cell r="K23">
            <v>8992.2500000000018</v>
          </cell>
          <cell r="L23">
            <v>142.81399999999999</v>
          </cell>
          <cell r="M23">
            <v>13879.980000000001</v>
          </cell>
          <cell r="N23">
            <v>0</v>
          </cell>
          <cell r="O23">
            <v>0</v>
          </cell>
          <cell r="P23">
            <v>0</v>
          </cell>
          <cell r="Q23">
            <v>10000.01</v>
          </cell>
          <cell r="R23">
            <v>0</v>
          </cell>
          <cell r="S23">
            <v>0</v>
          </cell>
          <cell r="T23">
            <v>0</v>
          </cell>
          <cell r="U23">
            <v>16938.420000000002</v>
          </cell>
          <cell r="V23">
            <v>2418.7800000000002</v>
          </cell>
          <cell r="W23">
            <v>1827.96</v>
          </cell>
          <cell r="X23">
            <v>10829.300000000001</v>
          </cell>
          <cell r="Y23">
            <v>4587.2919249132774</v>
          </cell>
          <cell r="Z23">
            <v>177901.86592491326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131.22437245859692</v>
          </cell>
          <cell r="AK23">
            <v>19.683655868789536</v>
          </cell>
          <cell r="AL23">
            <v>0.15</v>
          </cell>
          <cell r="AM23">
            <v>150.90802832738646</v>
          </cell>
          <cell r="AN23">
            <v>19.683655868789536</v>
          </cell>
          <cell r="AO23">
            <v>0.15</v>
          </cell>
          <cell r="AP23">
            <v>170.591684196176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 t="str">
            <v>5400</v>
          </cell>
          <cell r="C24">
            <v>0</v>
          </cell>
          <cell r="D24" t="str">
            <v>Contractor Accreditation</v>
          </cell>
          <cell r="E24" t="str">
            <v>6889</v>
          </cell>
          <cell r="F24" t="str">
            <v>WILKINSON, Alan G</v>
          </cell>
          <cell r="G24" t="str">
            <v>Wages Staff</v>
          </cell>
          <cell r="H24">
            <v>0</v>
          </cell>
          <cell r="I24">
            <v>1</v>
          </cell>
          <cell r="J24">
            <v>96491.53</v>
          </cell>
          <cell r="K24">
            <v>9217.94</v>
          </cell>
          <cell r="L24">
            <v>444.95600000000002</v>
          </cell>
          <cell r="M24">
            <v>0</v>
          </cell>
          <cell r="N24">
            <v>2800.0499999999997</v>
          </cell>
          <cell r="O24">
            <v>749.98000000000025</v>
          </cell>
          <cell r="P24">
            <v>0</v>
          </cell>
          <cell r="Q24">
            <v>0</v>
          </cell>
          <cell r="R24">
            <v>1743</v>
          </cell>
          <cell r="S24">
            <v>6240.0299999999988</v>
          </cell>
          <cell r="T24">
            <v>5962.34</v>
          </cell>
          <cell r="U24">
            <v>23336.100000000002</v>
          </cell>
          <cell r="V24">
            <v>2223.77</v>
          </cell>
          <cell r="W24">
            <v>1580.0199999999998</v>
          </cell>
          <cell r="X24">
            <v>9956.0099999999984</v>
          </cell>
          <cell r="Y24">
            <v>5294.8479530780241</v>
          </cell>
          <cell r="Z24">
            <v>166040.57395307801</v>
          </cell>
          <cell r="AA24">
            <v>0</v>
          </cell>
          <cell r="AB24">
            <v>261</v>
          </cell>
          <cell r="AC24">
            <v>20</v>
          </cell>
          <cell r="AD24">
            <v>12</v>
          </cell>
          <cell r="AE24">
            <v>26</v>
          </cell>
          <cell r="AF24">
            <v>12</v>
          </cell>
          <cell r="AG24">
            <v>1528</v>
          </cell>
          <cell r="AH24">
            <v>0.85</v>
          </cell>
          <cell r="AI24">
            <v>1298.8</v>
          </cell>
          <cell r="AJ24">
            <v>127.841525987895</v>
          </cell>
          <cell r="AK24">
            <v>19.176228898184249</v>
          </cell>
          <cell r="AL24">
            <v>0.15</v>
          </cell>
          <cell r="AM24">
            <v>147.01775488607925</v>
          </cell>
          <cell r="AN24">
            <v>19.176228898184249</v>
          </cell>
          <cell r="AO24">
            <v>0.15</v>
          </cell>
          <cell r="AP24">
            <v>166.19398378426348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</row>
        <row r="29">
          <cell r="B29" t="str">
            <v>Total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</v>
          </cell>
          <cell r="J29">
            <v>441150.28</v>
          </cell>
          <cell r="K29">
            <v>37837.920000000006</v>
          </cell>
          <cell r="L29">
            <v>771.79240000000004</v>
          </cell>
          <cell r="M29">
            <v>27759.960000000003</v>
          </cell>
          <cell r="N29">
            <v>5600.0999999999995</v>
          </cell>
          <cell r="O29">
            <v>1499.9600000000005</v>
          </cell>
          <cell r="P29">
            <v>0</v>
          </cell>
          <cell r="Q29">
            <v>29968.160000000003</v>
          </cell>
          <cell r="R29">
            <v>1743</v>
          </cell>
          <cell r="S29">
            <v>6240.0299999999988</v>
          </cell>
          <cell r="T29">
            <v>5962.34</v>
          </cell>
          <cell r="U29">
            <v>75479.66</v>
          </cell>
          <cell r="V29">
            <v>9669.81</v>
          </cell>
          <cell r="W29">
            <v>7207.2399999999989</v>
          </cell>
          <cell r="X29">
            <v>43293.16</v>
          </cell>
          <cell r="Y29">
            <v>13097.829573892013</v>
          </cell>
          <cell r="Z29">
            <v>707281.24197389197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6312.8499999999995</v>
          </cell>
          <cell r="AH29">
            <v>0</v>
          </cell>
          <cell r="AI29">
            <v>0</v>
          </cell>
          <cell r="AJ29" t="e">
            <v>#DIV/0!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B30" t="str">
            <v>Total (Chargeable)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707281.24197389197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 t="str">
            <v>Overtime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Payroll (including APC's)</v>
          </cell>
          <cell r="X31">
            <v>0</v>
          </cell>
          <cell r="Y31">
            <v>707281.2419738922</v>
          </cell>
          <cell r="Z31" t="str">
            <v>Proof</v>
          </cell>
          <cell r="AE31" t="str">
            <v>Productive Hrs for the year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131.76816968521015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 t="str">
            <v xml:space="preserve">Overtime Hours 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str">
            <v xml:space="preserve">Estimated  Monthly Productive Hrs 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 t="str">
            <v>Base Rate</v>
          </cell>
          <cell r="E33">
            <v>0</v>
          </cell>
          <cell r="F33">
            <v>131.76816968521015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>Overtime Hrs for the year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 t="str">
            <v xml:space="preserve">Cost Centre Overhead </v>
          </cell>
          <cell r="AL33">
            <v>0</v>
          </cell>
          <cell r="AM33">
            <v>0</v>
          </cell>
          <cell r="AN33">
            <v>0</v>
          </cell>
          <cell r="AO33">
            <v>-58606.153588167173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707281.2419738922</v>
          </cell>
          <cell r="Z34">
            <v>2.3283064365386963E-10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>Total Hrs for the year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 t="str">
            <v xml:space="preserve">Corporate Overheads 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>Multiplier for O/T recovery penalty</v>
          </cell>
          <cell r="E35">
            <v>0</v>
          </cell>
          <cell r="F35">
            <v>1.4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 t="str">
            <v>Proofs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Total Allocated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 t="str">
            <v>Staff Numbers - FTE</v>
          </cell>
          <cell r="AJ36">
            <v>0</v>
          </cell>
          <cell r="AK36">
            <v>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Budget Overtime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APCS</v>
          </cell>
          <cell r="E39">
            <v>0</v>
          </cell>
          <cell r="F39">
            <v>0.104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 t="str">
            <v>Total Budget Overtime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 t="str">
            <v>Cost Centre Overheads as a % of Chargeable Payroll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-8.2861173335529392E-2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Corporate Overheads as a % of Chargeable Payroll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0.15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Staff Training and Development</v>
          </cell>
          <cell r="E44">
            <v>0</v>
          </cell>
          <cell r="F44">
            <v>16720.000000000004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 t="str">
            <v>Average OPA Rate</v>
          </cell>
          <cell r="AM44">
            <v>0</v>
          </cell>
          <cell r="AN44">
            <v>0</v>
          </cell>
          <cell r="AO44">
            <v>131.76816968521015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Other Employment Costs</v>
          </cell>
          <cell r="E45">
            <v>0</v>
          </cell>
          <cell r="F45">
            <v>3951.4221635647009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Project Related Expenses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Average Fully Burdened Charge-Out-Rate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Selling Expenses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Average Rate settings for OPA System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Leases</v>
          </cell>
          <cell r="E49">
            <v>0</v>
          </cell>
          <cell r="F49">
            <v>3537.3695693161294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Hourly Rate OPA Rate per hour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131.76816968521015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General and Admin Expenses</v>
          </cell>
          <cell r="E50">
            <v>0</v>
          </cell>
          <cell r="F50">
            <v>7287.1434490622296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Cost Centre Overhead Rate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0.15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Corporate Overhead Rate for non-contestable works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0.15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Inter Divisional Charges</v>
          </cell>
          <cell r="E52">
            <v>0</v>
          </cell>
          <cell r="F52">
            <v>59897.911617001788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Corporate Overhead Rate for contestable works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0.05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Less</v>
          </cell>
          <cell r="E53">
            <v>0</v>
          </cell>
          <cell r="F53">
            <v>91393.846798944855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Overtime Penalty Rate to be applied to base OT hours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0.4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68293 - Reimbursement of FBT Expenses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74312 - Budget Cap Adjustment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70840 - Professional Member Fees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71100 - Contractors</v>
          </cell>
          <cell r="E57">
            <v>0</v>
          </cell>
          <cell r="F57">
            <v>150000.00038711203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71000 - Consultants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72505 - Plant Leasing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Total Overheads to be Recovered</v>
          </cell>
          <cell r="E60">
            <v>0</v>
          </cell>
          <cell r="F60">
            <v>-58606.153588167173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 t="str">
            <v>Fixed Price Service Contract Charges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</row>
      </sheetData>
      <sheetData sheetId="39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3243 - Network Fleet Management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2603</v>
          </cell>
          <cell r="C21">
            <v>0</v>
          </cell>
          <cell r="D21" t="str">
            <v>Fleet Manager</v>
          </cell>
          <cell r="E21" t="str">
            <v>2149</v>
          </cell>
          <cell r="F21" t="str">
            <v>SHEIL, John</v>
          </cell>
          <cell r="G21" t="str">
            <v>Salaried Staff</v>
          </cell>
          <cell r="H21">
            <v>0</v>
          </cell>
          <cell r="I21">
            <v>1</v>
          </cell>
          <cell r="J21">
            <v>114711.52000000002</v>
          </cell>
          <cell r="K21">
            <v>9525.7100000000028</v>
          </cell>
          <cell r="L21">
            <v>472.09000000000003</v>
          </cell>
          <cell r="M21">
            <v>0</v>
          </cell>
          <cell r="N21">
            <v>2800.0499999999997</v>
          </cell>
          <cell r="O21">
            <v>749.98000000000025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15333.75</v>
          </cell>
          <cell r="V21">
            <v>2189.67</v>
          </cell>
          <cell r="W21">
            <v>1654.7399999999998</v>
          </cell>
          <cell r="X21">
            <v>9803.4</v>
          </cell>
          <cell r="Y21">
            <v>4423.8373822079993</v>
          </cell>
          <cell r="Z21">
            <v>161664.74738220804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119.24751274313086</v>
          </cell>
          <cell r="AK21">
            <v>29.811878185782714</v>
          </cell>
          <cell r="AL21">
            <v>0.25</v>
          </cell>
          <cell r="AM21">
            <v>149.05939092891356</v>
          </cell>
          <cell r="AN21">
            <v>17.887126911469629</v>
          </cell>
          <cell r="AO21">
            <v>0.15</v>
          </cell>
          <cell r="AP21">
            <v>166.94651784038319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1299</v>
          </cell>
          <cell r="C22">
            <v>0</v>
          </cell>
          <cell r="D22" t="str">
            <v>Fleet Support Officer</v>
          </cell>
          <cell r="E22" t="str">
            <v>3069</v>
          </cell>
          <cell r="F22" t="str">
            <v>WEBB, Erin L</v>
          </cell>
          <cell r="G22" t="str">
            <v>Salaried Staff</v>
          </cell>
          <cell r="H22">
            <v>0</v>
          </cell>
          <cell r="I22">
            <v>1</v>
          </cell>
          <cell r="J22">
            <v>65674.38</v>
          </cell>
          <cell r="K22">
            <v>5453.63</v>
          </cell>
          <cell r="L22">
            <v>208.3048</v>
          </cell>
          <cell r="M22">
            <v>0</v>
          </cell>
          <cell r="N22">
            <v>2800.0499999999997</v>
          </cell>
          <cell r="O22">
            <v>749.98000000000025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8960.9599999999991</v>
          </cell>
          <cell r="V22">
            <v>1279.6199999999999</v>
          </cell>
          <cell r="W22">
            <v>967.04</v>
          </cell>
          <cell r="X22">
            <v>5729.07</v>
          </cell>
          <cell r="Y22">
            <v>2550.2386637019972</v>
          </cell>
          <cell r="Z22">
            <v>94373.273463701989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69.611825164131645</v>
          </cell>
          <cell r="AK22">
            <v>17.402956291032911</v>
          </cell>
          <cell r="AL22">
            <v>0.25</v>
          </cell>
          <cell r="AM22">
            <v>87.014781455164552</v>
          </cell>
          <cell r="AN22">
            <v>10.441773774619746</v>
          </cell>
          <cell r="AO22">
            <v>0.15</v>
          </cell>
          <cell r="AP22">
            <v>97.4565552297843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180385.90000000002</v>
          </cell>
          <cell r="K27">
            <v>14979.340000000004</v>
          </cell>
          <cell r="L27">
            <v>680.39480000000003</v>
          </cell>
          <cell r="M27">
            <v>0</v>
          </cell>
          <cell r="N27">
            <v>5600.0999999999995</v>
          </cell>
          <cell r="O27">
            <v>1499.9600000000005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24294.71</v>
          </cell>
          <cell r="V27">
            <v>3469.29</v>
          </cell>
          <cell r="W27">
            <v>2621.7799999999997</v>
          </cell>
          <cell r="X27">
            <v>15532.47</v>
          </cell>
          <cell r="Y27">
            <v>6974.0760459099965</v>
          </cell>
          <cell r="Z27">
            <v>256038.02084591001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e">
            <v>#DIV/0!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</row>
        <row r="28">
          <cell r="B28" t="str">
            <v>Total (Chargeable)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 t="str">
            <v>Overtime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 t="str">
            <v>Payroll (including APC's)</v>
          </cell>
          <cell r="X29">
            <v>0</v>
          </cell>
          <cell r="Y29">
            <v>256038.02084591001</v>
          </cell>
          <cell r="Z29" t="str">
            <v>Proof</v>
          </cell>
          <cell r="AE29" t="str">
            <v>Productive Hrs for the year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94.42966895363125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 t="str">
            <v xml:space="preserve">Overtime Hours 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str">
            <v xml:space="preserve">Estimated  Monthly Productive Hrs 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 t="str">
            <v>Base Rate</v>
          </cell>
          <cell r="E31">
            <v>0</v>
          </cell>
          <cell r="F31">
            <v>94.42966895363125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str">
            <v>Overtime Hrs for the year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 t="str">
            <v xml:space="preserve">Cost Centre Overhead </v>
          </cell>
          <cell r="AL31">
            <v>0</v>
          </cell>
          <cell r="AM31">
            <v>0</v>
          </cell>
          <cell r="AN31">
            <v>0</v>
          </cell>
          <cell r="AO31">
            <v>43344.101361576904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256038.02084591001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str">
            <v>Total Hrs for the year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 t="str">
            <v xml:space="preserve">Corporate Overheads 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 t="str">
            <v>Multiplier for O/T recovery penalty</v>
          </cell>
          <cell r="E33">
            <v>0</v>
          </cell>
          <cell r="F33">
            <v>1.4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 t="str">
            <v>Proofs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Total Allocated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 t="str">
            <v>Staff Numbers - FTE</v>
          </cell>
          <cell r="AJ34">
            <v>0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 t="str">
            <v>Budget Overtime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APCS</v>
          </cell>
          <cell r="E37">
            <v>0</v>
          </cell>
          <cell r="F37">
            <v>0.104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Total Budget Overtime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 t="str">
            <v>Cost Centre Overheads as a % of Chargeable Payroll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 t="e">
            <v>#DIV/0!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Corporate Overheads as a % of Chargeable Payroll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0.15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 t="str">
            <v>Staff Training and Development</v>
          </cell>
          <cell r="E42">
            <v>0</v>
          </cell>
          <cell r="F42">
            <v>8360.0000000000018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 t="str">
            <v>Average OPA Rate</v>
          </cell>
          <cell r="AM42">
            <v>0</v>
          </cell>
          <cell r="AN42">
            <v>0</v>
          </cell>
          <cell r="AO42">
            <v>94.42966895363125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Other Employment Costs</v>
          </cell>
          <cell r="E43">
            <v>0</v>
          </cell>
          <cell r="F43">
            <v>975.71108178235045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Project Related Expenses</v>
          </cell>
          <cell r="E44">
            <v>0</v>
          </cell>
          <cell r="F44">
            <v>467.65382855687079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Average Fully Burdened Charge-Out-Rate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 t="str">
            <v>Selling Expenses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Average Rate settings for OPA System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Leases</v>
          </cell>
          <cell r="E47">
            <v>0</v>
          </cell>
          <cell r="F47">
            <v>6060.5847846580646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Hourly Rate OPA Rate per hour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94.42966895363125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General and Admin Expenses</v>
          </cell>
          <cell r="E48">
            <v>0</v>
          </cell>
          <cell r="F48">
            <v>3895.9173392218277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Cost Centre Overhead Rate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0.25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Corporate Overhead Rate for non-contestable works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0.15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 t="str">
            <v>Inter Divisional Charges</v>
          </cell>
          <cell r="E50">
            <v>0</v>
          </cell>
          <cell r="F50">
            <v>23584.234327357786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Corporate Overhead Rate for contestable works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0.05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Less</v>
          </cell>
          <cell r="E51">
            <v>0</v>
          </cell>
          <cell r="F51">
            <v>43344.101361576904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Overtime Penalty Rate to be applied to base OT hours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0.4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68293 - Reimbursement of FBT Expenses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74312 - Budget Cap Adjustment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70840 - Professional Member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71100 - Contractors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71000 - Consultants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72505 - Plant Leasing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Total Overheads to be Recovered</v>
          </cell>
          <cell r="E58">
            <v>0</v>
          </cell>
          <cell r="F58">
            <v>43344.101361576904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 t="str">
            <v>Fixed Price Service Contract Charges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</sheetData>
      <sheetData sheetId="40">
        <row r="1">
          <cell r="B1" t="str">
            <v>CUBE:</v>
          </cell>
          <cell r="C1">
            <v>0</v>
          </cell>
          <cell r="D1" t="str">
            <v>actewagl_tm1:bud_Salary</v>
          </cell>
          <cell r="E1" t="str">
            <v>actewagl_tm1:EN_Budget</v>
          </cell>
          <cell r="F1" t="str">
            <v>actewagl_tm1:Labour Productivity</v>
          </cell>
        </row>
        <row r="2">
          <cell r="B2" t="str">
            <v>year</v>
          </cell>
          <cell r="C2">
            <v>0</v>
          </cell>
          <cell r="D2" t="str">
            <v>2014/15</v>
          </cell>
          <cell r="E2" t="str">
            <v>ActewAGL Group</v>
          </cell>
          <cell r="F2">
            <v>0</v>
          </cell>
        </row>
        <row r="3">
          <cell r="B3" t="str">
            <v>ID_No</v>
          </cell>
          <cell r="C3">
            <v>0</v>
          </cell>
          <cell r="D3" t="str">
            <v>All ID Numbers</v>
          </cell>
          <cell r="E3" t="str">
            <v>Total Organisational Projects</v>
          </cell>
          <cell r="F3">
            <v>0</v>
          </cell>
        </row>
        <row r="4">
          <cell r="B4" t="str">
            <v>Pay Number</v>
          </cell>
          <cell r="C4">
            <v>0</v>
          </cell>
          <cell r="D4" t="str">
            <v>All Pay Numbers</v>
          </cell>
          <cell r="E4" t="str">
            <v>Overhead</v>
          </cell>
          <cell r="F4">
            <v>0</v>
          </cell>
        </row>
        <row r="5">
          <cell r="B5" t="str">
            <v>scenario</v>
          </cell>
          <cell r="C5">
            <v>0</v>
          </cell>
          <cell r="D5" t="str">
            <v>Revised Budget</v>
          </cell>
          <cell r="E5" t="str">
            <v>Total Tasks</v>
          </cell>
          <cell r="F5">
            <v>0</v>
          </cell>
        </row>
        <row r="6">
          <cell r="B6">
            <v>0</v>
          </cell>
          <cell r="C6">
            <v>0</v>
          </cell>
          <cell r="D6" t="str">
            <v>Year</v>
          </cell>
          <cell r="E6" t="str">
            <v>Labour</v>
          </cell>
          <cell r="F6" t="str">
            <v>May YTD</v>
          </cell>
        </row>
        <row r="7">
          <cell r="B7">
            <v>0</v>
          </cell>
          <cell r="C7">
            <v>0</v>
          </cell>
          <cell r="D7" t="str">
            <v>June</v>
          </cell>
          <cell r="E7" t="str">
            <v>2013/14</v>
          </cell>
          <cell r="F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 t="str">
            <v>Capital Project Expenses</v>
          </cell>
        </row>
        <row r="14">
          <cell r="B14" t="str">
            <v>3244 - Network Business Improvement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1.0909090909090908</v>
          </cell>
        </row>
        <row r="16">
          <cell r="B16" t="str">
            <v>Position Number</v>
          </cell>
          <cell r="C16">
            <v>0</v>
          </cell>
          <cell r="D16" t="str">
            <v>Position Description</v>
          </cell>
          <cell r="E16" t="str">
            <v>Employee Number</v>
          </cell>
          <cell r="F16" t="str">
            <v>Employee Name</v>
          </cell>
          <cell r="G16" t="str">
            <v>Category</v>
          </cell>
          <cell r="H16" t="str">
            <v>FS - Class</v>
          </cell>
          <cell r="I16" t="str">
            <v>FTE</v>
          </cell>
          <cell r="J16" t="str">
            <v>Salary</v>
          </cell>
          <cell r="K16" t="str">
            <v>Recreation Leave</v>
          </cell>
          <cell r="L16" t="str">
            <v>Recreation Leave Revaluation</v>
          </cell>
          <cell r="M16" t="str">
            <v>Performance Based Pay</v>
          </cell>
          <cell r="N16" t="str">
            <v>Profit Share</v>
          </cell>
          <cell r="O16" t="str">
            <v>EBA Bonus</v>
          </cell>
          <cell r="P16" t="str">
            <v>Meal Allowance</v>
          </cell>
          <cell r="Q16" t="str">
            <v>Car Allowance</v>
          </cell>
          <cell r="R16" t="str">
            <v>On-Call Allowance</v>
          </cell>
          <cell r="S16" t="str">
            <v>Other Allowances</v>
          </cell>
          <cell r="T16" t="str">
            <v>Retention Allowance</v>
          </cell>
          <cell r="U16" t="str">
            <v>Superannuation</v>
          </cell>
          <cell r="V16" t="str">
            <v>Workers Compensation</v>
          </cell>
          <cell r="W16" t="str">
            <v>Income Protection Insurance</v>
          </cell>
          <cell r="X16" t="str">
            <v>Payroll Tax</v>
          </cell>
          <cell r="Y16" t="str">
            <v>Long Service Leave</v>
          </cell>
          <cell r="Z16" t="str">
            <v>Gross Salary</v>
          </cell>
          <cell r="AA16" t="str">
            <v>Overtime</v>
          </cell>
          <cell r="AB16" t="str">
            <v>Working Days in Year</v>
          </cell>
          <cell r="AC16" t="str">
            <v>Less Annual Leave</v>
          </cell>
          <cell r="AD16" t="str">
            <v>Less paid Public Holidays</v>
          </cell>
          <cell r="AE16" t="str">
            <v>RDO's</v>
          </cell>
          <cell r="AF16" t="str">
            <v>Less Sick/ Other Leave</v>
          </cell>
          <cell r="AG16" t="str">
            <v>Total Work Hours</v>
          </cell>
          <cell r="AH16" t="str">
            <v>Time spent on Productive jobs</v>
          </cell>
          <cell r="AI16" t="str">
            <v>Total Productive Hours</v>
          </cell>
          <cell r="AJ16" t="str">
            <v>OPA Base Salary Hourly Rate</v>
          </cell>
          <cell r="AK16" t="str">
            <v xml:space="preserve">Cost Centre Overhead </v>
          </cell>
          <cell r="AL16" t="str">
            <v>%'s</v>
          </cell>
          <cell r="AM16" t="str">
            <v>Hourly Rate Including C/Centre O/Heads</v>
          </cell>
          <cell r="AN16" t="str">
            <v>Corporate Charges</v>
          </cell>
          <cell r="AO16" t="str">
            <v>%'s</v>
          </cell>
          <cell r="AP16" t="str">
            <v>Fully Burdened Rate</v>
          </cell>
          <cell r="AQ16" t="str">
            <v>Capital Project Expenses</v>
          </cell>
          <cell r="AR16" t="str">
            <v>Ancillary - Business Electricity</v>
          </cell>
          <cell r="AS16" t="str">
            <v>Regulated Business</v>
          </cell>
          <cell r="AT16" t="str">
            <v>Total Activities</v>
          </cell>
          <cell r="AU16" t="str">
            <v>$ Capital</v>
          </cell>
          <cell r="AV16">
            <v>0</v>
          </cell>
          <cell r="AX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261</v>
          </cell>
          <cell r="AC18">
            <v>20</v>
          </cell>
          <cell r="AD18">
            <v>12</v>
          </cell>
          <cell r="AE18">
            <v>26</v>
          </cell>
          <cell r="AF18">
            <v>12</v>
          </cell>
          <cell r="AG18">
            <v>8</v>
          </cell>
          <cell r="AH18">
            <v>0.85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7.35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 t="str">
            <v>1282</v>
          </cell>
          <cell r="C21">
            <v>0</v>
          </cell>
          <cell r="D21" t="str">
            <v>Manager Business Improvement</v>
          </cell>
          <cell r="E21" t="str">
            <v>9077</v>
          </cell>
          <cell r="F21" t="str">
            <v>VAN VEENENDAAL, Debbie A</v>
          </cell>
          <cell r="G21" t="str">
            <v>Salaried Staff</v>
          </cell>
          <cell r="H21">
            <v>0</v>
          </cell>
          <cell r="I21">
            <v>1</v>
          </cell>
          <cell r="J21">
            <v>125029.06000000001</v>
          </cell>
          <cell r="K21">
            <v>10382.460000000001</v>
          </cell>
          <cell r="L21">
            <v>479.916</v>
          </cell>
          <cell r="M21">
            <v>13019.71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17810.989999999998</v>
          </cell>
          <cell r="V21">
            <v>2543.4099999999994</v>
          </cell>
          <cell r="W21">
            <v>1922.1100000000001</v>
          </cell>
          <cell r="X21">
            <v>11387.16</v>
          </cell>
          <cell r="Y21">
            <v>5660.2873801702008</v>
          </cell>
          <cell r="Z21">
            <v>188235.10338017019</v>
          </cell>
          <cell r="AA21">
            <v>0</v>
          </cell>
          <cell r="AB21">
            <v>261</v>
          </cell>
          <cell r="AC21">
            <v>20</v>
          </cell>
          <cell r="AD21">
            <v>12</v>
          </cell>
          <cell r="AE21">
            <v>0</v>
          </cell>
          <cell r="AF21">
            <v>12</v>
          </cell>
          <cell r="AG21">
            <v>1594.9499999999998</v>
          </cell>
          <cell r="AH21">
            <v>0.85</v>
          </cell>
          <cell r="AI21">
            <v>1355.7074999999998</v>
          </cell>
          <cell r="AJ21">
            <v>138.84639819442631</v>
          </cell>
          <cell r="AK21">
            <v>34.711599548606578</v>
          </cell>
          <cell r="AL21">
            <v>0.25</v>
          </cell>
          <cell r="AM21">
            <v>173.5579977430329</v>
          </cell>
          <cell r="AN21">
            <v>20.826959729163946</v>
          </cell>
          <cell r="AO21">
            <v>0.15</v>
          </cell>
          <cell r="AP21">
            <v>194.38495747219685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</row>
        <row r="22">
          <cell r="B22" t="str">
            <v>N3244-1415-01</v>
          </cell>
          <cell r="C22">
            <v>0</v>
          </cell>
          <cell r="D22" t="str">
            <v>Analyst</v>
          </cell>
          <cell r="E22" t="str">
            <v>N3244-1415-01</v>
          </cell>
          <cell r="F22" t="str">
            <v>Vacant</v>
          </cell>
          <cell r="G22" t="str">
            <v>Salaried Staff</v>
          </cell>
          <cell r="H22">
            <v>0</v>
          </cell>
          <cell r="I22">
            <v>1</v>
          </cell>
          <cell r="J22">
            <v>89150.120000000024</v>
          </cell>
          <cell r="K22">
            <v>7403.07</v>
          </cell>
          <cell r="L22">
            <v>0</v>
          </cell>
          <cell r="M22">
            <v>180.20999999999998</v>
          </cell>
          <cell r="N22">
            <v>2698.86</v>
          </cell>
          <cell r="O22">
            <v>722.8499999999998</v>
          </cell>
          <cell r="P22">
            <v>0</v>
          </cell>
          <cell r="Q22">
            <v>0</v>
          </cell>
          <cell r="R22">
            <v>1224.92</v>
          </cell>
          <cell r="S22">
            <v>0</v>
          </cell>
          <cell r="T22">
            <v>3346.85</v>
          </cell>
          <cell r="U22">
            <v>12566.670000000002</v>
          </cell>
          <cell r="V22">
            <v>1794.5299999999997</v>
          </cell>
          <cell r="W22">
            <v>1356.1699999999996</v>
          </cell>
          <cell r="X22">
            <v>8034.2900000000009</v>
          </cell>
          <cell r="Y22">
            <v>1030.498114513088</v>
          </cell>
          <cell r="Z22">
            <v>129509.03811451313</v>
          </cell>
          <cell r="AA22">
            <v>0</v>
          </cell>
          <cell r="AB22">
            <v>261</v>
          </cell>
          <cell r="AC22">
            <v>20</v>
          </cell>
          <cell r="AD22">
            <v>12</v>
          </cell>
          <cell r="AE22">
            <v>0</v>
          </cell>
          <cell r="AF22">
            <v>12</v>
          </cell>
          <cell r="AG22">
            <v>1594.9499999999998</v>
          </cell>
          <cell r="AH22">
            <v>0.85</v>
          </cell>
          <cell r="AI22">
            <v>1355.7074999999998</v>
          </cell>
          <cell r="AJ22">
            <v>95.528746513914797</v>
          </cell>
          <cell r="AK22">
            <v>23.882186628478699</v>
          </cell>
          <cell r="AL22">
            <v>0.25</v>
          </cell>
          <cell r="AM22">
            <v>119.4109331423935</v>
          </cell>
          <cell r="AN22">
            <v>14.329311977087219</v>
          </cell>
          <cell r="AO22">
            <v>0.15</v>
          </cell>
          <cell r="AP22">
            <v>133.74024511948073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B23" t="str">
            <v>N3244-1415-02</v>
          </cell>
          <cell r="C23">
            <v>0</v>
          </cell>
          <cell r="D23" t="str">
            <v>Analyst</v>
          </cell>
          <cell r="E23" t="str">
            <v>N3244-1415-02</v>
          </cell>
          <cell r="F23" t="str">
            <v>Vacant</v>
          </cell>
          <cell r="G23" t="str">
            <v>Salaried Staff</v>
          </cell>
          <cell r="H23">
            <v>0</v>
          </cell>
          <cell r="I23">
            <v>1</v>
          </cell>
          <cell r="J23">
            <v>89150.120000000024</v>
          </cell>
          <cell r="K23">
            <v>7403.07</v>
          </cell>
          <cell r="L23">
            <v>0</v>
          </cell>
          <cell r="M23">
            <v>180.20999999999998</v>
          </cell>
          <cell r="N23">
            <v>2698.86</v>
          </cell>
          <cell r="O23">
            <v>722.8499999999998</v>
          </cell>
          <cell r="P23">
            <v>0</v>
          </cell>
          <cell r="Q23">
            <v>0</v>
          </cell>
          <cell r="R23">
            <v>1224.92</v>
          </cell>
          <cell r="S23">
            <v>0</v>
          </cell>
          <cell r="T23">
            <v>3346.85</v>
          </cell>
          <cell r="U23">
            <v>12566.670000000002</v>
          </cell>
          <cell r="V23">
            <v>1794.5299999999997</v>
          </cell>
          <cell r="W23">
            <v>1356.1699999999996</v>
          </cell>
          <cell r="X23">
            <v>8034.2900000000009</v>
          </cell>
          <cell r="Y23">
            <v>1030.498114513088</v>
          </cell>
          <cell r="Z23">
            <v>129509.03811451313</v>
          </cell>
          <cell r="AA23">
            <v>0</v>
          </cell>
          <cell r="AB23">
            <v>261</v>
          </cell>
          <cell r="AC23">
            <v>20</v>
          </cell>
          <cell r="AD23">
            <v>12</v>
          </cell>
          <cell r="AE23">
            <v>0</v>
          </cell>
          <cell r="AF23">
            <v>12</v>
          </cell>
          <cell r="AG23">
            <v>1594.9499999999998</v>
          </cell>
          <cell r="AH23">
            <v>0.85</v>
          </cell>
          <cell r="AI23">
            <v>1355.7074999999998</v>
          </cell>
          <cell r="AJ23">
            <v>95.528746513914797</v>
          </cell>
          <cell r="AK23">
            <v>23.882186628478699</v>
          </cell>
          <cell r="AL23">
            <v>0.25</v>
          </cell>
          <cell r="AM23">
            <v>119.4109331423935</v>
          </cell>
          <cell r="AN23">
            <v>14.329311977087219</v>
          </cell>
          <cell r="AO23">
            <v>0.15</v>
          </cell>
          <cell r="AP23">
            <v>133.74024511948073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</row>
        <row r="28">
          <cell r="B28" t="str">
            <v>Total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</v>
          </cell>
          <cell r="J28">
            <v>303329.30000000005</v>
          </cell>
          <cell r="K28">
            <v>25188.6</v>
          </cell>
          <cell r="L28">
            <v>479.916</v>
          </cell>
          <cell r="M28">
            <v>13380.129999999997</v>
          </cell>
          <cell r="N28">
            <v>5397.72</v>
          </cell>
          <cell r="O28">
            <v>1445.6999999999996</v>
          </cell>
          <cell r="P28">
            <v>0</v>
          </cell>
          <cell r="Q28">
            <v>0</v>
          </cell>
          <cell r="R28">
            <v>2449.84</v>
          </cell>
          <cell r="S28">
            <v>0</v>
          </cell>
          <cell r="T28">
            <v>6693.7</v>
          </cell>
          <cell r="U28">
            <v>42944.33</v>
          </cell>
          <cell r="V28">
            <v>6132.4699999999984</v>
          </cell>
          <cell r="W28">
            <v>4634.4499999999989</v>
          </cell>
          <cell r="X28">
            <v>27455.74</v>
          </cell>
          <cell r="Y28">
            <v>7721.2836091963763</v>
          </cell>
          <cell r="Z28">
            <v>447253.17960919649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</row>
        <row r="29">
          <cell r="B29" t="str">
            <v>Total (Chargeable)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 t="str">
            <v>Overtime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Payroll (including APC's)</v>
          </cell>
          <cell r="X30">
            <v>0</v>
          </cell>
          <cell r="Y30">
            <v>447253.17960919638</v>
          </cell>
          <cell r="Z30" t="str">
            <v>Proof</v>
          </cell>
          <cell r="AE30" t="str">
            <v>Productive Hrs for the year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109.96796374075196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 t="str">
            <v xml:space="preserve">Overtime Hours 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str">
            <v xml:space="preserve">Estimated  Monthly Productive Hrs 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 t="str">
            <v>Base Rate</v>
          </cell>
          <cell r="E32">
            <v>0</v>
          </cell>
          <cell r="F32">
            <v>109.96796374075196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str">
            <v>Overtime Hrs for the year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 t="str">
            <v xml:space="preserve">Cost Centre Overhead </v>
          </cell>
          <cell r="AL32">
            <v>0</v>
          </cell>
          <cell r="AM32">
            <v>0</v>
          </cell>
          <cell r="AN32">
            <v>0</v>
          </cell>
          <cell r="AO32">
            <v>56697.983129671738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447253.17960919638</v>
          </cell>
          <cell r="Z33">
            <v>-1.1641532182693481E-10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>Total Hrs for the year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 t="str">
            <v xml:space="preserve">Corporate Overheads 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 t="str">
            <v>Multiplier for O/T recovery penalty</v>
          </cell>
          <cell r="E34">
            <v>0</v>
          </cell>
          <cell r="F34">
            <v>1.4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 t="str">
            <v>Proofs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 t="str">
            <v>Total Allocated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 t="str">
            <v>Staff Numbers - FTE</v>
          </cell>
          <cell r="AJ35">
            <v>0</v>
          </cell>
          <cell r="AK35">
            <v>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</row>
        <row r="37">
          <cell r="B37">
            <v>0</v>
          </cell>
          <cell r="C37">
            <v>0</v>
          </cell>
          <cell r="D37" t="str">
            <v>Budget Overtime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 t="str">
            <v>APCS</v>
          </cell>
          <cell r="E38">
            <v>0</v>
          </cell>
          <cell r="F38">
            <v>0.104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</row>
        <row r="39">
          <cell r="B39">
            <v>0</v>
          </cell>
          <cell r="C39">
            <v>0</v>
          </cell>
          <cell r="D39" t="str">
            <v>Total Budget Overtime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 t="str">
            <v>Cost Centre Overheads as a % of Chargeable Payroll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 t="e">
            <v>#DIV/0!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Corporate Overheads as a % of Chargeable Payroll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0.15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</row>
        <row r="43">
          <cell r="B43">
            <v>0</v>
          </cell>
          <cell r="C43">
            <v>0</v>
          </cell>
          <cell r="D43" t="str">
            <v>Staff Training and Development</v>
          </cell>
          <cell r="E43">
            <v>0</v>
          </cell>
          <cell r="F43">
            <v>12539.999999999996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 t="str">
            <v>Average OPA Rate</v>
          </cell>
          <cell r="AM43">
            <v>0</v>
          </cell>
          <cell r="AN43">
            <v>0</v>
          </cell>
          <cell r="AO43">
            <v>109.96796374075196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</row>
        <row r="44">
          <cell r="B44">
            <v>0</v>
          </cell>
          <cell r="C44">
            <v>0</v>
          </cell>
          <cell r="D44" t="str">
            <v>Other Employment Costs</v>
          </cell>
          <cell r="E44">
            <v>0</v>
          </cell>
          <cell r="F44">
            <v>1463.5666226735259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>
            <v>0</v>
          </cell>
        </row>
        <row r="45">
          <cell r="B45">
            <v>0</v>
          </cell>
          <cell r="C45">
            <v>0</v>
          </cell>
          <cell r="D45" t="str">
            <v>Project Related Expenses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Average Fully Burdened Charge-Out-Rate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</row>
        <row r="47">
          <cell r="B47">
            <v>0</v>
          </cell>
          <cell r="C47">
            <v>0</v>
          </cell>
          <cell r="D47" t="str">
            <v>Selling Expenses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Average Rate settings for OPA System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</row>
        <row r="48">
          <cell r="B48">
            <v>0</v>
          </cell>
          <cell r="C48">
            <v>0</v>
          </cell>
          <cell r="D48" t="str">
            <v>Leases</v>
          </cell>
          <cell r="E48">
            <v>0</v>
          </cell>
          <cell r="F48">
            <v>2653.0271769870978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Hourly Rate OPA Rate per hour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109.96796374075196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</row>
        <row r="49">
          <cell r="B49">
            <v>0</v>
          </cell>
          <cell r="C49">
            <v>0</v>
          </cell>
          <cell r="D49" t="str">
            <v>General and Admin Expenses</v>
          </cell>
          <cell r="E49">
            <v>0</v>
          </cell>
          <cell r="F49">
            <v>5465.3575867966729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Cost Centre Overhead Rate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0.25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Corporate Overhead Rate for non-contestable works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0.15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 t="str">
            <v>Inter Divisional Charges</v>
          </cell>
          <cell r="E51">
            <v>0</v>
          </cell>
          <cell r="F51">
            <v>34576.031743214444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Corporate Overhead Rate for contestable works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0.05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</row>
        <row r="52">
          <cell r="B52">
            <v>0</v>
          </cell>
          <cell r="C52">
            <v>0</v>
          </cell>
          <cell r="D52" t="str">
            <v>Less</v>
          </cell>
          <cell r="E52">
            <v>0</v>
          </cell>
          <cell r="F52">
            <v>56697.983129671738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Overtime Penalty Rate to be applied to base OT hours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0.4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</row>
        <row r="53">
          <cell r="B53">
            <v>0</v>
          </cell>
          <cell r="C53">
            <v>0</v>
          </cell>
          <cell r="D53" t="str">
            <v>68293 - Reimbursement of FBT Expenses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</row>
        <row r="54">
          <cell r="B54">
            <v>0</v>
          </cell>
          <cell r="C54">
            <v>0</v>
          </cell>
          <cell r="D54" t="str">
            <v>74312 - Budget Cap Adjustment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 t="str">
            <v>70840 - Professional Member Fees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</row>
        <row r="56">
          <cell r="B56">
            <v>0</v>
          </cell>
          <cell r="C56">
            <v>0</v>
          </cell>
          <cell r="D56" t="str">
            <v>71100 - Contractors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 t="str">
            <v>71000 - Consultants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 t="str">
            <v>72505 - Plant Leasing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 t="str">
            <v>Total Overheads to be Recovered</v>
          </cell>
          <cell r="E59">
            <v>0</v>
          </cell>
          <cell r="F59">
            <v>56697.983129671738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 t="str">
            <v>Fixed Price Service Contract Charges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</row>
      </sheetData>
      <sheetData sheetId="41"/>
      <sheetData sheetId="4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EmpNew"/>
      <sheetName val="EmpMovement"/>
      <sheetName val="EmpTermination"/>
      <sheetName val="Job Title"/>
      <sheetName val="Unit Rates"/>
      <sheetName val="Costing Rates"/>
      <sheetName val="Rates Detail"/>
      <sheetName val="Rates Summary"/>
      <sheetName val="Data"/>
      <sheetName val="3231"/>
      <sheetName val="3232"/>
      <sheetName val="3233"/>
      <sheetName val="3234"/>
      <sheetName val="Summary_Field_Workers"/>
      <sheetName val="3251"/>
      <sheetName val="3252"/>
      <sheetName val="3253"/>
      <sheetName val="3254"/>
      <sheetName val="3255"/>
      <sheetName val="3256"/>
      <sheetName val="3411"/>
      <sheetName val="3421"/>
      <sheetName val="AAT"/>
      <sheetName val="3111"/>
      <sheetName val="3121"/>
      <sheetName val="3131"/>
      <sheetName val="3141"/>
      <sheetName val="3142"/>
      <sheetName val="3143"/>
      <sheetName val="3144"/>
      <sheetName val="3151"/>
      <sheetName val="3152"/>
      <sheetName val="3153"/>
      <sheetName val="2110"/>
      <sheetName val="3211"/>
      <sheetName val="3221"/>
      <sheetName val="3241"/>
      <sheetName val="3242"/>
      <sheetName val="3243"/>
      <sheetName val="3244"/>
      <sheetName val="AAT Plant"/>
      <sheetName val="S-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Inputs"/>
      <sheetName val="Actual Performance"/>
      <sheetName val="S-factor"/>
      <sheetName val="Customer numbers"/>
      <sheetName val="2011 - STPIS Exclusions"/>
      <sheetName val="2012 - STPIS Exclusions"/>
      <sheetName val="2011 - Major Event Days"/>
      <sheetName val="2012 - Major Event Days"/>
      <sheetName val="2011 - Daily Performance Data"/>
      <sheetName val="2012 - Telephone Answering"/>
      <sheetName val="2012 - Daily Performance Data"/>
      <sheetName val="2011 - Telephone Answering"/>
      <sheetName val="STPIS Performance Calculations"/>
    </sheetNames>
    <sheetDataSet>
      <sheetData sheetId="0">
        <row r="6">
          <cell r="D6">
            <v>0.05</v>
          </cell>
        </row>
        <row r="7">
          <cell r="D7">
            <v>-0.05</v>
          </cell>
        </row>
        <row r="10">
          <cell r="D10">
            <v>-0.01</v>
          </cell>
        </row>
        <row r="12">
          <cell r="D12">
            <v>5.0000000000000001E-3</v>
          </cell>
        </row>
        <row r="13">
          <cell r="D13">
            <v>-5.0000000000000001E-3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Inputs -&gt;"/>
      <sheetName val="Parameters"/>
      <sheetName val="Volume"/>
      <sheetName val="DUOS Hist. prices"/>
      <sheetName val="DUOS Hist. rev"/>
      <sheetName val="DUOS -&gt;"/>
      <sheetName val="Residual costs"/>
      <sheetName val="LRMC-prices"/>
      <sheetName val="Prices Res"/>
      <sheetName val="Prices Com"/>
      <sheetName val="DUOS Prices"/>
      <sheetName val="TUOS -&gt;"/>
      <sheetName val="TUOS Hist. prices"/>
      <sheetName val="TUOS Prices"/>
      <sheetName val="JS -&gt;"/>
      <sheetName val="JS Hist. prices"/>
      <sheetName val="JS Prices"/>
      <sheetName val="NUOS Hist. prices"/>
      <sheetName val="NUOS Prices"/>
      <sheetName val="TSS_IndPSchedule"/>
      <sheetName val="Old sheets -&gt;"/>
      <sheetName val="CoverPage"/>
      <sheetName val="Contents"/>
      <sheetName val="1.1 DistPrice"/>
      <sheetName val="1.2 TUOS Price"/>
      <sheetName val="1.3 NetPrice"/>
      <sheetName val="1.41 AncillaryPrices"/>
      <sheetName val="1.5 MeterPrices"/>
      <sheetName val="1.6 SumPrices"/>
      <sheetName val="2.0 PriceDirection"/>
      <sheetName val="2.1 RevCap"/>
      <sheetName val="2.11 DUOS under overs"/>
      <sheetName val="2.2 DUOS Cmply"/>
      <sheetName val="2.23 TariffClasses"/>
      <sheetName val="2.3 TUOS JS Cmply"/>
      <sheetName val="2.61 MeteringIndicative"/>
      <sheetName val="2.84 JurisSchOverUnder"/>
      <sheetName val="3.1 EcoAssum"/>
      <sheetName val="3.2 Purchases (2)"/>
      <sheetName val="3.2 Purchases"/>
      <sheetName val="3.3 EnergySalesIn"/>
      <sheetName val="3.32 EnergySalesIn16"/>
      <sheetName val="3.4 EnergyForecast"/>
      <sheetName val="3.41 EnergyCY"/>
      <sheetName val="3.42 Energy FY"/>
      <sheetName val="3.43 Energy FY Forecast"/>
      <sheetName val="3.44 Energy CY Forecast"/>
      <sheetName val="3.7 MeterNo"/>
      <sheetName val="3.71 MeterMonthly"/>
      <sheetName val="4.1 NetRevForecast"/>
      <sheetName val="4.2 NetRevCY"/>
      <sheetName val="4.3 NetRevFY"/>
      <sheetName val="5.1 Costs"/>
      <sheetName val="5.11 Avoidablecosts"/>
      <sheetName val="5.12 Asset breakup"/>
      <sheetName val="5.14LRMC_Allocation"/>
      <sheetName val="5.2 AppliedData"/>
      <sheetName val="5.3 CustCost"/>
      <sheetName val="5.4 EnergyCost"/>
      <sheetName val="5.5 TUOS&amp;JS Cost"/>
      <sheetName val="5.528 TUOSUnderOver"/>
      <sheetName val="6.1 Intercepts"/>
      <sheetName val="6.2 PeakSOpIntercept"/>
      <sheetName val="6.3 ResIntercept"/>
      <sheetName val="6.4 ComLoadIntercept"/>
      <sheetName val="8.0_T3.3_Rev cap"/>
      <sheetName val="8.1_T3.4_DUOS"/>
      <sheetName val="8.2_T3.7_TUOS"/>
      <sheetName val="8.3_T3.10_JS"/>
      <sheetName val="8.4_T3.11_NUOS"/>
      <sheetName val="8.5_T3.12_NUOS total"/>
      <sheetName val="8.6_T4.1_ACS"/>
      <sheetName val="8.7_T5.1_NUOS+M"/>
      <sheetName val="8.9_T4.1_Ind DUOS $"/>
      <sheetName val="8.10 Metering"/>
      <sheetName val="FiT"/>
      <sheetName val="TPRICE"/>
      <sheetName val="X factors"/>
      <sheetName val="historical prices_year"/>
      <sheetName val="historical prices_charge"/>
      <sheetName val="historical revenue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28">
          <cell r="D28">
            <v>17171.818073167502</v>
          </cell>
        </row>
        <row r="29">
          <cell r="D29">
            <v>10323.466962930834</v>
          </cell>
        </row>
        <row r="30">
          <cell r="D30">
            <v>2595.0178488523557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3">
          <cell r="H63">
            <v>0.15999547602525105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P&amp;L_GIS adj"/>
      <sheetName val="Cover Page"/>
      <sheetName val="EBT"/>
      <sheetName val="Group P&amp;L"/>
      <sheetName val="Group Bal Sheet"/>
      <sheetName val="Labs P&amp;L"/>
      <sheetName val="MATS P&amp;L"/>
      <sheetName val="Consulting P&amp;L"/>
      <sheetName val="GIS P&amp;L"/>
      <sheetName val="Commercial P&amp;L"/>
      <sheetName val="R&amp;D P&amp;L"/>
      <sheetName val="PTD Variance Summary"/>
      <sheetName val="YTD Variance Summary"/>
      <sheetName val="Charts Source Data"/>
      <sheetName val="WIP &amp; UER"/>
      <sheetName val="Trend BS"/>
      <sheetName val="Trend P&amp;L - Group"/>
      <sheetName val="Trend P&amp;L - Analytical"/>
      <sheetName val="Trend P&amp;L - MATS"/>
      <sheetName val="Trend P&amp;L -GIS"/>
      <sheetName val="Trend P&amp;L - Consulting"/>
      <sheetName val="Trend P&amp;L - Commercial"/>
      <sheetName val="Trend P&amp;L - R&amp;D"/>
      <sheetName val="Revenue &amp; Costs Analysis"/>
      <sheetName val="KPI Table"/>
    </sheetNames>
    <sheetDataSet>
      <sheetData sheetId="0" refreshError="1"/>
      <sheetData sheetId="1" refreshError="1">
        <row r="17">
          <cell r="Y17" t="str">
            <v>2009/10</v>
          </cell>
        </row>
        <row r="19">
          <cell r="Y19" t="str">
            <v>Feb</v>
          </cell>
        </row>
        <row r="24">
          <cell r="Y24" t="str">
            <v>Actual</v>
          </cell>
        </row>
        <row r="25">
          <cell r="Y25" t="str">
            <v>Revised Budget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D7" t="str">
            <v>Public</v>
          </cell>
        </row>
        <row r="8">
          <cell r="D8" t="str">
            <v>Confidential</v>
          </cell>
        </row>
        <row r="14">
          <cell r="D14" t="str">
            <v>Revenue cap</v>
          </cell>
        </row>
        <row r="15">
          <cell r="D15" t="str">
            <v>Revenue yield</v>
          </cell>
        </row>
        <row r="16">
          <cell r="D16" t="str">
            <v>Weighted average price cap</v>
          </cell>
        </row>
      </sheetData>
      <sheetData sheetId="1">
        <row r="13">
          <cell r="B13" t="str">
            <v>AGN (Albury and Victoria)</v>
          </cell>
          <cell r="M13">
            <v>5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M14">
            <v>5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M15">
            <v>5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M16">
            <v>5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M17">
            <v>5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M18">
            <v>5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M19">
            <v>5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M20">
            <v>5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M21">
            <v>5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M22">
            <v>5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M23">
            <v>5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M24">
            <v>5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M25">
            <v>5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M26">
            <v>5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M27">
            <v>5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M28">
            <v>5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M29">
            <v>5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M30">
            <v>5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M31">
            <v>5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M32">
            <v>5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M33">
            <v>5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M34">
            <v>5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M35">
            <v>5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M36">
            <v>5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M37">
            <v>5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M38">
            <v>5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5</v>
          </cell>
        </row>
        <row r="48">
          <cell r="E48">
            <v>5</v>
          </cell>
        </row>
        <row r="49">
          <cell r="E49">
            <v>1</v>
          </cell>
        </row>
        <row r="50">
          <cell r="E50">
            <v>5</v>
          </cell>
        </row>
        <row r="51">
          <cell r="E51">
            <v>5</v>
          </cell>
        </row>
        <row r="52">
          <cell r="E52">
            <v>5</v>
          </cell>
        </row>
        <row r="53">
          <cell r="E53">
            <v>5</v>
          </cell>
        </row>
        <row r="54">
          <cell r="E54">
            <v>1</v>
          </cell>
        </row>
        <row r="64">
          <cell r="E64" t="str">
            <v>2015-16</v>
          </cell>
          <cell r="I64" t="str">
            <v>2025-26</v>
          </cell>
        </row>
        <row r="65">
          <cell r="E65" t="str">
            <v>2016-17</v>
          </cell>
          <cell r="I65" t="str">
            <v>2026-27</v>
          </cell>
        </row>
        <row r="66">
          <cell r="E66" t="str">
            <v>2017-18</v>
          </cell>
        </row>
        <row r="67">
          <cell r="E67" t="str">
            <v>2018-19</v>
          </cell>
        </row>
        <row r="68">
          <cell r="E68" t="str">
            <v>2019-20</v>
          </cell>
          <cell r="G68" t="str">
            <v>2024-25</v>
          </cell>
        </row>
        <row r="69">
          <cell r="E69" t="str">
            <v>2020-21</v>
          </cell>
          <cell r="G69" t="str">
            <v>2025-26</v>
          </cell>
          <cell r="I69" t="str">
            <v>2030-31</v>
          </cell>
        </row>
        <row r="70">
          <cell r="E70" t="str">
            <v>2021-22</v>
          </cell>
          <cell r="G70" t="str">
            <v>2026-27</v>
          </cell>
          <cell r="I70" t="str">
            <v>2031-32</v>
          </cell>
        </row>
        <row r="71">
          <cell r="E71" t="str">
            <v>2022-23</v>
          </cell>
          <cell r="G71" t="str">
            <v>2027-28</v>
          </cell>
          <cell r="I71" t="str">
            <v>2032-33</v>
          </cell>
        </row>
        <row r="72">
          <cell r="E72" t="str">
            <v>2023-24</v>
          </cell>
          <cell r="G72" t="str">
            <v>2028-29</v>
          </cell>
          <cell r="I72" t="str">
            <v>2033-34</v>
          </cell>
        </row>
        <row r="73">
          <cell r="E73" t="str">
            <v>2024-25</v>
          </cell>
          <cell r="G73" t="str">
            <v>2029-30</v>
          </cell>
          <cell r="I73" t="str">
            <v>2034-35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8">
          <cell r="C28" t="str">
            <v>CRY not present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>
            <v>34</v>
          </cell>
        </row>
        <row r="39">
          <cell r="C39">
            <v>29</v>
          </cell>
        </row>
        <row r="40">
          <cell r="C40">
            <v>24</v>
          </cell>
        </row>
        <row r="41">
          <cell r="C41">
            <v>38</v>
          </cell>
        </row>
        <row r="45">
          <cell r="C45" t="str">
            <v>2024-25</v>
          </cell>
        </row>
        <row r="46">
          <cell r="C46" t="str">
            <v>2019-20</v>
          </cell>
        </row>
        <row r="47">
          <cell r="C47" t="str">
            <v>2014-15</v>
          </cell>
        </row>
        <row r="48">
          <cell r="C48" t="str">
            <v>2024-25</v>
          </cell>
        </row>
        <row r="50">
          <cell r="C50" t="str">
            <v>2020</v>
          </cell>
        </row>
        <row r="51">
          <cell r="C51" t="str">
            <v>2015</v>
          </cell>
        </row>
        <row r="52">
          <cell r="C52">
            <v>0</v>
          </cell>
        </row>
        <row r="53">
          <cell r="C53" t="str">
            <v>2025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str">
            <v>2025</v>
          </cell>
        </row>
        <row r="57">
          <cell r="C57" t="str">
            <v>2020-21 to 2024-25</v>
          </cell>
        </row>
        <row r="58">
          <cell r="C58">
            <v>0</v>
          </cell>
        </row>
        <row r="59">
          <cell r="C59" t="str">
            <v>2020-21 to 2024-25</v>
          </cell>
        </row>
        <row r="61">
          <cell r="C61" t="str">
            <v>No</v>
          </cell>
        </row>
        <row r="67">
          <cell r="C67">
            <v>5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str">
            <v>1-Jul-2013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Evoenergy</v>
          </cell>
        </row>
        <row r="61">
          <cell r="AR61" t="str">
            <v>PTRM update 3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>
        <row r="4">
          <cell r="L4">
            <v>4</v>
          </cell>
        </row>
      </sheetData>
      <sheetData sheetId="5">
        <row r="16">
          <cell r="C16" t="str">
            <v>Evoenergy</v>
          </cell>
        </row>
      </sheetData>
      <sheetData sheetId="6"/>
      <sheetData sheetId="7">
        <row r="18">
          <cell r="G18">
            <v>5.5307680210269418E-2</v>
          </cell>
        </row>
      </sheetData>
      <sheetData sheetId="8">
        <row r="7">
          <cell r="G7">
            <v>1.0242487465753967</v>
          </cell>
        </row>
      </sheetData>
      <sheetData sheetId="9" refreshError="1"/>
      <sheetData sheetId="10" refreshError="1"/>
      <sheetData sheetId="11">
        <row r="21">
          <cell r="F21" t="str">
            <v>2022-23</v>
          </cell>
        </row>
      </sheetData>
      <sheetData sheetId="12" refreshError="1"/>
      <sheetData sheetId="13">
        <row r="54">
          <cell r="Q54">
            <v>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  <cell r="C9" t="str">
            <v>ActewAGL Distribution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2014-19 Distribution Determination</v>
          </cell>
          <cell r="O9" t="str">
            <v>40 Bunda Street</v>
          </cell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V9" t="str">
            <v>CANBERRA</v>
          </cell>
          <cell r="W9" t="str">
            <v>ACT</v>
          </cell>
          <cell r="X9">
            <v>2601</v>
          </cell>
          <cell r="Y9" t="str">
            <v>Robert Walker</v>
          </cell>
          <cell r="Z9" t="str">
            <v>02 6248 3847</v>
          </cell>
          <cell r="AA9" t="str">
            <v>robert.walker@actewagle.com.au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0">
          <cell r="B10" t="str">
            <v>ActewAGL Distribution (Tx Assets)</v>
          </cell>
          <cell r="C10" t="str">
            <v>ActewAGL Distribution (Tx Assets)</v>
          </cell>
          <cell r="D10">
            <v>76670568688</v>
          </cell>
          <cell r="E10" t="str">
            <v>ACT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 t="str">
            <v>distribution determination</v>
          </cell>
          <cell r="O10" t="str">
            <v>40 Bunda Street</v>
          </cell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V10" t="str">
            <v>CANBERRA</v>
          </cell>
          <cell r="W10" t="str">
            <v>ACT</v>
          </cell>
          <cell r="X10">
            <v>2601</v>
          </cell>
          <cell r="Y10" t="str">
            <v>Robert Walker</v>
          </cell>
          <cell r="Z10" t="str">
            <v>02 6248 3847</v>
          </cell>
          <cell r="AA10" t="str">
            <v>robert.walker@actewagle.com.au</v>
          </cell>
        </row>
        <row r="11">
          <cell r="B11" t="str">
            <v>ActewAGL Gas</v>
          </cell>
          <cell r="C11" t="str">
            <v>ActewAGL Gas</v>
          </cell>
          <cell r="D11">
            <v>76670568688</v>
          </cell>
          <cell r="E11" t="str">
            <v>ACT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 t="str">
            <v>x</v>
          </cell>
          <cell r="O11" t="str">
            <v>40 Bunda Street</v>
          </cell>
          <cell r="Q11" t="str">
            <v>CANBERRA</v>
          </cell>
          <cell r="R11" t="str">
            <v>ACT</v>
          </cell>
          <cell r="S11" t="str">
            <v>2600</v>
          </cell>
          <cell r="T11" t="str">
            <v>GPO BOX 366</v>
          </cell>
          <cell r="V11" t="str">
            <v>CANBERRA</v>
          </cell>
          <cell r="W11" t="str">
            <v>ACT</v>
          </cell>
          <cell r="X11">
            <v>2601</v>
          </cell>
          <cell r="Y11" t="str">
            <v>Philip Deamer</v>
          </cell>
          <cell r="Z11" t="str">
            <v>02 6248 3438</v>
          </cell>
          <cell r="AA11" t="str">
            <v>GasAAReview@actewagl.com.au</v>
          </cell>
        </row>
        <row r="12">
          <cell r="B12" t="str">
            <v>AEMO</v>
          </cell>
          <cell r="C12" t="str">
            <v>Australian Energy Market Operator Ltd</v>
          </cell>
          <cell r="D12">
            <v>94072010327</v>
          </cell>
          <cell r="E12" t="str">
            <v>Vic</v>
          </cell>
          <cell r="F12" t="str">
            <v>Electricity</v>
          </cell>
          <cell r="G12" t="str">
            <v>Transmission</v>
          </cell>
          <cell r="H12" t="str">
            <v>-</v>
          </cell>
          <cell r="I12" t="str">
            <v>Financial</v>
          </cell>
          <cell r="J12" t="str">
            <v>March</v>
          </cell>
          <cell r="K12">
            <v>5</v>
          </cell>
          <cell r="L12">
            <v>5</v>
          </cell>
          <cell r="M12" t="str">
            <v>x</v>
          </cell>
          <cell r="N12" t="str">
            <v>-</v>
          </cell>
          <cell r="O12" t="str">
            <v>Level 22</v>
          </cell>
          <cell r="P12" t="str">
            <v>530 Collins Street</v>
          </cell>
          <cell r="Q12" t="str">
            <v>MELBOURNE</v>
          </cell>
          <cell r="R12" t="str">
            <v>VIC</v>
          </cell>
          <cell r="S12" t="str">
            <v>3000</v>
          </cell>
          <cell r="T12" t="str">
            <v>GPO Box 2008</v>
          </cell>
          <cell r="V12" t="str">
            <v>MELBOURNE</v>
          </cell>
          <cell r="W12" t="str">
            <v>VIC</v>
          </cell>
          <cell r="X12" t="str">
            <v>3001</v>
          </cell>
        </row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O13" t="str">
            <v>Level 6</v>
          </cell>
          <cell r="P13" t="str">
            <v>400 King William Street</v>
          </cell>
          <cell r="Q13" t="str">
            <v>ADELAIDE</v>
          </cell>
          <cell r="R13" t="str">
            <v>SA</v>
          </cell>
          <cell r="S13" t="str">
            <v>5000</v>
          </cell>
          <cell r="T13" t="str">
            <v>PO Box 6468</v>
          </cell>
          <cell r="U13" t="str">
            <v>Halifax Street</v>
          </cell>
          <cell r="V13" t="str">
            <v>ADELAIDE</v>
          </cell>
          <cell r="W13" t="str">
            <v>SA</v>
          </cell>
          <cell r="X13" t="str">
            <v>5000</v>
          </cell>
          <cell r="Y13" t="str">
            <v>Craig de Laine</v>
          </cell>
          <cell r="Z13" t="str">
            <v xml:space="preserve">08 8418 1129 </v>
          </cell>
          <cell r="AA13" t="str">
            <v>craig.delaine@agn.com.au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O14" t="str">
            <v>Level 6</v>
          </cell>
          <cell r="P14" t="str">
            <v>400 King William Street</v>
          </cell>
          <cell r="Q14" t="str">
            <v>ADELAIDE</v>
          </cell>
          <cell r="R14" t="str">
            <v>SA</v>
          </cell>
          <cell r="S14" t="str">
            <v>5000</v>
          </cell>
          <cell r="T14" t="str">
            <v>PO Box 6468</v>
          </cell>
          <cell r="U14" t="str">
            <v>Halifax Street</v>
          </cell>
          <cell r="V14" t="str">
            <v>ADELAIDE</v>
          </cell>
          <cell r="W14" t="str">
            <v>SA</v>
          </cell>
          <cell r="X14" t="str">
            <v>5000</v>
          </cell>
          <cell r="Y14" t="str">
            <v>Craig de Laine</v>
          </cell>
          <cell r="Z14" t="str">
            <v xml:space="preserve">08 8418 1129 </v>
          </cell>
          <cell r="AA14" t="str">
            <v>craig.delaine@agn.com.au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 t="str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 t="str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</row>
        <row r="17">
          <cell r="B17" t="str">
            <v>Amadeus</v>
          </cell>
          <cell r="C17" t="str">
            <v>APT Pipelines (NT) Pty Ltd</v>
          </cell>
          <cell r="D17">
            <v>39009737393</v>
          </cell>
          <cell r="E17" t="str">
            <v>NT</v>
          </cell>
          <cell r="F17" t="str">
            <v>Gas</v>
          </cell>
          <cell r="G17" t="str">
            <v>Transmission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 t="str">
            <v>x</v>
          </cell>
          <cell r="N17" t="str">
            <v>n/a</v>
          </cell>
          <cell r="O17" t="str">
            <v>Level 19, HSBC Building</v>
          </cell>
          <cell r="P17" t="str">
            <v>580 George Street</v>
          </cell>
          <cell r="Q17" t="str">
            <v>SYDNEY</v>
          </cell>
          <cell r="R17" t="str">
            <v>NSW</v>
          </cell>
          <cell r="S17" t="str">
            <v>2000</v>
          </cell>
          <cell r="T17" t="str">
            <v>Level 19, HSBC Building</v>
          </cell>
          <cell r="U17" t="str">
            <v>580 George Street</v>
          </cell>
          <cell r="V17" t="str">
            <v>SYDNEY</v>
          </cell>
          <cell r="W17" t="str">
            <v>NSW</v>
          </cell>
          <cell r="X17" t="str">
            <v>2000</v>
          </cell>
          <cell r="Y17" t="str">
            <v>Alexandra Curran</v>
          </cell>
          <cell r="Z17" t="str">
            <v>02 9275 0020</v>
          </cell>
          <cell r="AA17" t="str">
            <v>alexandra.curran@apa.com.au</v>
          </cell>
        </row>
        <row r="18">
          <cell r="B18" t="str">
            <v>APA GasNet</v>
          </cell>
          <cell r="C18" t="str">
            <v>APA GasNet Australia (Operations) Pty Ltd</v>
          </cell>
          <cell r="D18" t="str">
            <v>065083009</v>
          </cell>
          <cell r="E18" t="str">
            <v>Vic</v>
          </cell>
          <cell r="F18" t="str">
            <v>Gas</v>
          </cell>
          <cell r="G18" t="str">
            <v>Transmission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O18" t="str">
            <v>Level 19, HSBC Building</v>
          </cell>
          <cell r="P18" t="str">
            <v>580 George Street</v>
          </cell>
          <cell r="Q18" t="str">
            <v>SYDNEY</v>
          </cell>
          <cell r="R18" t="str">
            <v>NSW</v>
          </cell>
          <cell r="S18" t="str">
            <v>2000</v>
          </cell>
          <cell r="T18" t="str">
            <v>PO Box R41</v>
          </cell>
          <cell r="V18" t="str">
            <v>ROYAL EXCHANGE</v>
          </cell>
          <cell r="W18" t="str">
            <v>NSW</v>
          </cell>
          <cell r="X18" t="str">
            <v>1225</v>
          </cell>
          <cell r="Z18" t="str">
            <v>02 9693 0000</v>
          </cell>
        </row>
        <row r="19">
          <cell r="B19" t="str">
            <v>Ausgrid</v>
          </cell>
          <cell r="C19" t="str">
            <v>Ausgrid</v>
          </cell>
          <cell r="D19">
            <v>78508211731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2014-19 Distribution Determination</v>
          </cell>
          <cell r="O19" t="str">
            <v>570 George St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GPO Box 4009</v>
          </cell>
          <cell r="V19" t="str">
            <v>SYDNEY</v>
          </cell>
          <cell r="W19" t="str">
            <v>NSW</v>
          </cell>
          <cell r="X19" t="str">
            <v>2001</v>
          </cell>
          <cell r="Y19" t="str">
            <v>John Thomson</v>
          </cell>
          <cell r="Z19" t="str">
            <v>(02) 9269 2312</v>
          </cell>
          <cell r="AA19" t="str">
            <v>john.thomson@ausgrid.com.au</v>
          </cell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0">
          <cell r="B20" t="str">
            <v>Ausgrid (Tx Assets)</v>
          </cell>
          <cell r="C20" t="str">
            <v>Ausgrid (Tx Assets)</v>
          </cell>
          <cell r="D20">
            <v>67505337385</v>
          </cell>
          <cell r="E20" t="str">
            <v>NSW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distribution determination</v>
          </cell>
          <cell r="R20" t="str">
            <v>NSW</v>
          </cell>
        </row>
        <row r="21">
          <cell r="B21" t="str">
            <v>AusNet (D)</v>
          </cell>
          <cell r="C21" t="str">
            <v>AusNet Electricity Services Pty Ltd</v>
          </cell>
          <cell r="D21">
            <v>91064651118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O21" t="str">
            <v>Level 32</v>
          </cell>
          <cell r="P21" t="str">
            <v>2 Southbank Boulevard</v>
          </cell>
          <cell r="Q21" t="str">
            <v>SOUTHBANK</v>
          </cell>
          <cell r="R21" t="str">
            <v>Vic</v>
          </cell>
          <cell r="S21" t="str">
            <v>3006</v>
          </cell>
          <cell r="T21" t="str">
            <v>Locked Bag 14051</v>
          </cell>
          <cell r="V21" t="str">
            <v>MELBOURNE CITY MAIL CENTRE</v>
          </cell>
          <cell r="W21" t="str">
            <v>VIC</v>
          </cell>
          <cell r="X21">
            <v>8001</v>
          </cell>
          <cell r="AD21" t="str">
            <v>YES</v>
          </cell>
          <cell r="AE21" t="str">
            <v>YES</v>
          </cell>
          <cell r="AF21" t="str">
            <v>YES</v>
          </cell>
        </row>
        <row r="22">
          <cell r="B22" t="str">
            <v>AusNet (Gas)</v>
          </cell>
          <cell r="C22" t="str">
            <v>AusNet Gas Services</v>
          </cell>
          <cell r="D22" t="str">
            <v>086015036</v>
          </cell>
          <cell r="E22" t="str">
            <v>Vic</v>
          </cell>
          <cell r="F22" t="str">
            <v>Gas</v>
          </cell>
          <cell r="G22" t="str">
            <v>Distribution</v>
          </cell>
          <cell r="H22" t="str">
            <v>Weighted average price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 t="str">
            <v>X</v>
          </cell>
          <cell r="O22" t="str">
            <v>Level 19, HSBC Building</v>
          </cell>
          <cell r="P22" t="str">
            <v>580 George Street</v>
          </cell>
          <cell r="Q22" t="str">
            <v>SYDNEY</v>
          </cell>
          <cell r="R22" t="str">
            <v>NSW</v>
          </cell>
          <cell r="S22" t="str">
            <v>2000</v>
          </cell>
          <cell r="T22" t="str">
            <v>PO Box R41</v>
          </cell>
          <cell r="V22" t="str">
            <v>ROYAL EXCHANGE</v>
          </cell>
          <cell r="W22" t="str">
            <v>NSW</v>
          </cell>
          <cell r="X22" t="str">
            <v>1225</v>
          </cell>
          <cell r="Y22" t="str">
            <v>Alexandra Curran</v>
          </cell>
          <cell r="Z22" t="str">
            <v>02 9275 0020</v>
          </cell>
          <cell r="AA22" t="str">
            <v>alexandra.curran@apa.com.au</v>
          </cell>
        </row>
        <row r="23">
          <cell r="B23" t="str">
            <v>AusNet (T)</v>
          </cell>
          <cell r="C23" t="str">
            <v>Ausnet Services (Transmission) Ltd</v>
          </cell>
          <cell r="D23">
            <v>48116124362</v>
          </cell>
          <cell r="E23" t="str">
            <v>Vic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March</v>
          </cell>
          <cell r="K23">
            <v>5</v>
          </cell>
          <cell r="L23">
            <v>5</v>
          </cell>
          <cell r="M23">
            <v>2</v>
          </cell>
          <cell r="N23" t="str">
            <v>transmission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 t="str">
            <v>3006</v>
          </cell>
          <cell r="T23" t="str">
            <v>Locked Bag 14051</v>
          </cell>
          <cell r="V23" t="str">
            <v>MELBOURNE CITY MAIL CENTRE</v>
          </cell>
          <cell r="W23" t="str">
            <v>Vic</v>
          </cell>
          <cell r="X23" t="str">
            <v>8001</v>
          </cell>
          <cell r="Y23" t="str">
            <v>Clare Thompson</v>
          </cell>
          <cell r="Z23" t="str">
            <v>03 9695 6670</v>
          </cell>
          <cell r="AA23" t="str">
            <v>clare.e.thompson@ausnetservices.com.au</v>
          </cell>
        </row>
        <row r="24">
          <cell r="B24" t="str">
            <v>Australian Distribution Co.</v>
          </cell>
          <cell r="C24" t="str">
            <v>Australian Distribution Co.</v>
          </cell>
          <cell r="D24">
            <v>11222333444</v>
          </cell>
          <cell r="E24" t="str">
            <v>-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2</v>
          </cell>
          <cell r="N24" t="str">
            <v>distribution determination</v>
          </cell>
          <cell r="O24" t="str">
            <v>123 Straight Street</v>
          </cell>
          <cell r="Q24" t="str">
            <v>SYDNEY</v>
          </cell>
          <cell r="R24" t="str">
            <v>NSW</v>
          </cell>
          <cell r="S24" t="str">
            <v>2000</v>
          </cell>
          <cell r="T24" t="str">
            <v>PO Box 123</v>
          </cell>
          <cell r="V24" t="str">
            <v>SYDNEY</v>
          </cell>
          <cell r="W24" t="str">
            <v>NSW</v>
          </cell>
          <cell r="X24">
            <v>2000</v>
          </cell>
          <cell r="Y24" t="str">
            <v>Bob Smith</v>
          </cell>
          <cell r="Z24" t="str">
            <v>02 1234 5678</v>
          </cell>
          <cell r="AA24" t="str">
            <v>bob@auselec.net.au</v>
          </cell>
        </row>
        <row r="25">
          <cell r="B25" t="str">
            <v>Australian Distribution Co. (Vic)</v>
          </cell>
          <cell r="C25" t="str">
            <v>Australian Distribution Co. (Victoria)</v>
          </cell>
          <cell r="D25">
            <v>11222333444</v>
          </cell>
          <cell r="E25" t="str">
            <v>Vic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Calendar</v>
          </cell>
          <cell r="J25" t="str">
            <v>December</v>
          </cell>
          <cell r="K25">
            <v>5</v>
          </cell>
          <cell r="L25">
            <v>5</v>
          </cell>
          <cell r="M25">
            <v>2</v>
          </cell>
          <cell r="N25" t="str">
            <v>distribution determination</v>
          </cell>
          <cell r="O25" t="str">
            <v>123 Straight Street</v>
          </cell>
          <cell r="Q25" t="str">
            <v>MELBOURNE</v>
          </cell>
          <cell r="R25" t="str">
            <v>Vic</v>
          </cell>
          <cell r="S25" t="str">
            <v>3000</v>
          </cell>
          <cell r="T25" t="str">
            <v>PO Box 123</v>
          </cell>
          <cell r="V25" t="str">
            <v>MELBOURNE</v>
          </cell>
          <cell r="W25" t="str">
            <v>VIC</v>
          </cell>
          <cell r="X25" t="str">
            <v>3000</v>
          </cell>
          <cell r="Y25" t="str">
            <v>Bob Smith</v>
          </cell>
          <cell r="Z25" t="str">
            <v>02 1234 5678</v>
          </cell>
          <cell r="AA25" t="str">
            <v>bob@auselec.net.au</v>
          </cell>
        </row>
        <row r="26">
          <cell r="B26" t="str">
            <v>Australian Transmission Co.</v>
          </cell>
          <cell r="C26" t="str">
            <v>Australian Transmission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Transmission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transmission determination</v>
          </cell>
          <cell r="O26" t="str">
            <v>123 Straight Street</v>
          </cell>
          <cell r="Q26" t="str">
            <v>SYDNEY</v>
          </cell>
          <cell r="R26" t="str">
            <v>NSW</v>
          </cell>
          <cell r="S26" t="str">
            <v>2000</v>
          </cell>
          <cell r="T26" t="str">
            <v>PO Box 123</v>
          </cell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</row>
        <row r="27">
          <cell r="B27" t="str">
            <v>CitiPower</v>
          </cell>
          <cell r="C27" t="str">
            <v>CitiPower</v>
          </cell>
          <cell r="D27">
            <v>76064651056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2016-20 Distribution Determination</v>
          </cell>
          <cell r="O27" t="str">
            <v>40 Market Street</v>
          </cell>
          <cell r="Q27" t="str">
            <v>MELBOURNE</v>
          </cell>
          <cell r="R27" t="str">
            <v>Vic</v>
          </cell>
          <cell r="S27" t="str">
            <v>3000</v>
          </cell>
          <cell r="T27" t="str">
            <v>Locked Bag 14090</v>
          </cell>
          <cell r="V27" t="str">
            <v>MELBOURNE</v>
          </cell>
          <cell r="W27" t="str">
            <v>VIC</v>
          </cell>
          <cell r="X27">
            <v>8001</v>
          </cell>
          <cell r="Y27" t="str">
            <v>Hannah Williams</v>
          </cell>
          <cell r="Z27" t="str">
            <v>03 9683 4088</v>
          </cell>
          <cell r="AA27" t="str">
            <v>hwilliams@powercor.com.au</v>
          </cell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28">
          <cell r="B28" t="str">
            <v>Directlink</v>
          </cell>
          <cell r="C28" t="str">
            <v>Directlink</v>
          </cell>
          <cell r="D28">
            <v>16779340889</v>
          </cell>
          <cell r="E28" t="str">
            <v>Qld</v>
          </cell>
          <cell r="F28" t="str">
            <v>Electricity</v>
          </cell>
          <cell r="G28" t="str">
            <v>Transmission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9</v>
          </cell>
          <cell r="L28">
            <v>5</v>
          </cell>
          <cell r="M28">
            <v>5</v>
          </cell>
          <cell r="N28" t="str">
            <v>transmission determination</v>
          </cell>
          <cell r="O28" t="str">
            <v>Level 19, HSBC Building</v>
          </cell>
          <cell r="P28" t="str">
            <v>580 George Street</v>
          </cell>
          <cell r="Q28" t="str">
            <v>SYDNEY</v>
          </cell>
          <cell r="R28" t="str">
            <v>NSW</v>
          </cell>
          <cell r="S28" t="str">
            <v>2000</v>
          </cell>
          <cell r="T28" t="str">
            <v>PO Box R41</v>
          </cell>
          <cell r="V28" t="str">
            <v>ROYAL EXCHANGE</v>
          </cell>
          <cell r="W28" t="str">
            <v>NSW</v>
          </cell>
          <cell r="X28" t="str">
            <v>1225</v>
          </cell>
          <cell r="Y28" t="str">
            <v>Scott Young</v>
          </cell>
          <cell r="Z28" t="str">
            <v>02 9275 0031</v>
          </cell>
          <cell r="AA28" t="str">
            <v>scott.young@apa.com.au</v>
          </cell>
        </row>
        <row r="29">
          <cell r="B29" t="str">
            <v>ElectraNet</v>
          </cell>
          <cell r="C29" t="str">
            <v>ElectraNet</v>
          </cell>
          <cell r="D29">
            <v>41094482416</v>
          </cell>
          <cell r="E29" t="str">
            <v>SA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52-55 East Terrace</v>
          </cell>
          <cell r="P29" t="str">
            <v>Rymill Park</v>
          </cell>
          <cell r="Q29" t="str">
            <v>ADELAIDE</v>
          </cell>
          <cell r="R29" t="str">
            <v>SA</v>
          </cell>
          <cell r="S29" t="str">
            <v>5000</v>
          </cell>
          <cell r="T29" t="str">
            <v>PO Box 7096</v>
          </cell>
          <cell r="U29" t="str">
            <v>Hutt Street Post Office</v>
          </cell>
          <cell r="V29" t="str">
            <v>ADELAIDE</v>
          </cell>
          <cell r="W29" t="str">
            <v>SA</v>
          </cell>
          <cell r="X29">
            <v>5000</v>
          </cell>
          <cell r="Y29" t="str">
            <v>Bill Jackson</v>
          </cell>
          <cell r="Z29" t="str">
            <v>08 8404 7969</v>
          </cell>
          <cell r="AA29" t="str">
            <v>jackson.bill@electranet.com.au</v>
          </cell>
        </row>
        <row r="30">
          <cell r="B30" t="str">
            <v>Endeavour Energy</v>
          </cell>
          <cell r="C30" t="str">
            <v>Endeavour Energy</v>
          </cell>
          <cell r="D30">
            <v>59253130878</v>
          </cell>
          <cell r="E30" t="str">
            <v>NSW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2014-19 Distribution Determination</v>
          </cell>
          <cell r="O30" t="str">
            <v>51 Huntingwood Drive</v>
          </cell>
          <cell r="Q30" t="str">
            <v>HUNTINGWOOD</v>
          </cell>
          <cell r="R30" t="str">
            <v>NSW</v>
          </cell>
          <cell r="S30" t="str">
            <v>2148</v>
          </cell>
          <cell r="T30" t="str">
            <v>PO Box 811</v>
          </cell>
          <cell r="V30" t="str">
            <v>SEVEN HILLS</v>
          </cell>
          <cell r="W30" t="str">
            <v>NSW</v>
          </cell>
          <cell r="X30" t="str">
            <v>1730</v>
          </cell>
          <cell r="Y30" t="str">
            <v>Jon Hocking</v>
          </cell>
          <cell r="Z30" t="str">
            <v>02 9853 4386 / 0407 348 156</v>
          </cell>
          <cell r="AA30" t="str">
            <v>Jon.Hocking@Endeavourenergy.com.au</v>
          </cell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B31" t="str">
            <v>Energex</v>
          </cell>
          <cell r="C31" t="str">
            <v>Energex</v>
          </cell>
          <cell r="D31">
            <v>40078849055</v>
          </cell>
          <cell r="E31" t="str">
            <v>Qld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2015-20 Distribution Determination</v>
          </cell>
          <cell r="O31" t="str">
            <v>26 Reddacliff Street</v>
          </cell>
          <cell r="Q31" t="str">
            <v>NEWSTEAD</v>
          </cell>
          <cell r="R31" t="str">
            <v>Qld</v>
          </cell>
          <cell r="S31" t="str">
            <v>4006</v>
          </cell>
          <cell r="T31" t="str">
            <v>26 Reddacliff Street</v>
          </cell>
          <cell r="V31" t="str">
            <v>NEWSTEAD</v>
          </cell>
          <cell r="W31" t="str">
            <v>QLD</v>
          </cell>
          <cell r="X31" t="str">
            <v>4006</v>
          </cell>
          <cell r="Y31" t="str">
            <v>Nicola Roscoe</v>
          </cell>
          <cell r="Z31" t="str">
            <v>07 3664 5891</v>
          </cell>
          <cell r="AA31" t="str">
            <v>nicolaroscoe@energex.com.au</v>
          </cell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B32" t="str">
            <v>Ergon Energy</v>
          </cell>
          <cell r="C32" t="str">
            <v>Ergon Energy</v>
          </cell>
          <cell r="D32">
            <v>50087646062</v>
          </cell>
          <cell r="E32" t="str">
            <v>Qld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2015-20 Distribution Determination</v>
          </cell>
          <cell r="O32" t="str">
            <v>22 Walker Street</v>
          </cell>
          <cell r="Q32" t="str">
            <v>TOWNSVILLE</v>
          </cell>
          <cell r="R32" t="str">
            <v>Qld</v>
          </cell>
          <cell r="S32" t="str">
            <v>4810</v>
          </cell>
          <cell r="T32" t="str">
            <v>Po Box 264</v>
          </cell>
          <cell r="V32" t="str">
            <v>FORTITUDE VALLEY</v>
          </cell>
          <cell r="W32" t="str">
            <v>QLD</v>
          </cell>
          <cell r="X32">
            <v>4006</v>
          </cell>
          <cell r="Y32" t="str">
            <v>Jenny Doyle, Group Manager Regulatory Affairs</v>
          </cell>
          <cell r="Z32" t="str">
            <v>(07) 3851 6416</v>
          </cell>
          <cell r="AA32" t="str">
            <v>jenny.doyle@ergon.com.au</v>
          </cell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B33" t="str">
            <v>Essential Energy</v>
          </cell>
          <cell r="C33" t="str">
            <v>Essential Energy</v>
          </cell>
          <cell r="D33">
            <v>37428185226</v>
          </cell>
          <cell r="E33" t="str">
            <v>NSW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2014-19 Distribution Determination</v>
          </cell>
          <cell r="O33" t="str">
            <v>8 Buller Street</v>
          </cell>
          <cell r="Q33" t="str">
            <v>PORT MACQUARIE</v>
          </cell>
          <cell r="R33" t="str">
            <v>NSW</v>
          </cell>
          <cell r="S33" t="str">
            <v>2444</v>
          </cell>
          <cell r="T33" t="str">
            <v>PO Box 5730</v>
          </cell>
          <cell r="V33" t="str">
            <v>PORT MACQUARIE</v>
          </cell>
          <cell r="W33" t="str">
            <v>NSW</v>
          </cell>
          <cell r="X33" t="str">
            <v>2444</v>
          </cell>
          <cell r="Y33" t="str">
            <v>Catherine Waddell</v>
          </cell>
          <cell r="Z33" t="str">
            <v>02 6338 3553</v>
          </cell>
          <cell r="AA33" t="str">
            <v>catherine.waddell@essentialenergy.com.au</v>
          </cell>
          <cell r="AE33" t="str">
            <v>YES</v>
          </cell>
          <cell r="AF33" t="str">
            <v>YES</v>
          </cell>
        </row>
        <row r="34">
          <cell r="B34" t="str">
            <v>Jemena Electricity</v>
          </cell>
          <cell r="C34" t="str">
            <v>Jemena Electricity</v>
          </cell>
          <cell r="D34">
            <v>82064651083</v>
          </cell>
          <cell r="E34" t="str">
            <v>Vic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Calendar</v>
          </cell>
          <cell r="J34" t="str">
            <v>December</v>
          </cell>
          <cell r="K34">
            <v>5</v>
          </cell>
          <cell r="L34">
            <v>5</v>
          </cell>
          <cell r="M34">
            <v>2</v>
          </cell>
          <cell r="N34" t="str">
            <v>2016-20 Distribution Determination</v>
          </cell>
          <cell r="O34" t="str">
            <v>Level 16</v>
          </cell>
          <cell r="P34" t="str">
            <v>567 Collins Street</v>
          </cell>
          <cell r="Q34" t="str">
            <v>MELBOURNE</v>
          </cell>
          <cell r="R34" t="str">
            <v>VIC</v>
          </cell>
          <cell r="S34" t="str">
            <v>3000</v>
          </cell>
          <cell r="T34" t="str">
            <v>PO Box 16182</v>
          </cell>
          <cell r="V34" t="str">
            <v>MELBOURNE</v>
          </cell>
          <cell r="W34" t="str">
            <v>VIC</v>
          </cell>
          <cell r="X34">
            <v>8001</v>
          </cell>
          <cell r="Y34" t="str">
            <v>Matthew Serpell</v>
          </cell>
          <cell r="Z34" t="str">
            <v>03 9173 8231</v>
          </cell>
          <cell r="AA34" t="str">
            <v>matthew.serpell@jemena.com.au</v>
          </cell>
          <cell r="AE34" t="str">
            <v>YES</v>
          </cell>
          <cell r="AF34" t="str">
            <v>NO</v>
          </cell>
        </row>
        <row r="35">
          <cell r="B35" t="str">
            <v>JGN</v>
          </cell>
          <cell r="C35" t="str">
            <v>Jemena Gas Networks (NSW) Ltd</v>
          </cell>
          <cell r="D35" t="str">
            <v>003 004 322</v>
          </cell>
          <cell r="E35" t="str">
            <v>NSW</v>
          </cell>
          <cell r="F35" t="str">
            <v>Gas</v>
          </cell>
          <cell r="G35" t="str">
            <v>Distribution</v>
          </cell>
          <cell r="H35" t="str">
            <v>Weighted average price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</row>
        <row r="36">
          <cell r="B36" t="str">
            <v>Multinet Gas</v>
          </cell>
          <cell r="C36" t="str">
            <v>Multinet Gas (DB No.1) Pty Ltd (ACN 086 026 986), Multinet Gas (DB No.2) Pty Ltd (ACN 086 230 122)</v>
          </cell>
          <cell r="D36" t="str">
            <v>086026986</v>
          </cell>
          <cell r="E36" t="str">
            <v>Vic</v>
          </cell>
          <cell r="F36" t="str">
            <v>Gas</v>
          </cell>
          <cell r="G36" t="str">
            <v>Distribution</v>
          </cell>
          <cell r="H36" t="str">
            <v>Weighted average price cap</v>
          </cell>
          <cell r="I36" t="str">
            <v>Calendar</v>
          </cell>
          <cell r="J36" t="str">
            <v>December</v>
          </cell>
          <cell r="K36">
            <v>5</v>
          </cell>
          <cell r="L36">
            <v>5</v>
          </cell>
          <cell r="M36" t="str">
            <v>x</v>
          </cell>
          <cell r="O36" t="str">
            <v>6 Nexus Court</v>
          </cell>
          <cell r="Q36" t="str">
            <v>MULGRAVE</v>
          </cell>
          <cell r="R36" t="str">
            <v>Vic</v>
          </cell>
          <cell r="S36" t="str">
            <v>3149</v>
          </cell>
          <cell r="Y36" t="str">
            <v>Stephanie McDougall</v>
          </cell>
          <cell r="Z36" t="str">
            <v>03 8846 9538</v>
          </cell>
          <cell r="AA36" t="str">
            <v>Stephanie.McDougall@ue.com.au</v>
          </cell>
        </row>
        <row r="37">
          <cell r="B37" t="str">
            <v>Murraylink</v>
          </cell>
          <cell r="C37" t="str">
            <v>Murraylink</v>
          </cell>
          <cell r="D37">
            <v>79181207909</v>
          </cell>
          <cell r="E37" t="str">
            <v>SA</v>
          </cell>
          <cell r="F37" t="str">
            <v>Electricity</v>
          </cell>
          <cell r="G37" t="str">
            <v>Transmission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  <cell r="O37" t="str">
            <v>Level 19</v>
          </cell>
          <cell r="P37" t="str">
            <v>580 George Street</v>
          </cell>
          <cell r="Q37" t="str">
            <v>SYDNEY</v>
          </cell>
          <cell r="R37" t="str">
            <v>NSW</v>
          </cell>
          <cell r="S37" t="str">
            <v>2000</v>
          </cell>
          <cell r="Y37" t="str">
            <v>Scott Young</v>
          </cell>
          <cell r="Z37" t="str">
            <v>02 9275 0031</v>
          </cell>
          <cell r="AA37" t="str">
            <v>scott.young@apa.com.au</v>
          </cell>
        </row>
        <row r="38">
          <cell r="B38" t="str">
            <v>Power and Water</v>
          </cell>
          <cell r="C38" t="str">
            <v>Power and Water Corporation</v>
          </cell>
          <cell r="D38">
            <v>15947352360</v>
          </cell>
          <cell r="E38" t="str">
            <v>NT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 t="str">
            <v>x</v>
          </cell>
          <cell r="N38" t="str">
            <v>distribution determination</v>
          </cell>
          <cell r="O38" t="str">
            <v>GPO Box 1921</v>
          </cell>
          <cell r="Q38" t="str">
            <v>DARWIN</v>
          </cell>
          <cell r="R38" t="str">
            <v>NT</v>
          </cell>
          <cell r="S38" t="str">
            <v>0801</v>
          </cell>
          <cell r="T38" t="str">
            <v>GPO Box 1921</v>
          </cell>
          <cell r="V38" t="str">
            <v>DARWIN</v>
          </cell>
          <cell r="W38" t="str">
            <v>NT</v>
          </cell>
          <cell r="X38" t="str">
            <v>0801</v>
          </cell>
          <cell r="Y38" t="str">
            <v>Lucy Moon</v>
          </cell>
          <cell r="Z38" t="str">
            <v>08 8924 5822</v>
          </cell>
          <cell r="AA38" t="str">
            <v>Lucy.Moon@powerwater.com.au</v>
          </cell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B39" t="str">
            <v>Powercor Australia</v>
          </cell>
          <cell r="C39" t="str">
            <v>Powercor Australia</v>
          </cell>
          <cell r="D39">
            <v>89064651109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40 Market Street</v>
          </cell>
          <cell r="Q39" t="str">
            <v>MELBOURNE</v>
          </cell>
          <cell r="R39" t="str">
            <v>Vic</v>
          </cell>
          <cell r="S39" t="str">
            <v>3000</v>
          </cell>
          <cell r="T39" t="str">
            <v>Locked bag 14090</v>
          </cell>
          <cell r="V39" t="str">
            <v>MELBOURNE</v>
          </cell>
          <cell r="W39" t="str">
            <v>VIC</v>
          </cell>
          <cell r="X39">
            <v>8001</v>
          </cell>
          <cell r="Y39" t="str">
            <v>Hannah Williams</v>
          </cell>
          <cell r="Z39" t="str">
            <v>03 9683 4088</v>
          </cell>
          <cell r="AA39" t="str">
            <v>hwilliams@powercor.com.au</v>
          </cell>
          <cell r="AE39" t="str">
            <v>YES</v>
          </cell>
          <cell r="AF39" t="str">
            <v>YES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  <cell r="D40">
            <v>82078849233</v>
          </cell>
          <cell r="E40" t="str">
            <v>Qld</v>
          </cell>
          <cell r="F40" t="str">
            <v>Electricity</v>
          </cell>
          <cell r="G40" t="str">
            <v>Transmission</v>
          </cell>
          <cell r="H40" t="str">
            <v>Revenue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M40">
            <v>5</v>
          </cell>
          <cell r="N40" t="str">
            <v>transmission determination</v>
          </cell>
          <cell r="O40" t="str">
            <v>33 Harold St</v>
          </cell>
          <cell r="Q40" t="str">
            <v>VIRGINIA</v>
          </cell>
          <cell r="R40" t="str">
            <v>Qld</v>
          </cell>
          <cell r="S40" t="str">
            <v>4014</v>
          </cell>
          <cell r="T40" t="str">
            <v>PO Box 1193</v>
          </cell>
          <cell r="V40" t="str">
            <v>VIRGINIA</v>
          </cell>
          <cell r="W40" t="str">
            <v>QLD</v>
          </cell>
          <cell r="X40">
            <v>4014</v>
          </cell>
          <cell r="Y40" t="str">
            <v>Jennifer Harris</v>
          </cell>
          <cell r="Z40" t="str">
            <v>07 3860 2667</v>
          </cell>
          <cell r="AA40" t="str">
            <v>jharris@powerlink.com.au</v>
          </cell>
        </row>
        <row r="41">
          <cell r="B41" t="str">
            <v>Roma to Brisbane Pipeline</v>
          </cell>
          <cell r="C41" t="str">
            <v>APT Petroleum Pipelines Limited t/a Roma to Brisbane Pipeline</v>
          </cell>
          <cell r="D41" t="str">
            <v>009 737 393</v>
          </cell>
          <cell r="E41" t="str">
            <v>Qld</v>
          </cell>
          <cell r="F41" t="str">
            <v>Gas</v>
          </cell>
          <cell r="G41" t="str">
            <v>Transmission</v>
          </cell>
          <cell r="H41" t="str">
            <v>Weighted average price cap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5</v>
          </cell>
          <cell r="M41" t="str">
            <v>x</v>
          </cell>
          <cell r="N41" t="str">
            <v>n/a</v>
          </cell>
          <cell r="O41" t="str">
            <v>580 George Street</v>
          </cell>
          <cell r="Q41" t="str">
            <v>SYDNEY</v>
          </cell>
          <cell r="R41" t="str">
            <v>NSW</v>
          </cell>
          <cell r="S41" t="str">
            <v>2000</v>
          </cell>
          <cell r="T41" t="str">
            <v>PO Box R41</v>
          </cell>
          <cell r="V41" t="str">
            <v>ROYAL EXCHANGE</v>
          </cell>
          <cell r="W41" t="str">
            <v>NSW</v>
          </cell>
          <cell r="X41" t="str">
            <v>1225</v>
          </cell>
          <cell r="Y41" t="str">
            <v>Mark Allen</v>
          </cell>
          <cell r="Z41" t="str">
            <v>02 9275 0010</v>
          </cell>
          <cell r="AA41" t="str">
            <v>mark.allen@apa.com.au</v>
          </cell>
        </row>
        <row r="42">
          <cell r="B42" t="str">
            <v>SA Power Networks</v>
          </cell>
          <cell r="C42" t="str">
            <v>SA Power Networks</v>
          </cell>
          <cell r="D42">
            <v>13332330749</v>
          </cell>
          <cell r="E42" t="str">
            <v>SA</v>
          </cell>
          <cell r="F42" t="str">
            <v>Electricity</v>
          </cell>
          <cell r="G42" t="str">
            <v>Distribution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2015-20 Distribution Determination</v>
          </cell>
          <cell r="O42" t="str">
            <v>1 Anzac Highway</v>
          </cell>
          <cell r="Q42" t="str">
            <v>KESWICK</v>
          </cell>
          <cell r="R42" t="str">
            <v>SA</v>
          </cell>
          <cell r="S42" t="str">
            <v>5035</v>
          </cell>
          <cell r="T42" t="str">
            <v>GPO Box 77</v>
          </cell>
          <cell r="V42" t="str">
            <v>ADELAIDE</v>
          </cell>
          <cell r="W42" t="str">
            <v>SA</v>
          </cell>
          <cell r="X42" t="str">
            <v>5000</v>
          </cell>
          <cell r="Y42" t="str">
            <v>Richard Sibly</v>
          </cell>
          <cell r="Z42" t="str">
            <v>08 8404 5613</v>
          </cell>
          <cell r="AA42" t="str">
            <v>richard.sibly@sapowernetworks.com.au</v>
          </cell>
          <cell r="AE42" t="str">
            <v>YES</v>
          </cell>
          <cell r="AF42" t="str">
            <v>YES</v>
          </cell>
        </row>
        <row r="43">
          <cell r="B43" t="str">
            <v>TasNetworks (D)</v>
          </cell>
          <cell r="C43" t="str">
            <v>TasNetworks (D)</v>
          </cell>
          <cell r="D43">
            <v>24167357299</v>
          </cell>
          <cell r="E43" t="str">
            <v>Tas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>
            <v>5</v>
          </cell>
          <cell r="N43" t="str">
            <v>distribution determination</v>
          </cell>
          <cell r="O43" t="str">
            <v>1-7 Maria Street</v>
          </cell>
          <cell r="Q43" t="str">
            <v>LENAH VALLEY</v>
          </cell>
          <cell r="R43" t="str">
            <v>Tas</v>
          </cell>
          <cell r="S43" t="str">
            <v>7008</v>
          </cell>
          <cell r="T43" t="str">
            <v>PO Box 606</v>
          </cell>
          <cell r="V43" t="str">
            <v>MOONAH</v>
          </cell>
          <cell r="W43" t="str">
            <v>Tas</v>
          </cell>
          <cell r="X43" t="str">
            <v>7009</v>
          </cell>
          <cell r="Y43" t="str">
            <v>John Sayers</v>
          </cell>
          <cell r="Z43" t="str">
            <v>03 6271 6469</v>
          </cell>
          <cell r="AA43" t="str">
            <v>john.sayers@tasnetworks.com.au</v>
          </cell>
          <cell r="AE43" t="str">
            <v>YES</v>
          </cell>
          <cell r="AF43" t="str">
            <v>YES</v>
          </cell>
        </row>
        <row r="44">
          <cell r="B44" t="str">
            <v>TasNetworks (T)</v>
          </cell>
          <cell r="C44" t="str">
            <v>TasNetworks (T)</v>
          </cell>
          <cell r="D44">
            <v>24167357299</v>
          </cell>
          <cell r="E44" t="str">
            <v>Tas</v>
          </cell>
          <cell r="F44" t="str">
            <v>Electricity</v>
          </cell>
          <cell r="G44" t="str">
            <v>Transmission</v>
          </cell>
          <cell r="H44" t="str">
            <v>Revenue cap</v>
          </cell>
          <cell r="I44" t="str">
            <v>Financial</v>
          </cell>
          <cell r="J44" t="str">
            <v>June</v>
          </cell>
          <cell r="K44">
            <v>5</v>
          </cell>
          <cell r="L44">
            <v>5</v>
          </cell>
          <cell r="M44">
            <v>5</v>
          </cell>
          <cell r="N44" t="str">
            <v>transmission determination</v>
          </cell>
          <cell r="O44" t="str">
            <v>1-7 Maria Street</v>
          </cell>
          <cell r="Q44" t="str">
            <v>LENAH VALLEY</v>
          </cell>
          <cell r="R44" t="str">
            <v>Tas</v>
          </cell>
          <cell r="S44" t="str">
            <v>7008</v>
          </cell>
          <cell r="T44" t="str">
            <v>PO Box 606</v>
          </cell>
          <cell r="V44" t="str">
            <v>MOONAH</v>
          </cell>
          <cell r="W44" t="str">
            <v>Tas</v>
          </cell>
          <cell r="X44" t="str">
            <v>7009</v>
          </cell>
          <cell r="Y44" t="str">
            <v>John Sayers</v>
          </cell>
          <cell r="Z44" t="str">
            <v>03 6271 6469</v>
          </cell>
          <cell r="AA44" t="str">
            <v>john.sayers@tasnetworks.com.au</v>
          </cell>
        </row>
        <row r="45">
          <cell r="B45" t="str">
            <v>TransGrid</v>
          </cell>
          <cell r="C45" t="str">
            <v>NSW Electricity Networks Operations Pty Ltd trading as TransGrid</v>
          </cell>
          <cell r="D45">
            <v>609169959</v>
          </cell>
          <cell r="E45" t="str">
            <v>NSW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4</v>
          </cell>
          <cell r="M45">
            <v>5</v>
          </cell>
          <cell r="N45" t="str">
            <v>transmission determination</v>
          </cell>
          <cell r="O45" t="str">
            <v>180 Thomas Street</v>
          </cell>
          <cell r="Q45" t="str">
            <v>SYDNEY</v>
          </cell>
          <cell r="R45" t="str">
            <v>NSW</v>
          </cell>
          <cell r="S45" t="str">
            <v>2000</v>
          </cell>
          <cell r="T45" t="str">
            <v>PO Box A1000</v>
          </cell>
          <cell r="V45" t="str">
            <v>SYDNEY SOUTH</v>
          </cell>
          <cell r="W45" t="str">
            <v>NSW</v>
          </cell>
          <cell r="X45" t="str">
            <v>1235</v>
          </cell>
          <cell r="Y45" t="str">
            <v>Garrie Chubb</v>
          </cell>
          <cell r="Z45" t="str">
            <v>0408 210 221</v>
          </cell>
          <cell r="AA45" t="str">
            <v>garrie.chubb@transgrid.com.au</v>
          </cell>
        </row>
        <row r="46">
          <cell r="B46" t="str">
            <v>United Energy</v>
          </cell>
          <cell r="C46" t="str">
            <v>United Energy</v>
          </cell>
          <cell r="D46">
            <v>70064651029</v>
          </cell>
          <cell r="E46" t="str">
            <v>Vic</v>
          </cell>
          <cell r="F46" t="str">
            <v>Electricity</v>
          </cell>
          <cell r="G46" t="str">
            <v>Distribution</v>
          </cell>
          <cell r="H46" t="str">
            <v>Revenue cap</v>
          </cell>
          <cell r="I46" t="str">
            <v>Calendar</v>
          </cell>
          <cell r="J46" t="str">
            <v>December</v>
          </cell>
          <cell r="K46">
            <v>5</v>
          </cell>
          <cell r="L46">
            <v>5</v>
          </cell>
          <cell r="M46">
            <v>2</v>
          </cell>
          <cell r="N46" t="str">
            <v>2016-20 Distribution Determination</v>
          </cell>
          <cell r="O46" t="str">
            <v>Level 3</v>
          </cell>
          <cell r="P46" t="str">
            <v>6 Nexus Court</v>
          </cell>
          <cell r="Q46" t="str">
            <v>MULGRAVE</v>
          </cell>
          <cell r="R46" t="str">
            <v>Vic</v>
          </cell>
          <cell r="S46" t="str">
            <v>3149</v>
          </cell>
          <cell r="T46" t="str">
            <v>PO Box 449</v>
          </cell>
          <cell r="V46" t="str">
            <v>MOUNT WAVERLEY</v>
          </cell>
          <cell r="W46" t="str">
            <v>VIC</v>
          </cell>
          <cell r="X46">
            <v>3170</v>
          </cell>
          <cell r="Y46" t="str">
            <v>Mathew Abraham</v>
          </cell>
          <cell r="Z46" t="str">
            <v>03 8846 9758</v>
          </cell>
          <cell r="AA46" t="str">
            <v>mathew.abraham@ue.com.au</v>
          </cell>
          <cell r="AE46" t="str">
            <v>YES</v>
          </cell>
          <cell r="AF46" t="str">
            <v>NO</v>
          </cell>
        </row>
        <row r="47">
          <cell r="B47" t="str">
            <v>Western Power (D)</v>
          </cell>
          <cell r="C47" t="str">
            <v>Western Power (D)</v>
          </cell>
          <cell r="D47">
            <v>18540492861</v>
          </cell>
          <cell r="E47" t="str">
            <v>WA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12</v>
          </cell>
          <cell r="L47">
            <v>4</v>
          </cell>
          <cell r="M47" t="str">
            <v>x</v>
          </cell>
          <cell r="N47" t="str">
            <v>distribution determination</v>
          </cell>
          <cell r="O47" t="str">
            <v>363 Wellington Street</v>
          </cell>
          <cell r="Q47" t="str">
            <v>PERTH</v>
          </cell>
          <cell r="R47" t="str">
            <v>WA</v>
          </cell>
          <cell r="S47" t="str">
            <v>6000</v>
          </cell>
          <cell r="T47" t="str">
            <v>GPO Box L921</v>
          </cell>
          <cell r="V47" t="str">
            <v>PERTH</v>
          </cell>
          <cell r="W47" t="str">
            <v>WA</v>
          </cell>
          <cell r="X47">
            <v>6842</v>
          </cell>
          <cell r="Y47" t="str">
            <v>Judy Hunter</v>
          </cell>
          <cell r="Z47" t="str">
            <v>08 9326 6239</v>
          </cell>
          <cell r="AA47" t="str">
            <v>judy.hunter@westernpower.com.au</v>
          </cell>
          <cell r="AE47" t="str">
            <v>YES</v>
          </cell>
          <cell r="AF47" t="str">
            <v>YES</v>
          </cell>
        </row>
        <row r="48">
          <cell r="B48" t="str">
            <v>Western Power (T)</v>
          </cell>
          <cell r="C48" t="str">
            <v>Western Power (T)</v>
          </cell>
          <cell r="D48">
            <v>18540492861</v>
          </cell>
          <cell r="E48" t="str">
            <v>WA</v>
          </cell>
          <cell r="F48" t="str">
            <v>Electricity</v>
          </cell>
          <cell r="G48" t="str">
            <v>Transmission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12</v>
          </cell>
          <cell r="L48">
            <v>4</v>
          </cell>
          <cell r="M48" t="str">
            <v>x</v>
          </cell>
          <cell r="N48" t="str">
            <v>transmission determination</v>
          </cell>
          <cell r="O48" t="str">
            <v>363 Wellington Street</v>
          </cell>
          <cell r="Q48" t="str">
            <v>PERTH</v>
          </cell>
          <cell r="R48" t="str">
            <v>WA</v>
          </cell>
          <cell r="S48" t="str">
            <v>6000</v>
          </cell>
          <cell r="T48" t="str">
            <v>GPO Box L921</v>
          </cell>
          <cell r="V48" t="str">
            <v>PERTH</v>
          </cell>
          <cell r="W48" t="str">
            <v>WA</v>
          </cell>
          <cell r="X48">
            <v>6842</v>
          </cell>
          <cell r="Y48" t="str">
            <v>Judy Hunter</v>
          </cell>
          <cell r="Z48" t="str">
            <v>08 9326 6239</v>
          </cell>
          <cell r="AA48" t="str">
            <v>judy.hunter@westernpower.com.au</v>
          </cell>
          <cell r="AE48" t="str">
            <v>YES</v>
          </cell>
          <cell r="AF48" t="str">
            <v>YES</v>
          </cell>
        </row>
        <row r="54">
          <cell r="B54" t="str">
            <v>ARR</v>
          </cell>
          <cell r="C54" t="str">
            <v>ANNUAL REPORTING STATEMENT</v>
          </cell>
          <cell r="E54" t="str">
            <v>2020</v>
          </cell>
        </row>
        <row r="55">
          <cell r="B55" t="str">
            <v>CA</v>
          </cell>
          <cell r="C55" t="str">
            <v>CATEGORY ANALYSIS</v>
          </cell>
          <cell r="E55" t="str">
            <v>2020</v>
          </cell>
        </row>
        <row r="56">
          <cell r="B56" t="str">
            <v>CPI</v>
          </cell>
          <cell r="C56" t="str">
            <v>CPI</v>
          </cell>
        </row>
        <row r="57">
          <cell r="B57" t="str">
            <v>EB</v>
          </cell>
          <cell r="C57" t="str">
            <v>ECONOMIC BENCHMARKING</v>
          </cell>
          <cell r="E57" t="str">
            <v>2020</v>
          </cell>
        </row>
        <row r="58">
          <cell r="B58" t="str">
            <v>PTRM</v>
          </cell>
          <cell r="C58" t="str">
            <v>POST TAX REVENUE MODEL</v>
          </cell>
          <cell r="E58" t="str">
            <v>2024</v>
          </cell>
        </row>
        <row r="59">
          <cell r="B59" t="str">
            <v>Reset</v>
          </cell>
          <cell r="C59" t="str">
            <v>REGULATORY REPORTING STATEMENT</v>
          </cell>
          <cell r="E59" t="str">
            <v>2024</v>
          </cell>
        </row>
        <row r="60">
          <cell r="B60" t="str">
            <v>RFM</v>
          </cell>
          <cell r="C60" t="str">
            <v>ROLL FORWARD MODEL</v>
          </cell>
          <cell r="E60" t="str">
            <v>2019</v>
          </cell>
        </row>
        <row r="61">
          <cell r="B61" t="str">
            <v>WACC</v>
          </cell>
          <cell r="C61" t="str">
            <v>WEIGHTED AVERAGE COST OF CAPITAL</v>
          </cell>
          <cell r="E61" t="str">
            <v>2024</v>
          </cell>
        </row>
        <row r="64">
          <cell r="B64" t="str">
            <v>Actual</v>
          </cell>
        </row>
        <row r="65">
          <cell r="B65" t="str">
            <v>Estimate</v>
          </cell>
        </row>
        <row r="66">
          <cell r="B66" t="str">
            <v>Consolidated</v>
          </cell>
        </row>
        <row r="67">
          <cell r="B67" t="str">
            <v>Recast</v>
          </cell>
        </row>
        <row r="68">
          <cell r="B68" t="str">
            <v>Public</v>
          </cell>
        </row>
        <row r="72">
          <cell r="B72" t="str">
            <v>After appeal</v>
          </cell>
        </row>
        <row r="73">
          <cell r="B73" t="str">
            <v>Draft decision</v>
          </cell>
        </row>
        <row r="74">
          <cell r="B74" t="str">
            <v>Final decision</v>
          </cell>
        </row>
        <row r="75">
          <cell r="B75" t="str">
            <v>PTRM update 1</v>
          </cell>
        </row>
        <row r="76">
          <cell r="B76" t="str">
            <v>PTRM update 2</v>
          </cell>
        </row>
        <row r="77">
          <cell r="B77" t="str">
            <v>PTRM update 3</v>
          </cell>
        </row>
        <row r="78">
          <cell r="B78" t="str">
            <v>PTRM update 4</v>
          </cell>
        </row>
        <row r="79">
          <cell r="B79" t="str">
            <v>PTRM update 5</v>
          </cell>
        </row>
        <row r="80">
          <cell r="B80" t="str">
            <v>PTRM update 6</v>
          </cell>
        </row>
        <row r="81">
          <cell r="B81" t="str">
            <v>PTRM update 7</v>
          </cell>
        </row>
        <row r="82">
          <cell r="B82" t="str">
            <v>Regulatory proposal</v>
          </cell>
        </row>
        <row r="83">
          <cell r="B83" t="str">
            <v>Reporting</v>
          </cell>
        </row>
        <row r="84">
          <cell r="B84" t="str">
            <v>Revised regulatory proposal</v>
          </cell>
        </row>
        <row r="92">
          <cell r="B92">
            <v>1</v>
          </cell>
          <cell r="C92" t="str">
            <v>dms_FRCP_y1</v>
          </cell>
          <cell r="D92">
            <v>1</v>
          </cell>
          <cell r="E92" t="str">
            <v>CRCP_y1</v>
          </cell>
          <cell r="F92" t="str">
            <v>2019-20</v>
          </cell>
          <cell r="H92" t="str">
            <v>2018-19</v>
          </cell>
          <cell r="J92">
            <v>1</v>
          </cell>
          <cell r="M92" t="str">
            <v>2019-20</v>
          </cell>
          <cell r="O92">
            <v>2020</v>
          </cell>
        </row>
        <row r="93">
          <cell r="B93">
            <v>2</v>
          </cell>
          <cell r="C93" t="str">
            <v>dms_FRCP_y2</v>
          </cell>
          <cell r="D93">
            <v>2</v>
          </cell>
          <cell r="E93" t="str">
            <v>CRCP_y2</v>
          </cell>
          <cell r="F93" t="str">
            <v>2020-21</v>
          </cell>
          <cell r="H93" t="str">
            <v>2017-18</v>
          </cell>
          <cell r="J93">
            <v>2</v>
          </cell>
          <cell r="M93" t="str">
            <v>2020-21</v>
          </cell>
          <cell r="O93">
            <v>2021</v>
          </cell>
        </row>
        <row r="94">
          <cell r="B94">
            <v>3</v>
          </cell>
          <cell r="C94" t="str">
            <v>dms_FRCP_y3</v>
          </cell>
          <cell r="D94">
            <v>3</v>
          </cell>
          <cell r="E94" t="str">
            <v>CRCP_y3</v>
          </cell>
          <cell r="F94" t="str">
            <v>2021-22</v>
          </cell>
          <cell r="H94" t="str">
            <v>2016-17</v>
          </cell>
          <cell r="J94">
            <v>3</v>
          </cell>
          <cell r="M94" t="str">
            <v>2021-22</v>
          </cell>
          <cell r="O94">
            <v>2022</v>
          </cell>
        </row>
        <row r="95">
          <cell r="B95">
            <v>4</v>
          </cell>
          <cell r="C95" t="str">
            <v>dms_FRCP_y4</v>
          </cell>
          <cell r="D95">
            <v>4</v>
          </cell>
          <cell r="E95" t="str">
            <v>CRCP_y4</v>
          </cell>
          <cell r="F95" t="str">
            <v>2022-23</v>
          </cell>
          <cell r="H95" t="str">
            <v>2015-16</v>
          </cell>
          <cell r="J95">
            <v>4</v>
          </cell>
          <cell r="M95" t="str">
            <v>2022-23</v>
          </cell>
          <cell r="O95">
            <v>2023</v>
          </cell>
        </row>
        <row r="96">
          <cell r="B96">
            <v>5</v>
          </cell>
          <cell r="C96" t="str">
            <v>dms_FRCP_y5</v>
          </cell>
          <cell r="D96">
            <v>5</v>
          </cell>
          <cell r="E96" t="str">
            <v>CRCP_y5</v>
          </cell>
          <cell r="F96" t="str">
            <v>2023-24</v>
          </cell>
          <cell r="H96" t="str">
            <v>2014-15</v>
          </cell>
          <cell r="J96">
            <v>5</v>
          </cell>
          <cell r="M96" t="str">
            <v>2023-24</v>
          </cell>
          <cell r="O96">
            <v>2024</v>
          </cell>
        </row>
        <row r="97">
          <cell r="B97">
            <v>6</v>
          </cell>
          <cell r="C97" t="str">
            <v>dms_FRCP_y6</v>
          </cell>
          <cell r="D97">
            <v>6</v>
          </cell>
          <cell r="E97" t="str">
            <v>CRCP_y6</v>
          </cell>
          <cell r="F97" t="str">
            <v>2024-25</v>
          </cell>
          <cell r="H97" t="str">
            <v>2013-14</v>
          </cell>
          <cell r="J97">
            <v>6</v>
          </cell>
          <cell r="M97" t="str">
            <v>2024-25</v>
          </cell>
          <cell r="O97">
            <v>2025</v>
          </cell>
        </row>
        <row r="98">
          <cell r="B98">
            <v>7</v>
          </cell>
          <cell r="C98" t="str">
            <v>dms_FRCP_y7</v>
          </cell>
          <cell r="D98">
            <v>7</v>
          </cell>
          <cell r="E98" t="str">
            <v>CRCP_y7</v>
          </cell>
          <cell r="F98" t="str">
            <v>2025-26</v>
          </cell>
          <cell r="H98" t="str">
            <v>2012-13</v>
          </cell>
          <cell r="J98">
            <v>7</v>
          </cell>
          <cell r="M98" t="str">
            <v>2025-26</v>
          </cell>
          <cell r="O98">
            <v>2026</v>
          </cell>
        </row>
        <row r="99">
          <cell r="B99">
            <v>8</v>
          </cell>
          <cell r="C99" t="str">
            <v>dms_FRCP_y8</v>
          </cell>
          <cell r="D99">
            <v>8</v>
          </cell>
          <cell r="E99" t="str">
            <v>CRCP_y8</v>
          </cell>
          <cell r="F99" t="str">
            <v>2026-27</v>
          </cell>
          <cell r="H99" t="str">
            <v>2011-12</v>
          </cell>
          <cell r="J99">
            <v>8</v>
          </cell>
          <cell r="M99" t="str">
            <v>2026-27</v>
          </cell>
          <cell r="O99">
            <v>2027</v>
          </cell>
        </row>
        <row r="100">
          <cell r="B100">
            <v>9</v>
          </cell>
          <cell r="C100" t="str">
            <v>dms_FRCP_y9</v>
          </cell>
          <cell r="D100">
            <v>9</v>
          </cell>
          <cell r="E100" t="str">
            <v>CRCP_y9</v>
          </cell>
          <cell r="F100" t="str">
            <v>2027-28</v>
          </cell>
          <cell r="H100" t="str">
            <v>2010-11</v>
          </cell>
          <cell r="J100">
            <v>9</v>
          </cell>
          <cell r="M100" t="str">
            <v>2027-28</v>
          </cell>
          <cell r="O100">
            <v>2028</v>
          </cell>
        </row>
        <row r="101">
          <cell r="B101">
            <v>10</v>
          </cell>
          <cell r="C101" t="str">
            <v>dms_FRCP_y10</v>
          </cell>
          <cell r="D101">
            <v>10</v>
          </cell>
          <cell r="E101" t="str">
            <v>CRCP_y10</v>
          </cell>
          <cell r="F101" t="str">
            <v>2028-29</v>
          </cell>
          <cell r="H101" t="str">
            <v>2009-10</v>
          </cell>
          <cell r="J101">
            <v>10</v>
          </cell>
          <cell r="M101" t="str">
            <v>2028-29</v>
          </cell>
          <cell r="O101">
            <v>2029</v>
          </cell>
        </row>
        <row r="102">
          <cell r="B102">
            <v>11</v>
          </cell>
          <cell r="C102" t="str">
            <v>dms_FRCP_y11</v>
          </cell>
          <cell r="D102">
            <v>11</v>
          </cell>
          <cell r="E102" t="str">
            <v>CRCP_y11</v>
          </cell>
          <cell r="F102" t="str">
            <v>2029-30</v>
          </cell>
          <cell r="H102" t="str">
            <v>2008-09</v>
          </cell>
          <cell r="J102">
            <v>11</v>
          </cell>
          <cell r="M102" t="str">
            <v>2029-30</v>
          </cell>
          <cell r="O102">
            <v>2030</v>
          </cell>
        </row>
        <row r="103">
          <cell r="B103">
            <v>12</v>
          </cell>
          <cell r="C103" t="str">
            <v>dms_FRCP_y12</v>
          </cell>
          <cell r="D103">
            <v>12</v>
          </cell>
          <cell r="E103" t="str">
            <v>CRCP_y12</v>
          </cell>
          <cell r="F103" t="str">
            <v>2030-31</v>
          </cell>
          <cell r="H103" t="str">
            <v>2007-08</v>
          </cell>
          <cell r="J103">
            <v>12</v>
          </cell>
          <cell r="M103" t="str">
            <v>2030-31</v>
          </cell>
          <cell r="O103">
            <v>2031</v>
          </cell>
        </row>
        <row r="104">
          <cell r="B104">
            <v>13</v>
          </cell>
          <cell r="C104" t="str">
            <v>dms_FRCP_y13</v>
          </cell>
          <cell r="D104">
            <v>13</v>
          </cell>
          <cell r="E104" t="str">
            <v>CRCP_y13</v>
          </cell>
          <cell r="F104" t="str">
            <v>2031-32</v>
          </cell>
          <cell r="H104" t="str">
            <v>2006-07</v>
          </cell>
          <cell r="J104">
            <v>13</v>
          </cell>
          <cell r="M104" t="str">
            <v>2031-32</v>
          </cell>
          <cell r="O104">
            <v>2032</v>
          </cell>
        </row>
        <row r="105">
          <cell r="B105">
            <v>14</v>
          </cell>
          <cell r="C105" t="str">
            <v>dms_FRCP_y14</v>
          </cell>
          <cell r="D105">
            <v>14</v>
          </cell>
          <cell r="E105" t="str">
            <v>CRCP_y14</v>
          </cell>
          <cell r="F105" t="str">
            <v>2032-33</v>
          </cell>
          <cell r="H105" t="str">
            <v>2005-06</v>
          </cell>
          <cell r="J105">
            <v>14</v>
          </cell>
          <cell r="M105" t="str">
            <v>2032-33</v>
          </cell>
          <cell r="O105">
            <v>2033</v>
          </cell>
        </row>
        <row r="106">
          <cell r="B106">
            <v>15</v>
          </cell>
          <cell r="C106" t="str">
            <v>dms_FRCP_y15</v>
          </cell>
          <cell r="D106">
            <v>15</v>
          </cell>
          <cell r="E106" t="str">
            <v>CRCP_y15</v>
          </cell>
          <cell r="H106" t="str">
            <v>2004-05</v>
          </cell>
          <cell r="J106">
            <v>15</v>
          </cell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C110" t="str">
            <v>2006-07</v>
          </cell>
          <cell r="D110">
            <v>2007</v>
          </cell>
          <cell r="G110" t="str">
            <v>2015-16</v>
          </cell>
          <cell r="H110">
            <v>2016</v>
          </cell>
          <cell r="M110" t="str">
            <v>2037-38</v>
          </cell>
          <cell r="O110">
            <v>2038</v>
          </cell>
        </row>
        <row r="111">
          <cell r="C111" t="str">
            <v>2007-08</v>
          </cell>
          <cell r="D111" t="str">
            <v>2008</v>
          </cell>
          <cell r="G111" t="str">
            <v>2016-17</v>
          </cell>
          <cell r="H111">
            <v>2017</v>
          </cell>
        </row>
        <row r="112">
          <cell r="C112" t="str">
            <v>2008-09</v>
          </cell>
          <cell r="D112" t="str">
            <v>2009</v>
          </cell>
          <cell r="G112" t="str">
            <v>2017-18</v>
          </cell>
          <cell r="H112">
            <v>2018</v>
          </cell>
        </row>
        <row r="113">
          <cell r="C113" t="str">
            <v>2009-10</v>
          </cell>
          <cell r="D113" t="str">
            <v>2010</v>
          </cell>
          <cell r="G113" t="str">
            <v>2018-19</v>
          </cell>
          <cell r="H113">
            <v>2019</v>
          </cell>
        </row>
        <row r="114">
          <cell r="C114" t="str">
            <v>2010-11</v>
          </cell>
          <cell r="D114" t="str">
            <v>2011</v>
          </cell>
          <cell r="G114" t="str">
            <v>2019-20</v>
          </cell>
          <cell r="H114">
            <v>2020</v>
          </cell>
        </row>
        <row r="115">
          <cell r="C115" t="str">
            <v>2011-12</v>
          </cell>
          <cell r="D115" t="str">
            <v>2012</v>
          </cell>
          <cell r="G115" t="str">
            <v>2020-21</v>
          </cell>
          <cell r="H115">
            <v>2021</v>
          </cell>
        </row>
        <row r="116">
          <cell r="C116" t="str">
            <v>2012-13</v>
          </cell>
          <cell r="D116" t="str">
            <v>2013</v>
          </cell>
          <cell r="G116" t="str">
            <v>2021-22</v>
          </cell>
          <cell r="H116">
            <v>2022</v>
          </cell>
        </row>
        <row r="117">
          <cell r="C117" t="str">
            <v>2013-14</v>
          </cell>
          <cell r="D117" t="str">
            <v>2014</v>
          </cell>
          <cell r="G117" t="str">
            <v>2022-23</v>
          </cell>
          <cell r="H117">
            <v>2023</v>
          </cell>
        </row>
        <row r="118">
          <cell r="C118" t="str">
            <v>2014-15</v>
          </cell>
          <cell r="D118" t="str">
            <v>2015</v>
          </cell>
          <cell r="G118" t="str">
            <v>2023-24</v>
          </cell>
          <cell r="H118">
            <v>2024</v>
          </cell>
        </row>
        <row r="119">
          <cell r="C119" t="str">
            <v>2015-16</v>
          </cell>
          <cell r="D119" t="str">
            <v>2016</v>
          </cell>
          <cell r="G119" t="str">
            <v>2024-25</v>
          </cell>
          <cell r="H119">
            <v>2025</v>
          </cell>
        </row>
        <row r="120">
          <cell r="C120" t="str">
            <v>2016-17</v>
          </cell>
          <cell r="D120" t="str">
            <v>2017</v>
          </cell>
          <cell r="G120" t="str">
            <v>2025-26</v>
          </cell>
          <cell r="H120">
            <v>2026</v>
          </cell>
        </row>
        <row r="121">
          <cell r="C121" t="str">
            <v>2017-18</v>
          </cell>
          <cell r="D121" t="str">
            <v>2018</v>
          </cell>
          <cell r="G121" t="str">
            <v>2026-27</v>
          </cell>
          <cell r="H121">
            <v>2027</v>
          </cell>
        </row>
        <row r="122">
          <cell r="C122" t="str">
            <v>2018-19</v>
          </cell>
          <cell r="D122">
            <v>2019</v>
          </cell>
          <cell r="G122" t="str">
            <v>2027-28</v>
          </cell>
          <cell r="H122">
            <v>2028</v>
          </cell>
        </row>
        <row r="123">
          <cell r="C123" t="str">
            <v>2019-20</v>
          </cell>
          <cell r="D123" t="str">
            <v>2020</v>
          </cell>
          <cell r="G123" t="str">
            <v>2028-29</v>
          </cell>
          <cell r="H123">
            <v>2029</v>
          </cell>
        </row>
        <row r="124">
          <cell r="C124" t="str">
            <v>2019-20</v>
          </cell>
          <cell r="D124" t="str">
            <v>2020</v>
          </cell>
          <cell r="G124" t="str">
            <v>2029-30</v>
          </cell>
          <cell r="H124">
            <v>2030</v>
          </cell>
        </row>
        <row r="125">
          <cell r="C125" t="str">
            <v>2020-21</v>
          </cell>
          <cell r="D125" t="str">
            <v>2021</v>
          </cell>
        </row>
        <row r="126">
          <cell r="C126" t="str">
            <v>2021-22</v>
          </cell>
          <cell r="D126" t="str">
            <v>2022</v>
          </cell>
        </row>
        <row r="127">
          <cell r="C127" t="str">
            <v>2022-23</v>
          </cell>
          <cell r="D127" t="str">
            <v>2023</v>
          </cell>
        </row>
        <row r="128">
          <cell r="C128" t="str">
            <v>2023-24</v>
          </cell>
          <cell r="D128" t="str">
            <v>2024</v>
          </cell>
        </row>
        <row r="129">
          <cell r="C129" t="str">
            <v>2024-25</v>
          </cell>
          <cell r="D129" t="str">
            <v>2025</v>
          </cell>
        </row>
      </sheetData>
      <sheetData sheetId="1" refreshError="1"/>
      <sheetData sheetId="2" refreshError="1"/>
      <sheetData sheetId="3">
        <row r="1">
          <cell r="B1" t="str">
            <v>REGULATORY REPORTING STATEMENT</v>
          </cell>
        </row>
        <row r="3">
          <cell r="B3" t="str">
            <v>2019-20 to 2023-24</v>
          </cell>
        </row>
        <row r="14">
          <cell r="C14" t="str">
            <v>ActewAGL Distribution</v>
          </cell>
        </row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  <cell r="H38" t="str">
            <v>2019-20</v>
          </cell>
          <cell r="I38" t="str">
            <v>2020-21</v>
          </cell>
          <cell r="J38" t="str">
            <v>2021-22</v>
          </cell>
          <cell r="K38" t="str">
            <v>2022-23</v>
          </cell>
        </row>
        <row r="41">
          <cell r="C41" t="str">
            <v>2009-10</v>
          </cell>
          <cell r="D41" t="str">
            <v>2010-11</v>
          </cell>
          <cell r="E41" t="str">
            <v>2011-12</v>
          </cell>
          <cell r="F41" t="str">
            <v>2012-13</v>
          </cell>
          <cell r="G41" t="str">
            <v>2013-14</v>
          </cell>
        </row>
        <row r="46">
          <cell r="C46" t="str">
            <v>2023-24</v>
          </cell>
        </row>
        <row r="53">
          <cell r="C53" t="str">
            <v>Consolidated</v>
          </cell>
        </row>
        <row r="58">
          <cell r="C58" t="str">
            <v>Distribution</v>
          </cell>
        </row>
        <row r="60">
          <cell r="C60" t="str">
            <v>Financial</v>
          </cell>
        </row>
        <row r="61">
          <cell r="C61" t="str">
            <v>Reset</v>
          </cell>
        </row>
        <row r="64">
          <cell r="C64" t="str">
            <v>June</v>
          </cell>
        </row>
        <row r="65">
          <cell r="C65" t="str">
            <v>June 2019</v>
          </cell>
        </row>
        <row r="69">
          <cell r="C69">
            <v>0</v>
          </cell>
        </row>
        <row r="70">
          <cell r="C70">
            <v>2013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CRY</v>
          </cell>
        </row>
        <row r="76">
          <cell r="C76">
            <v>5</v>
          </cell>
        </row>
        <row r="77">
          <cell r="C77" t="str">
            <v>dms_FRCP_y5</v>
          </cell>
        </row>
        <row r="78">
          <cell r="C78" t="str">
            <v>2023-24</v>
          </cell>
        </row>
        <row r="79">
          <cell r="C79">
            <v>5</v>
          </cell>
        </row>
        <row r="81">
          <cell r="C81" t="str">
            <v>2014-15</v>
          </cell>
        </row>
        <row r="82">
          <cell r="C82" t="str">
            <v>2018-19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  <row r="11">
          <cell r="L11" t="str">
            <v>2017-18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49">
          <cell r="E49">
            <v>741.79722191921917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104">
          <cell r="C104">
            <v>193508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45">
          <cell r="D45" t="str">
            <v>2014-15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xlsBeach-Project Sequence #"/>
      <sheetName val="Project Sequence #"/>
      <sheetName val="xlsBeach-Project Details"/>
      <sheetName val="Project Details"/>
      <sheetName val="xlsBeach-AMP Summary"/>
      <sheetName val="AMP Activity Summary"/>
      <sheetName val="Budget input sheet"/>
      <sheetName val="AMP Summary"/>
      <sheetName val="Lists"/>
    </sheetNames>
    <sheetDataSet>
      <sheetData sheetId="0">
        <row r="1">
          <cell r="Y1" t="str">
            <v>2005/06</v>
          </cell>
        </row>
        <row r="2">
          <cell r="Y2" t="str">
            <v>2006/07</v>
          </cell>
        </row>
        <row r="3">
          <cell r="Y3" t="str">
            <v>2007/08</v>
          </cell>
        </row>
        <row r="4">
          <cell r="Y4" t="str">
            <v>2008/09</v>
          </cell>
        </row>
        <row r="5">
          <cell r="Y5" t="str">
            <v>2009/10</v>
          </cell>
        </row>
        <row r="6">
          <cell r="Y6" t="str">
            <v>2010/11</v>
          </cell>
        </row>
        <row r="7">
          <cell r="Y7" t="str">
            <v>2011/12</v>
          </cell>
        </row>
        <row r="8">
          <cell r="Y8" t="str">
            <v>2012/13</v>
          </cell>
        </row>
        <row r="9">
          <cell r="Y9" t="str">
            <v>2013/14</v>
          </cell>
        </row>
        <row r="10">
          <cell r="Y10" t="str">
            <v>2014/15</v>
          </cell>
        </row>
        <row r="11">
          <cell r="Y11" t="str">
            <v>2015/16</v>
          </cell>
        </row>
        <row r="12">
          <cell r="Y12" t="str">
            <v>2016/17</v>
          </cell>
        </row>
      </sheetData>
      <sheetData sheetId="1"/>
      <sheetData sheetId="2"/>
      <sheetData sheetId="3"/>
      <sheetData sheetId="4">
        <row r="1">
          <cell r="F1" t="str">
            <v>20 - Water Business</v>
          </cell>
        </row>
        <row r="2">
          <cell r="F2" t="str">
            <v>2200 - Water Business Executive</v>
          </cell>
        </row>
        <row r="3">
          <cell r="F3" t="str">
            <v>2201 - Network Customer Support &amp; Education</v>
          </cell>
        </row>
        <row r="4">
          <cell r="F4" t="str">
            <v>2202 - Water Operations</v>
          </cell>
        </row>
        <row r="5">
          <cell r="F5" t="str">
            <v>2203 - Field Services</v>
          </cell>
        </row>
        <row r="6">
          <cell r="F6" t="str">
            <v>2204 - Treatment</v>
          </cell>
        </row>
        <row r="7">
          <cell r="F7" t="str">
            <v>2205 - Business Improvement</v>
          </cell>
        </row>
        <row r="8">
          <cell r="F8" t="str">
            <v>2206 - Project Delivery</v>
          </cell>
        </row>
        <row r="9">
          <cell r="F9" t="str">
            <v>2207 - Treatment Operations</v>
          </cell>
        </row>
        <row r="10">
          <cell r="F10" t="str">
            <v>2208 - Water Consultancies</v>
          </cell>
        </row>
        <row r="11">
          <cell r="F11" t="str">
            <v>2209 - Water Construction</v>
          </cell>
        </row>
        <row r="12">
          <cell r="F12" t="str">
            <v>2210 - Asset &amp; Project Planning</v>
          </cell>
        </row>
        <row r="13">
          <cell r="F13" t="str">
            <v>2211 - Technical and Consulting Services</v>
          </cell>
        </row>
        <row r="14">
          <cell r="F14" t="str">
            <v>2212 - Major Maintenance and ACTEW Recoverable</v>
          </cell>
        </row>
        <row r="15">
          <cell r="F15" t="str">
            <v>2215 - Water Business Corporate</v>
          </cell>
        </row>
        <row r="16">
          <cell r="F16" t="str">
            <v>3600 - Water Contract Business</v>
          </cell>
        </row>
        <row r="17">
          <cell r="F17" t="str">
            <v>3750 - Sewerage Contract Business</v>
          </cell>
        </row>
        <row r="18">
          <cell r="F18" t="str">
            <v>5600 - Cranos</v>
          </cell>
        </row>
      </sheetData>
      <sheetData sheetId="5"/>
      <sheetData sheetId="6"/>
      <sheetData sheetId="7"/>
      <sheetData sheetId="8">
        <row r="1">
          <cell r="I1" t="str">
            <v>AMP Draft Budget</v>
          </cell>
        </row>
      </sheetData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xlsBeach-Project Sequence #"/>
      <sheetName val="Project Sequence #"/>
      <sheetName val="xlsBeach-Project Details"/>
      <sheetName val="Project Details"/>
      <sheetName val="xlsBeach-AMP Summary"/>
      <sheetName val="AMP Activity Summary"/>
      <sheetName val="Budget input sheet"/>
      <sheetName val="AMP Summary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BPR - Budget"/>
      <sheetName val="BPR - Forecast"/>
      <sheetName val="BPR - CEO"/>
      <sheetName val="Dist Pship"/>
      <sheetName val="Retail Pship"/>
    </sheetNames>
    <sheetDataSet>
      <sheetData sheetId="0">
        <row r="2">
          <cell r="C2" t="str">
            <v>2015/16</v>
          </cell>
        </row>
        <row r="4">
          <cell r="C4" t="str">
            <v>Jul</v>
          </cell>
        </row>
        <row r="6">
          <cell r="C6" t="str">
            <v>Budget</v>
          </cell>
        </row>
        <row r="26">
          <cell r="C26" t="str">
            <v>Jun</v>
          </cell>
          <cell r="G26" t="str">
            <v>2014/15</v>
          </cell>
        </row>
        <row r="28">
          <cell r="C28" t="str">
            <v>Jun YTD</v>
          </cell>
          <cell r="G28" t="str">
            <v>2013/14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BPR - Budget"/>
      <sheetName val="BPR - Forecast"/>
      <sheetName val="BPR - CEO"/>
      <sheetName val="Dist Pship"/>
      <sheetName val="Retail Pship"/>
    </sheetNames>
    <sheetDataSet>
      <sheetData sheetId="0">
        <row r="2">
          <cell r="C2" t="str">
            <v>2015/16</v>
          </cell>
        </row>
        <row r="4">
          <cell r="C4" t="str">
            <v>Jul</v>
          </cell>
        </row>
        <row r="6">
          <cell r="C6" t="str">
            <v>Budget</v>
          </cell>
        </row>
        <row r="26">
          <cell r="C26" t="str">
            <v>Jun</v>
          </cell>
          <cell r="G26" t="str">
            <v>2014/15</v>
          </cell>
        </row>
        <row r="28">
          <cell r="C28" t="str">
            <v>Jun YTD</v>
          </cell>
          <cell r="G28" t="str">
            <v>2013/14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"/>
      <sheetName val="NON-SYSTEM"/>
      <sheetName val="Summary"/>
      <sheetName val="Detail"/>
      <sheetName val="{AR}01"/>
      <sheetName val="Sheet3"/>
      <sheetName val="export(1)"/>
      <sheetName val="AEW Project CIP by GL Period #1"/>
    </sheetNames>
    <sheetDataSet>
      <sheetData sheetId="0"/>
      <sheetData sheetId="1"/>
      <sheetData sheetId="2"/>
      <sheetData sheetId="3"/>
      <sheetData sheetId="4">
        <row r="17">
          <cell r="C17" t="str">
            <v>Apr</v>
          </cell>
        </row>
      </sheetData>
      <sheetData sheetId="5"/>
      <sheetData sheetId="6">
        <row r="1">
          <cell r="A1" t="str">
            <v>Jul</v>
          </cell>
          <cell r="B1" t="str">
            <v>Jul YTD</v>
          </cell>
          <cell r="C1">
            <v>41821</v>
          </cell>
        </row>
        <row r="2">
          <cell r="A2" t="str">
            <v>Aug</v>
          </cell>
          <cell r="B2" t="str">
            <v>Aug YTD</v>
          </cell>
          <cell r="C2">
            <v>41852</v>
          </cell>
        </row>
        <row r="3">
          <cell r="A3" t="str">
            <v>Sep</v>
          </cell>
          <cell r="B3" t="str">
            <v>Sep YTD</v>
          </cell>
          <cell r="C3">
            <v>41883</v>
          </cell>
        </row>
        <row r="4">
          <cell r="A4" t="str">
            <v>Oct</v>
          </cell>
          <cell r="B4" t="str">
            <v>Oct YTD</v>
          </cell>
          <cell r="C4">
            <v>41913</v>
          </cell>
        </row>
        <row r="5">
          <cell r="A5" t="str">
            <v>Nov</v>
          </cell>
          <cell r="B5" t="str">
            <v>Nov YTD</v>
          </cell>
          <cell r="C5">
            <v>41944</v>
          </cell>
        </row>
        <row r="6">
          <cell r="A6" t="str">
            <v>Dec</v>
          </cell>
          <cell r="B6" t="str">
            <v>Dec YTD</v>
          </cell>
          <cell r="C6">
            <v>41974</v>
          </cell>
        </row>
        <row r="7">
          <cell r="A7" t="str">
            <v>Jan</v>
          </cell>
          <cell r="B7" t="str">
            <v>Jan YTD</v>
          </cell>
          <cell r="C7">
            <v>42005</v>
          </cell>
        </row>
        <row r="8">
          <cell r="A8" t="str">
            <v>Feb</v>
          </cell>
          <cell r="B8" t="str">
            <v>Feb YTD</v>
          </cell>
          <cell r="C8">
            <v>42036</v>
          </cell>
        </row>
        <row r="9">
          <cell r="A9" t="str">
            <v>Mar</v>
          </cell>
          <cell r="B9" t="str">
            <v>Mar YTD</v>
          </cell>
          <cell r="C9">
            <v>42064</v>
          </cell>
        </row>
        <row r="10">
          <cell r="A10" t="str">
            <v>Apr</v>
          </cell>
          <cell r="B10" t="str">
            <v>Apr YTD</v>
          </cell>
          <cell r="C10">
            <v>42095</v>
          </cell>
        </row>
        <row r="11">
          <cell r="A11" t="str">
            <v>May</v>
          </cell>
          <cell r="B11" t="str">
            <v>May YTD</v>
          </cell>
          <cell r="C11">
            <v>42125</v>
          </cell>
        </row>
        <row r="12">
          <cell r="A12" t="str">
            <v>Jun</v>
          </cell>
          <cell r="B12" t="str">
            <v>Jun YTD</v>
          </cell>
          <cell r="C12">
            <v>42156</v>
          </cell>
        </row>
      </sheetData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 (2)"/>
      <sheetName val="Index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1000</v>
          </cell>
          <cell r="B1">
            <v>60945.45</v>
          </cell>
          <cell r="C1">
            <v>151808.65</v>
          </cell>
          <cell r="E1">
            <v>1000</v>
          </cell>
          <cell r="F1">
            <v>119944.48</v>
          </cell>
        </row>
        <row r="2">
          <cell r="A2">
            <v>1200</v>
          </cell>
          <cell r="B2">
            <v>2330257.64</v>
          </cell>
          <cell r="C2">
            <v>2862471.28</v>
          </cell>
          <cell r="E2">
            <v>1200</v>
          </cell>
          <cell r="F2">
            <v>2438588.0299999998</v>
          </cell>
        </row>
        <row r="3">
          <cell r="A3">
            <v>1400</v>
          </cell>
          <cell r="B3">
            <v>0</v>
          </cell>
          <cell r="C3">
            <v>0</v>
          </cell>
          <cell r="E3">
            <v>1400</v>
          </cell>
          <cell r="F3">
            <v>0</v>
          </cell>
        </row>
        <row r="4">
          <cell r="A4">
            <v>1500</v>
          </cell>
          <cell r="B4">
            <v>1292670.82</v>
          </cell>
          <cell r="C4">
            <v>1422783.52</v>
          </cell>
          <cell r="E4">
            <v>1500</v>
          </cell>
          <cell r="F4">
            <v>1231369.2</v>
          </cell>
        </row>
        <row r="5">
          <cell r="A5">
            <v>1650</v>
          </cell>
          <cell r="B5">
            <v>190945.47</v>
          </cell>
          <cell r="C5">
            <v>123270.49</v>
          </cell>
          <cell r="E5">
            <v>1650</v>
          </cell>
          <cell r="F5">
            <v>92073.01</v>
          </cell>
        </row>
        <row r="6">
          <cell r="A6">
            <v>1750</v>
          </cell>
          <cell r="B6">
            <v>785695.9</v>
          </cell>
          <cell r="C6">
            <v>1164608.6200000001</v>
          </cell>
          <cell r="E6">
            <v>1750</v>
          </cell>
          <cell r="F6">
            <v>1506483.42</v>
          </cell>
        </row>
        <row r="7">
          <cell r="A7">
            <v>1950</v>
          </cell>
          <cell r="B7">
            <v>-241113.2</v>
          </cell>
          <cell r="C7">
            <v>-125000</v>
          </cell>
          <cell r="E7">
            <v>1950</v>
          </cell>
          <cell r="F7">
            <v>-189808.86</v>
          </cell>
        </row>
        <row r="8">
          <cell r="A8">
            <v>1951</v>
          </cell>
          <cell r="B8">
            <v>-289547.71000000002</v>
          </cell>
          <cell r="C8">
            <v>-294836.83</v>
          </cell>
          <cell r="E8">
            <v>1951</v>
          </cell>
          <cell r="F8">
            <v>-284717.21999999997</v>
          </cell>
        </row>
        <row r="9">
          <cell r="A9">
            <v>1952</v>
          </cell>
          <cell r="B9">
            <v>0</v>
          </cell>
          <cell r="C9">
            <v>0</v>
          </cell>
          <cell r="E9">
            <v>1952</v>
          </cell>
          <cell r="F9">
            <v>-495730.42</v>
          </cell>
        </row>
        <row r="10">
          <cell r="A10">
            <v>1953</v>
          </cell>
          <cell r="B10">
            <v>-18827.96</v>
          </cell>
          <cell r="C10">
            <v>-17833.34</v>
          </cell>
          <cell r="E10">
            <v>1953</v>
          </cell>
          <cell r="F10">
            <v>-505495.06</v>
          </cell>
        </row>
        <row r="11">
          <cell r="A11">
            <v>1954</v>
          </cell>
          <cell r="B11">
            <v>74167</v>
          </cell>
          <cell r="C11">
            <v>74166.67</v>
          </cell>
          <cell r="E11">
            <v>1954</v>
          </cell>
          <cell r="F11">
            <v>-579.84</v>
          </cell>
        </row>
        <row r="12">
          <cell r="A12">
            <v>1960</v>
          </cell>
          <cell r="B12">
            <v>0</v>
          </cell>
          <cell r="C12">
            <v>0</v>
          </cell>
          <cell r="E12">
            <v>1960</v>
          </cell>
          <cell r="F12">
            <v>4968.46</v>
          </cell>
        </row>
        <row r="13">
          <cell r="A13">
            <v>1961</v>
          </cell>
          <cell r="B13">
            <v>-4845.68</v>
          </cell>
          <cell r="C13">
            <v>105856.54</v>
          </cell>
          <cell r="E13">
            <v>1961</v>
          </cell>
          <cell r="F13">
            <v>484574.43</v>
          </cell>
        </row>
        <row r="14">
          <cell r="A14">
            <v>1962</v>
          </cell>
          <cell r="B14">
            <v>-324971.8</v>
          </cell>
          <cell r="C14">
            <v>104389.61</v>
          </cell>
          <cell r="E14">
            <v>1962</v>
          </cell>
          <cell r="F14">
            <v>723.87</v>
          </cell>
        </row>
        <row r="15">
          <cell r="A15">
            <v>1963</v>
          </cell>
          <cell r="B15">
            <v>-415148.2</v>
          </cell>
          <cell r="C15">
            <v>-398126.75</v>
          </cell>
          <cell r="E15">
            <v>1963</v>
          </cell>
          <cell r="F15">
            <v>-557565.54</v>
          </cell>
        </row>
        <row r="16">
          <cell r="A16">
            <v>1964</v>
          </cell>
          <cell r="B16">
            <v>346042.32</v>
          </cell>
          <cell r="C16">
            <v>403346.04</v>
          </cell>
          <cell r="E16">
            <v>1964</v>
          </cell>
          <cell r="F16">
            <v>187014.35</v>
          </cell>
        </row>
        <row r="17">
          <cell r="A17">
            <v>1965</v>
          </cell>
          <cell r="B17">
            <v>-633368.81999999995</v>
          </cell>
          <cell r="C17">
            <v>-325079.81</v>
          </cell>
          <cell r="E17">
            <v>1965</v>
          </cell>
          <cell r="F17">
            <v>-524957.84</v>
          </cell>
        </row>
        <row r="18">
          <cell r="A18">
            <v>1966</v>
          </cell>
          <cell r="B18">
            <v>633368.81999999995</v>
          </cell>
          <cell r="C18">
            <v>325079.81</v>
          </cell>
          <cell r="E18">
            <v>1966</v>
          </cell>
          <cell r="F18">
            <v>524957.84</v>
          </cell>
        </row>
        <row r="19">
          <cell r="A19">
            <v>1967</v>
          </cell>
          <cell r="B19">
            <v>-164959.57</v>
          </cell>
          <cell r="C19">
            <v>-157337.82</v>
          </cell>
          <cell r="E19">
            <v>1967</v>
          </cell>
          <cell r="F19">
            <v>-393003.4</v>
          </cell>
        </row>
        <row r="20">
          <cell r="A20">
            <v>1968</v>
          </cell>
          <cell r="B20">
            <v>167818.33</v>
          </cell>
          <cell r="C20">
            <v>157337.84</v>
          </cell>
          <cell r="E20">
            <v>1968</v>
          </cell>
          <cell r="F20">
            <v>392973.4</v>
          </cell>
        </row>
        <row r="21">
          <cell r="A21">
            <v>1969</v>
          </cell>
          <cell r="B21">
            <v>-1257.03</v>
          </cell>
          <cell r="C21">
            <v>0</v>
          </cell>
          <cell r="E21">
            <v>1969</v>
          </cell>
          <cell r="F21">
            <v>-416096.13</v>
          </cell>
        </row>
        <row r="22">
          <cell r="A22">
            <v>1970</v>
          </cell>
          <cell r="B22">
            <v>211833.83</v>
          </cell>
          <cell r="C22">
            <v>262972.15000000002</v>
          </cell>
          <cell r="E22">
            <v>1970</v>
          </cell>
          <cell r="F22">
            <v>12378.83</v>
          </cell>
        </row>
        <row r="23">
          <cell r="A23">
            <v>1971</v>
          </cell>
          <cell r="B23">
            <v>78889.47</v>
          </cell>
          <cell r="C23">
            <v>236101.98</v>
          </cell>
          <cell r="E23">
            <v>1971</v>
          </cell>
          <cell r="F23">
            <v>57800.22</v>
          </cell>
        </row>
        <row r="24">
          <cell r="A24">
            <v>1972</v>
          </cell>
          <cell r="B24">
            <v>225438</v>
          </cell>
          <cell r="C24">
            <v>225436.93</v>
          </cell>
          <cell r="E24">
            <v>1972</v>
          </cell>
          <cell r="F24">
            <v>74680.5</v>
          </cell>
        </row>
        <row r="25">
          <cell r="A25">
            <v>2000</v>
          </cell>
          <cell r="B25">
            <v>263201.5</v>
          </cell>
          <cell r="C25">
            <v>466653.54</v>
          </cell>
          <cell r="E25">
            <v>2000</v>
          </cell>
          <cell r="F25">
            <v>310201.33</v>
          </cell>
        </row>
        <row r="26">
          <cell r="A26">
            <v>2200</v>
          </cell>
          <cell r="B26">
            <v>2257161.6800000002</v>
          </cell>
          <cell r="C26">
            <v>2649090.5099999998</v>
          </cell>
          <cell r="E26">
            <v>2200</v>
          </cell>
          <cell r="F26">
            <v>2569141.4500000002</v>
          </cell>
        </row>
        <row r="27">
          <cell r="A27">
            <v>2300</v>
          </cell>
          <cell r="B27">
            <v>2092619.2</v>
          </cell>
          <cell r="C27">
            <v>2385599.33</v>
          </cell>
          <cell r="E27">
            <v>2300</v>
          </cell>
          <cell r="F27">
            <v>2143867.31</v>
          </cell>
        </row>
        <row r="28">
          <cell r="A28">
            <v>2310</v>
          </cell>
          <cell r="B28">
            <v>195788.12</v>
          </cell>
          <cell r="C28">
            <v>451561.86</v>
          </cell>
          <cell r="E28">
            <v>2310</v>
          </cell>
          <cell r="F28">
            <v>93560.77</v>
          </cell>
        </row>
        <row r="29">
          <cell r="A29">
            <v>3100</v>
          </cell>
          <cell r="B29">
            <v>-14189276.5</v>
          </cell>
          <cell r="C29">
            <v>-15563091.48</v>
          </cell>
          <cell r="E29">
            <v>3100</v>
          </cell>
          <cell r="F29">
            <v>-14963118.119999999</v>
          </cell>
        </row>
        <row r="30">
          <cell r="A30">
            <v>3111</v>
          </cell>
          <cell r="B30">
            <v>175533</v>
          </cell>
          <cell r="C30">
            <v>175533.33</v>
          </cell>
          <cell r="E30">
            <v>3111</v>
          </cell>
          <cell r="F30">
            <v>245148.06</v>
          </cell>
        </row>
        <row r="31">
          <cell r="A31">
            <v>3112</v>
          </cell>
          <cell r="B31">
            <v>160459</v>
          </cell>
          <cell r="C31">
            <v>160458.32999999999</v>
          </cell>
          <cell r="E31">
            <v>3112</v>
          </cell>
          <cell r="F31">
            <v>217400.46</v>
          </cell>
        </row>
        <row r="32">
          <cell r="A32">
            <v>3114</v>
          </cell>
          <cell r="B32">
            <v>0</v>
          </cell>
          <cell r="C32">
            <v>0</v>
          </cell>
          <cell r="E32">
            <v>3114</v>
          </cell>
          <cell r="F32">
            <v>0</v>
          </cell>
        </row>
        <row r="33">
          <cell r="A33">
            <v>3115</v>
          </cell>
          <cell r="B33">
            <v>222293.86</v>
          </cell>
          <cell r="C33">
            <v>232150.33</v>
          </cell>
          <cell r="E33">
            <v>3115</v>
          </cell>
          <cell r="F33">
            <v>34816.42</v>
          </cell>
        </row>
        <row r="34">
          <cell r="A34">
            <v>3116</v>
          </cell>
          <cell r="B34">
            <v>7321765.29</v>
          </cell>
          <cell r="C34">
            <v>7697548</v>
          </cell>
          <cell r="E34">
            <v>3116</v>
          </cell>
          <cell r="F34">
            <v>8592901.6300000008</v>
          </cell>
        </row>
        <row r="35">
          <cell r="A35">
            <v>3117</v>
          </cell>
          <cell r="B35">
            <v>6496422.21</v>
          </cell>
          <cell r="C35">
            <v>6781111.1500000004</v>
          </cell>
          <cell r="E35">
            <v>3117</v>
          </cell>
          <cell r="F35">
            <v>6972995.2699999996</v>
          </cell>
        </row>
        <row r="36">
          <cell r="A36">
            <v>3118</v>
          </cell>
          <cell r="B36">
            <v>21566756.760000002</v>
          </cell>
          <cell r="C36">
            <v>0</v>
          </cell>
          <cell r="E36">
            <v>3118</v>
          </cell>
          <cell r="F36">
            <v>19596632.23</v>
          </cell>
        </row>
        <row r="37">
          <cell r="A37">
            <v>3200</v>
          </cell>
          <cell r="B37">
            <v>-700846.42</v>
          </cell>
          <cell r="C37">
            <v>-686179.65</v>
          </cell>
          <cell r="E37">
            <v>3200</v>
          </cell>
          <cell r="F37">
            <v>-282147.71000000002</v>
          </cell>
        </row>
        <row r="38">
          <cell r="A38">
            <v>3201</v>
          </cell>
          <cell r="B38">
            <v>-3063130.48</v>
          </cell>
          <cell r="C38">
            <v>-3073555.1</v>
          </cell>
          <cell r="E38">
            <v>3201</v>
          </cell>
          <cell r="F38">
            <v>-2699063.05</v>
          </cell>
        </row>
        <row r="39">
          <cell r="A39">
            <v>3202</v>
          </cell>
          <cell r="B39">
            <v>-6496422.21</v>
          </cell>
          <cell r="C39">
            <v>-6781111.1500000004</v>
          </cell>
          <cell r="E39">
            <v>3202</v>
          </cell>
          <cell r="F39">
            <v>-6972995.2699999996</v>
          </cell>
        </row>
        <row r="40">
          <cell r="A40">
            <v>3203</v>
          </cell>
          <cell r="B40">
            <v>-289547.71000000002</v>
          </cell>
          <cell r="C40">
            <v>-294836.83</v>
          </cell>
          <cell r="E40">
            <v>3203</v>
          </cell>
          <cell r="F40">
            <v>-284717.21999999997</v>
          </cell>
        </row>
        <row r="41">
          <cell r="A41">
            <v>3204</v>
          </cell>
          <cell r="B41">
            <v>-186358</v>
          </cell>
          <cell r="C41">
            <v>-343083.33</v>
          </cell>
          <cell r="E41">
            <v>3204</v>
          </cell>
          <cell r="F41">
            <v>-248014.91</v>
          </cell>
        </row>
        <row r="42">
          <cell r="A42">
            <v>3205</v>
          </cell>
          <cell r="B42">
            <v>-55291</v>
          </cell>
          <cell r="C42">
            <v>-49750</v>
          </cell>
          <cell r="E42">
            <v>3205</v>
          </cell>
          <cell r="F42">
            <v>-24201.25</v>
          </cell>
        </row>
        <row r="43">
          <cell r="A43">
            <v>3206</v>
          </cell>
          <cell r="B43">
            <v>1384999.72</v>
          </cell>
          <cell r="C43">
            <v>1468821</v>
          </cell>
          <cell r="E43">
            <v>3206</v>
          </cell>
          <cell r="F43">
            <v>1500573.71</v>
          </cell>
        </row>
        <row r="44">
          <cell r="A44">
            <v>3207</v>
          </cell>
          <cell r="B44">
            <v>1642710.89</v>
          </cell>
          <cell r="C44">
            <v>2429477.1</v>
          </cell>
          <cell r="E44">
            <v>3207</v>
          </cell>
          <cell r="F44">
            <v>1801639.58</v>
          </cell>
        </row>
        <row r="45">
          <cell r="A45">
            <v>3208</v>
          </cell>
          <cell r="B45">
            <v>-284129</v>
          </cell>
          <cell r="C45">
            <v>-357416.66</v>
          </cell>
          <cell r="E45">
            <v>3208</v>
          </cell>
          <cell r="F45">
            <v>-78288</v>
          </cell>
        </row>
        <row r="46">
          <cell r="A46">
            <v>3209</v>
          </cell>
          <cell r="B46">
            <v>566830.78</v>
          </cell>
          <cell r="C46">
            <v>348120.74</v>
          </cell>
          <cell r="E46">
            <v>3209</v>
          </cell>
          <cell r="F46">
            <v>429593.25</v>
          </cell>
        </row>
        <row r="47">
          <cell r="A47">
            <v>3210</v>
          </cell>
          <cell r="B47">
            <v>19599.57</v>
          </cell>
          <cell r="C47">
            <v>40433.35</v>
          </cell>
          <cell r="E47">
            <v>3210</v>
          </cell>
          <cell r="F47">
            <v>0</v>
          </cell>
        </row>
        <row r="48">
          <cell r="A48">
            <v>3211</v>
          </cell>
          <cell r="B48">
            <v>176000</v>
          </cell>
          <cell r="C48">
            <v>176000</v>
          </cell>
          <cell r="E48">
            <v>3211</v>
          </cell>
          <cell r="F48">
            <v>245148.06</v>
          </cell>
        </row>
        <row r="49">
          <cell r="A49">
            <v>3212</v>
          </cell>
          <cell r="B49">
            <v>86334</v>
          </cell>
          <cell r="C49">
            <v>86333.34</v>
          </cell>
          <cell r="E49">
            <v>3212</v>
          </cell>
          <cell r="F49">
            <v>140828.64000000001</v>
          </cell>
        </row>
        <row r="50">
          <cell r="A50">
            <v>3213</v>
          </cell>
          <cell r="B50">
            <v>0</v>
          </cell>
          <cell r="C50">
            <v>0</v>
          </cell>
          <cell r="E50">
            <v>3213</v>
          </cell>
          <cell r="F50">
            <v>269895.71000000002</v>
          </cell>
        </row>
        <row r="51">
          <cell r="A51">
            <v>3214</v>
          </cell>
          <cell r="B51">
            <v>1579629.9</v>
          </cell>
          <cell r="C51">
            <v>1611866.5</v>
          </cell>
          <cell r="E51">
            <v>3214</v>
          </cell>
          <cell r="F51">
            <v>1470639.88</v>
          </cell>
        </row>
        <row r="52">
          <cell r="A52">
            <v>3215</v>
          </cell>
          <cell r="B52">
            <v>74753.69</v>
          </cell>
          <cell r="C52">
            <v>50150</v>
          </cell>
          <cell r="E52">
            <v>3215</v>
          </cell>
          <cell r="F52">
            <v>-506.66</v>
          </cell>
        </row>
        <row r="53">
          <cell r="A53">
            <v>3216</v>
          </cell>
          <cell r="B53">
            <v>886216.33</v>
          </cell>
          <cell r="C53">
            <v>253955.41</v>
          </cell>
          <cell r="E53">
            <v>3216</v>
          </cell>
          <cell r="F53">
            <v>249003.78</v>
          </cell>
        </row>
        <row r="54">
          <cell r="A54">
            <v>3217</v>
          </cell>
          <cell r="B54">
            <v>519135.43</v>
          </cell>
          <cell r="C54">
            <v>200448.22</v>
          </cell>
          <cell r="E54">
            <v>3217</v>
          </cell>
          <cell r="F54">
            <v>357035.01</v>
          </cell>
        </row>
        <row r="55">
          <cell r="A55">
            <v>3218</v>
          </cell>
          <cell r="B55">
            <v>42997.35</v>
          </cell>
          <cell r="C55">
            <v>5438.03</v>
          </cell>
          <cell r="E55">
            <v>3218</v>
          </cell>
          <cell r="F55">
            <v>72558.240000000005</v>
          </cell>
        </row>
        <row r="56">
          <cell r="A56">
            <v>3219</v>
          </cell>
          <cell r="B56">
            <v>0</v>
          </cell>
          <cell r="C56">
            <v>0</v>
          </cell>
          <cell r="E56">
            <v>3219</v>
          </cell>
          <cell r="F56">
            <v>0</v>
          </cell>
        </row>
        <row r="57">
          <cell r="A57">
            <v>3220</v>
          </cell>
          <cell r="B57">
            <v>14</v>
          </cell>
          <cell r="C57">
            <v>16666.669999999998</v>
          </cell>
          <cell r="E57">
            <v>3220</v>
          </cell>
          <cell r="F57">
            <v>0</v>
          </cell>
        </row>
        <row r="58">
          <cell r="A58">
            <v>3221</v>
          </cell>
          <cell r="B58">
            <v>22307.57</v>
          </cell>
          <cell r="C58">
            <v>15433.35</v>
          </cell>
          <cell r="E58">
            <v>3221</v>
          </cell>
          <cell r="F58">
            <v>0</v>
          </cell>
        </row>
        <row r="59">
          <cell r="A59">
            <v>3222</v>
          </cell>
          <cell r="B59">
            <v>-6347</v>
          </cell>
          <cell r="C59">
            <v>-24916.66</v>
          </cell>
          <cell r="E59">
            <v>3222</v>
          </cell>
          <cell r="F59">
            <v>0</v>
          </cell>
        </row>
        <row r="60">
          <cell r="A60">
            <v>3223</v>
          </cell>
          <cell r="B60">
            <v>88954.77</v>
          </cell>
          <cell r="C60">
            <v>82865.91</v>
          </cell>
          <cell r="E60">
            <v>3223</v>
          </cell>
          <cell r="F60">
            <v>0</v>
          </cell>
        </row>
        <row r="61">
          <cell r="A61">
            <v>3224</v>
          </cell>
          <cell r="B61">
            <v>-2722</v>
          </cell>
          <cell r="C61">
            <v>0</v>
          </cell>
          <cell r="E61">
            <v>3224</v>
          </cell>
          <cell r="F61">
            <v>0</v>
          </cell>
        </row>
        <row r="62">
          <cell r="A62">
            <v>3500</v>
          </cell>
          <cell r="B62">
            <v>-3767561.9</v>
          </cell>
          <cell r="C62">
            <v>-2753689.08</v>
          </cell>
          <cell r="E62">
            <v>3500</v>
          </cell>
          <cell r="F62">
            <v>-2684155.38</v>
          </cell>
        </row>
        <row r="63">
          <cell r="A63">
            <v>3501</v>
          </cell>
          <cell r="B63">
            <v>-145755.79999999999</v>
          </cell>
          <cell r="C63">
            <v>-155847.17000000001</v>
          </cell>
          <cell r="E63">
            <v>3501</v>
          </cell>
          <cell r="F63">
            <v>-138834.39000000001</v>
          </cell>
        </row>
        <row r="64">
          <cell r="A64">
            <v>3502</v>
          </cell>
          <cell r="B64">
            <v>-93196.89</v>
          </cell>
          <cell r="C64">
            <v>-92825.72</v>
          </cell>
          <cell r="E64">
            <v>3502</v>
          </cell>
          <cell r="F64">
            <v>-124247.1</v>
          </cell>
        </row>
        <row r="65">
          <cell r="A65">
            <v>3503</v>
          </cell>
          <cell r="B65">
            <v>-96634.68</v>
          </cell>
          <cell r="C65">
            <v>-39689.58</v>
          </cell>
          <cell r="E65">
            <v>3503</v>
          </cell>
          <cell r="F65">
            <v>-27759.4</v>
          </cell>
        </row>
        <row r="66">
          <cell r="A66">
            <v>3504</v>
          </cell>
          <cell r="B66">
            <v>-137551.24</v>
          </cell>
          <cell r="C66">
            <v>-101866.67</v>
          </cell>
          <cell r="E66">
            <v>3504</v>
          </cell>
          <cell r="F66">
            <v>-138732.17000000001</v>
          </cell>
        </row>
        <row r="67">
          <cell r="A67">
            <v>3505</v>
          </cell>
          <cell r="B67">
            <v>1044266.95</v>
          </cell>
          <cell r="C67">
            <v>1124920.46</v>
          </cell>
          <cell r="E67">
            <v>3505</v>
          </cell>
          <cell r="F67">
            <v>1151130.26</v>
          </cell>
        </row>
        <row r="68">
          <cell r="A68">
            <v>3506</v>
          </cell>
          <cell r="B68">
            <v>58213.58</v>
          </cell>
          <cell r="C68">
            <v>23444.92</v>
          </cell>
          <cell r="E68">
            <v>3506</v>
          </cell>
          <cell r="F68">
            <v>202378.42</v>
          </cell>
        </row>
        <row r="69">
          <cell r="A69">
            <v>3507</v>
          </cell>
          <cell r="B69">
            <v>169625</v>
          </cell>
          <cell r="C69">
            <v>169625</v>
          </cell>
          <cell r="E69">
            <v>3507</v>
          </cell>
          <cell r="F69">
            <v>322113.15000000002</v>
          </cell>
        </row>
        <row r="70">
          <cell r="A70">
            <v>3508</v>
          </cell>
          <cell r="B70">
            <v>64837</v>
          </cell>
          <cell r="C70">
            <v>64837.5</v>
          </cell>
          <cell r="E70">
            <v>3508</v>
          </cell>
          <cell r="F70">
            <v>112478.57</v>
          </cell>
        </row>
        <row r="71">
          <cell r="A71">
            <v>3509</v>
          </cell>
          <cell r="B71">
            <v>811540.16</v>
          </cell>
          <cell r="C71">
            <v>803021.61</v>
          </cell>
          <cell r="E71">
            <v>3509</v>
          </cell>
          <cell r="F71">
            <v>790491.36</v>
          </cell>
        </row>
        <row r="72">
          <cell r="A72">
            <v>3510</v>
          </cell>
          <cell r="B72">
            <v>320498.13</v>
          </cell>
          <cell r="C72">
            <v>287208.33</v>
          </cell>
          <cell r="E72">
            <v>3510</v>
          </cell>
          <cell r="F72">
            <v>399759.92</v>
          </cell>
        </row>
        <row r="73">
          <cell r="A73">
            <v>3511</v>
          </cell>
          <cell r="B73">
            <v>52444.59</v>
          </cell>
          <cell r="C73">
            <v>50912.08</v>
          </cell>
          <cell r="E73">
            <v>3511</v>
          </cell>
          <cell r="F73">
            <v>119581.29</v>
          </cell>
        </row>
        <row r="74">
          <cell r="A74">
            <v>3520</v>
          </cell>
          <cell r="B74">
            <v>0</v>
          </cell>
          <cell r="C74">
            <v>0</v>
          </cell>
          <cell r="E74">
            <v>3520</v>
          </cell>
          <cell r="F74">
            <v>0</v>
          </cell>
        </row>
        <row r="75">
          <cell r="A75">
            <v>3600</v>
          </cell>
          <cell r="B75">
            <v>-3930610.03</v>
          </cell>
          <cell r="C75">
            <v>-2880681.47</v>
          </cell>
          <cell r="E75">
            <v>3600</v>
          </cell>
          <cell r="F75">
            <v>-2880692.65</v>
          </cell>
        </row>
        <row r="76">
          <cell r="A76">
            <v>3601</v>
          </cell>
          <cell r="B76">
            <v>25875</v>
          </cell>
          <cell r="C76">
            <v>0</v>
          </cell>
          <cell r="E76">
            <v>3601</v>
          </cell>
          <cell r="F76">
            <v>199689.4</v>
          </cell>
        </row>
        <row r="77">
          <cell r="A77">
            <v>3604</v>
          </cell>
          <cell r="B77">
            <v>0</v>
          </cell>
          <cell r="C77">
            <v>0</v>
          </cell>
          <cell r="E77">
            <v>3604</v>
          </cell>
          <cell r="F77">
            <v>0</v>
          </cell>
        </row>
        <row r="78">
          <cell r="A78">
            <v>3605</v>
          </cell>
          <cell r="B78">
            <v>1443.42</v>
          </cell>
          <cell r="C78">
            <v>3666.67</v>
          </cell>
          <cell r="E78">
            <v>3605</v>
          </cell>
          <cell r="F78">
            <v>11420.45</v>
          </cell>
        </row>
        <row r="79">
          <cell r="A79">
            <v>3606</v>
          </cell>
          <cell r="B79">
            <v>0</v>
          </cell>
          <cell r="C79">
            <v>0</v>
          </cell>
          <cell r="E79">
            <v>3606</v>
          </cell>
          <cell r="F79">
            <v>1313715</v>
          </cell>
        </row>
        <row r="80">
          <cell r="A80">
            <v>3607</v>
          </cell>
          <cell r="B80">
            <v>0</v>
          </cell>
          <cell r="C80">
            <v>0</v>
          </cell>
          <cell r="E80">
            <v>3607</v>
          </cell>
          <cell r="F80">
            <v>3255740</v>
          </cell>
        </row>
        <row r="81">
          <cell r="A81">
            <v>3608</v>
          </cell>
          <cell r="B81">
            <v>7131737.2400000002</v>
          </cell>
          <cell r="C81">
            <v>0</v>
          </cell>
          <cell r="E81">
            <v>3608</v>
          </cell>
          <cell r="F81">
            <v>5916178.2199999997</v>
          </cell>
        </row>
        <row r="82">
          <cell r="A82">
            <v>3650</v>
          </cell>
          <cell r="B82">
            <v>-67700</v>
          </cell>
          <cell r="C82">
            <v>-67700</v>
          </cell>
          <cell r="E82">
            <v>3650</v>
          </cell>
          <cell r="F82">
            <v>-3322182</v>
          </cell>
        </row>
        <row r="83">
          <cell r="A83">
            <v>3652</v>
          </cell>
          <cell r="B83">
            <v>899016.08</v>
          </cell>
          <cell r="C83">
            <v>1068712.46</v>
          </cell>
          <cell r="E83">
            <v>3652</v>
          </cell>
          <cell r="F83">
            <v>978746.04</v>
          </cell>
        </row>
        <row r="84">
          <cell r="A84">
            <v>3654</v>
          </cell>
          <cell r="B84">
            <v>208587</v>
          </cell>
          <cell r="C84">
            <v>234462.5</v>
          </cell>
          <cell r="E84">
            <v>3654</v>
          </cell>
          <cell r="F84">
            <v>200760.33</v>
          </cell>
        </row>
        <row r="85">
          <cell r="A85">
            <v>3655</v>
          </cell>
          <cell r="B85">
            <v>107305.86</v>
          </cell>
          <cell r="C85">
            <v>46383.17</v>
          </cell>
          <cell r="E85">
            <v>3655</v>
          </cell>
          <cell r="F85">
            <v>69333.27</v>
          </cell>
        </row>
        <row r="86">
          <cell r="A86">
            <v>3656</v>
          </cell>
          <cell r="B86">
            <v>600423.52</v>
          </cell>
          <cell r="C86">
            <v>589861.05000000005</v>
          </cell>
          <cell r="E86">
            <v>3656</v>
          </cell>
          <cell r="F86">
            <v>580419.35</v>
          </cell>
        </row>
        <row r="87">
          <cell r="A87">
            <v>3657</v>
          </cell>
          <cell r="B87">
            <v>319515687.70999998</v>
          </cell>
          <cell r="C87">
            <v>0</v>
          </cell>
          <cell r="E87">
            <v>3657</v>
          </cell>
          <cell r="F87">
            <v>323698076.60000002</v>
          </cell>
        </row>
        <row r="88">
          <cell r="A88">
            <v>3658</v>
          </cell>
          <cell r="B88">
            <v>57164.58</v>
          </cell>
          <cell r="C88">
            <v>0</v>
          </cell>
          <cell r="E88">
            <v>3658</v>
          </cell>
          <cell r="F88">
            <v>-506.66</v>
          </cell>
        </row>
        <row r="89">
          <cell r="A89">
            <v>3700</v>
          </cell>
          <cell r="B89">
            <v>-145755.79999999999</v>
          </cell>
          <cell r="C89">
            <v>-155847.17000000001</v>
          </cell>
          <cell r="E89">
            <v>3700</v>
          </cell>
          <cell r="F89">
            <v>-1452549.39</v>
          </cell>
        </row>
        <row r="90">
          <cell r="A90">
            <v>3702</v>
          </cell>
          <cell r="B90">
            <v>0</v>
          </cell>
          <cell r="C90">
            <v>0</v>
          </cell>
          <cell r="E90">
            <v>3702</v>
          </cell>
          <cell r="F90">
            <v>34141.99</v>
          </cell>
        </row>
        <row r="91">
          <cell r="A91">
            <v>3704</v>
          </cell>
          <cell r="B91">
            <v>106829.77</v>
          </cell>
          <cell r="C91">
            <v>39963.33</v>
          </cell>
          <cell r="E91">
            <v>3704</v>
          </cell>
          <cell r="F91">
            <v>347003.24</v>
          </cell>
        </row>
        <row r="92">
          <cell r="A92">
            <v>3705</v>
          </cell>
          <cell r="B92">
            <v>264193.44</v>
          </cell>
          <cell r="C92">
            <v>288070.57</v>
          </cell>
          <cell r="E92">
            <v>3705</v>
          </cell>
          <cell r="F92">
            <v>438587.49</v>
          </cell>
        </row>
        <row r="93">
          <cell r="A93">
            <v>3706</v>
          </cell>
          <cell r="B93">
            <v>211116.64</v>
          </cell>
          <cell r="C93">
            <v>213160.56</v>
          </cell>
          <cell r="E93">
            <v>3706</v>
          </cell>
          <cell r="F93">
            <v>210072.01</v>
          </cell>
        </row>
        <row r="94">
          <cell r="A94">
            <v>3707</v>
          </cell>
          <cell r="B94">
            <v>114205739.08</v>
          </cell>
          <cell r="C94">
            <v>0</v>
          </cell>
          <cell r="E94">
            <v>3707</v>
          </cell>
          <cell r="F94">
            <v>117265912.72</v>
          </cell>
        </row>
        <row r="95">
          <cell r="A95">
            <v>3708</v>
          </cell>
          <cell r="B95">
            <v>263333.55</v>
          </cell>
          <cell r="C95">
            <v>287208.33</v>
          </cell>
          <cell r="E95">
            <v>3708</v>
          </cell>
          <cell r="F95">
            <v>400266.58</v>
          </cell>
        </row>
        <row r="96">
          <cell r="A96">
            <v>3750</v>
          </cell>
          <cell r="B96">
            <v>-4476087.9400000004</v>
          </cell>
          <cell r="C96">
            <v>-4319847.33</v>
          </cell>
          <cell r="E96">
            <v>3750</v>
          </cell>
          <cell r="F96">
            <v>-3669620.55</v>
          </cell>
        </row>
        <row r="97">
          <cell r="A97">
            <v>3751</v>
          </cell>
          <cell r="B97">
            <v>11089</v>
          </cell>
          <cell r="C97">
            <v>0</v>
          </cell>
          <cell r="E97">
            <v>3751</v>
          </cell>
          <cell r="F97">
            <v>87268.82</v>
          </cell>
        </row>
        <row r="98">
          <cell r="A98">
            <v>3752</v>
          </cell>
          <cell r="B98">
            <v>0</v>
          </cell>
          <cell r="C98">
            <v>0</v>
          </cell>
          <cell r="E98">
            <v>3752</v>
          </cell>
          <cell r="F98">
            <v>0</v>
          </cell>
        </row>
        <row r="99">
          <cell r="A99">
            <v>3753</v>
          </cell>
          <cell r="B99">
            <v>0</v>
          </cell>
          <cell r="C99">
            <v>0</v>
          </cell>
          <cell r="E99">
            <v>3753</v>
          </cell>
          <cell r="F99">
            <v>0</v>
          </cell>
        </row>
        <row r="100">
          <cell r="A100">
            <v>3754</v>
          </cell>
          <cell r="B100">
            <v>0</v>
          </cell>
          <cell r="C100">
            <v>0</v>
          </cell>
          <cell r="E100">
            <v>3754</v>
          </cell>
          <cell r="F100">
            <v>0</v>
          </cell>
        </row>
        <row r="101">
          <cell r="A101">
            <v>3755</v>
          </cell>
          <cell r="B101">
            <v>1574.64</v>
          </cell>
          <cell r="C101">
            <v>4000</v>
          </cell>
          <cell r="E101">
            <v>3755</v>
          </cell>
          <cell r="F101">
            <v>5386.56</v>
          </cell>
        </row>
        <row r="102">
          <cell r="A102">
            <v>3756</v>
          </cell>
          <cell r="B102">
            <v>0</v>
          </cell>
          <cell r="C102">
            <v>0</v>
          </cell>
          <cell r="E102">
            <v>3756</v>
          </cell>
          <cell r="F102">
            <v>1653807</v>
          </cell>
        </row>
        <row r="103">
          <cell r="A103">
            <v>3757</v>
          </cell>
          <cell r="B103">
            <v>0</v>
          </cell>
          <cell r="C103">
            <v>0</v>
          </cell>
          <cell r="E103">
            <v>3757</v>
          </cell>
          <cell r="F103">
            <v>2645818</v>
          </cell>
        </row>
        <row r="104">
          <cell r="A104">
            <v>3758</v>
          </cell>
          <cell r="B104">
            <v>4733247.01</v>
          </cell>
          <cell r="C104">
            <v>0</v>
          </cell>
          <cell r="E104">
            <v>3758</v>
          </cell>
          <cell r="F104">
            <v>5950102.5899999999</v>
          </cell>
        </row>
        <row r="105">
          <cell r="A105">
            <v>3800</v>
          </cell>
          <cell r="B105">
            <v>0</v>
          </cell>
          <cell r="C105">
            <v>0</v>
          </cell>
          <cell r="E105">
            <v>3800</v>
          </cell>
          <cell r="F105">
            <v>-2705615.5</v>
          </cell>
        </row>
        <row r="106">
          <cell r="A106">
            <v>3802</v>
          </cell>
          <cell r="B106">
            <v>922088.27</v>
          </cell>
          <cell r="C106">
            <v>581183.03</v>
          </cell>
          <cell r="E106">
            <v>3802</v>
          </cell>
          <cell r="F106">
            <v>696940.38</v>
          </cell>
        </row>
        <row r="107">
          <cell r="A107">
            <v>3804</v>
          </cell>
          <cell r="B107">
            <v>129782</v>
          </cell>
          <cell r="C107">
            <v>140870.82999999999</v>
          </cell>
          <cell r="E107">
            <v>3804</v>
          </cell>
          <cell r="F107">
            <v>92502.39</v>
          </cell>
        </row>
        <row r="108">
          <cell r="A108">
            <v>3805</v>
          </cell>
          <cell r="B108">
            <v>94087.84</v>
          </cell>
          <cell r="C108">
            <v>67867.83</v>
          </cell>
          <cell r="E108">
            <v>3805</v>
          </cell>
          <cell r="F108">
            <v>46457.51</v>
          </cell>
        </row>
        <row r="109">
          <cell r="A109">
            <v>3806</v>
          </cell>
          <cell r="B109">
            <v>568093.96</v>
          </cell>
          <cell r="C109">
            <v>575190.37</v>
          </cell>
          <cell r="E109">
            <v>3806</v>
          </cell>
          <cell r="F109">
            <v>566301.30000000005</v>
          </cell>
        </row>
        <row r="110">
          <cell r="A110">
            <v>3807</v>
          </cell>
          <cell r="B110">
            <v>297719778.13999999</v>
          </cell>
          <cell r="C110">
            <v>0</v>
          </cell>
          <cell r="E110">
            <v>3807</v>
          </cell>
          <cell r="F110">
            <v>304608578.47000003</v>
          </cell>
        </row>
        <row r="111">
          <cell r="A111">
            <v>3808</v>
          </cell>
          <cell r="B111">
            <v>50568.67</v>
          </cell>
          <cell r="C111">
            <v>0</v>
          </cell>
          <cell r="E111">
            <v>3808</v>
          </cell>
          <cell r="F111">
            <v>-506.66</v>
          </cell>
        </row>
        <row r="112">
          <cell r="A112">
            <v>3850</v>
          </cell>
          <cell r="B112">
            <v>-609300</v>
          </cell>
          <cell r="C112">
            <v>-609300</v>
          </cell>
          <cell r="E112">
            <v>3850</v>
          </cell>
          <cell r="F112">
            <v>-2191984.17</v>
          </cell>
        </row>
        <row r="113">
          <cell r="A113">
            <v>3851</v>
          </cell>
          <cell r="B113">
            <v>618817.11</v>
          </cell>
          <cell r="C113">
            <v>1249475.6599999999</v>
          </cell>
          <cell r="E113">
            <v>3851</v>
          </cell>
          <cell r="F113">
            <v>1134903.4099999999</v>
          </cell>
        </row>
        <row r="114">
          <cell r="A114">
            <v>3852</v>
          </cell>
          <cell r="B114">
            <v>0</v>
          </cell>
          <cell r="C114">
            <v>0</v>
          </cell>
          <cell r="E114">
            <v>3852</v>
          </cell>
          <cell r="F114">
            <v>42681.56</v>
          </cell>
        </row>
        <row r="115">
          <cell r="A115">
            <v>3853</v>
          </cell>
          <cell r="B115">
            <v>216853.86</v>
          </cell>
          <cell r="C115">
            <v>239250</v>
          </cell>
          <cell r="E115">
            <v>3853</v>
          </cell>
          <cell r="F115">
            <v>423605.88</v>
          </cell>
        </row>
        <row r="116">
          <cell r="A116">
            <v>3854</v>
          </cell>
          <cell r="B116">
            <v>231789.69</v>
          </cell>
          <cell r="C116">
            <v>238742.43</v>
          </cell>
          <cell r="E116">
            <v>3854</v>
          </cell>
          <cell r="F116">
            <v>245277.61</v>
          </cell>
        </row>
        <row r="117">
          <cell r="A117">
            <v>3855</v>
          </cell>
          <cell r="B117">
            <v>81489762.950000003</v>
          </cell>
          <cell r="C117">
            <v>0</v>
          </cell>
          <cell r="E117">
            <v>3855</v>
          </cell>
          <cell r="F117">
            <v>83446862.230000004</v>
          </cell>
        </row>
        <row r="118">
          <cell r="A118">
            <v>3856</v>
          </cell>
          <cell r="B118">
            <v>216853.86</v>
          </cell>
          <cell r="C118">
            <v>238475</v>
          </cell>
          <cell r="E118">
            <v>3856</v>
          </cell>
          <cell r="F118">
            <v>327490.83</v>
          </cell>
        </row>
        <row r="119">
          <cell r="A119">
            <v>3900</v>
          </cell>
          <cell r="B119">
            <v>-4118213.18</v>
          </cell>
          <cell r="C119">
            <v>-4024975.37</v>
          </cell>
          <cell r="E119">
            <v>3900</v>
          </cell>
          <cell r="F119">
            <v>-3406086.69</v>
          </cell>
        </row>
        <row r="120">
          <cell r="A120">
            <v>3901</v>
          </cell>
          <cell r="B120">
            <v>-129709.45</v>
          </cell>
          <cell r="C120">
            <v>-125000</v>
          </cell>
          <cell r="E120">
            <v>3901</v>
          </cell>
          <cell r="F120">
            <v>-59475</v>
          </cell>
        </row>
        <row r="121">
          <cell r="A121">
            <v>3902</v>
          </cell>
          <cell r="B121">
            <v>-609300</v>
          </cell>
          <cell r="C121">
            <v>-609300</v>
          </cell>
          <cell r="E121">
            <v>3902</v>
          </cell>
          <cell r="F121">
            <v>-597974.67000000004</v>
          </cell>
        </row>
        <row r="122">
          <cell r="A122">
            <v>3903</v>
          </cell>
          <cell r="B122">
            <v>-295294.21999999997</v>
          </cell>
          <cell r="C122">
            <v>-267371.96000000002</v>
          </cell>
          <cell r="E122">
            <v>3903</v>
          </cell>
          <cell r="F122">
            <v>-263533.86</v>
          </cell>
        </row>
        <row r="123">
          <cell r="A123">
            <v>3904</v>
          </cell>
          <cell r="B123">
            <v>-1257.03</v>
          </cell>
          <cell r="C123">
            <v>0</v>
          </cell>
          <cell r="E123">
            <v>3904</v>
          </cell>
          <cell r="F123">
            <v>-416096.13</v>
          </cell>
        </row>
        <row r="124">
          <cell r="A124">
            <v>3905</v>
          </cell>
          <cell r="B124">
            <v>-62580.54</v>
          </cell>
          <cell r="C124">
            <v>-27500</v>
          </cell>
          <cell r="E124">
            <v>3905</v>
          </cell>
          <cell r="F124">
            <v>0</v>
          </cell>
        </row>
        <row r="125">
          <cell r="A125">
            <v>3906</v>
          </cell>
          <cell r="B125">
            <v>1635132.06</v>
          </cell>
          <cell r="C125">
            <v>1828177.05</v>
          </cell>
          <cell r="E125">
            <v>3906</v>
          </cell>
          <cell r="F125">
            <v>1718079.79</v>
          </cell>
        </row>
        <row r="126">
          <cell r="A126">
            <v>3907</v>
          </cell>
          <cell r="B126">
            <v>25534.43</v>
          </cell>
          <cell r="C126">
            <v>94525.24</v>
          </cell>
          <cell r="E126">
            <v>3907</v>
          </cell>
          <cell r="F126">
            <v>126601.91</v>
          </cell>
        </row>
        <row r="127">
          <cell r="A127">
            <v>3908</v>
          </cell>
          <cell r="B127">
            <v>113083</v>
          </cell>
          <cell r="C127">
            <v>113083.33</v>
          </cell>
          <cell r="E127">
            <v>3908</v>
          </cell>
          <cell r="F127">
            <v>137777.01999999999</v>
          </cell>
        </row>
        <row r="128">
          <cell r="A128">
            <v>3909</v>
          </cell>
          <cell r="B128">
            <v>27788</v>
          </cell>
          <cell r="C128">
            <v>27787.5</v>
          </cell>
          <cell r="E128">
            <v>3909</v>
          </cell>
          <cell r="F128">
            <v>84675.75</v>
          </cell>
        </row>
        <row r="129">
          <cell r="A129">
            <v>3910</v>
          </cell>
          <cell r="B129">
            <v>65317.73</v>
          </cell>
          <cell r="C129">
            <v>110078.91</v>
          </cell>
          <cell r="E129">
            <v>3910</v>
          </cell>
          <cell r="F129">
            <v>95364.59</v>
          </cell>
        </row>
        <row r="130">
          <cell r="A130">
            <v>3911</v>
          </cell>
          <cell r="B130">
            <v>799883.65</v>
          </cell>
          <cell r="C130">
            <v>813932.8</v>
          </cell>
          <cell r="E130">
            <v>3911</v>
          </cell>
          <cell r="F130">
            <v>811578.91</v>
          </cell>
        </row>
        <row r="131">
          <cell r="A131">
            <v>3912</v>
          </cell>
          <cell r="B131">
            <v>267422.53000000003</v>
          </cell>
          <cell r="C131">
            <v>238475</v>
          </cell>
          <cell r="E131">
            <v>3912</v>
          </cell>
          <cell r="F131">
            <v>326984.17</v>
          </cell>
        </row>
        <row r="132">
          <cell r="A132">
            <v>3913</v>
          </cell>
          <cell r="B132">
            <v>45093.81</v>
          </cell>
          <cell r="C132">
            <v>72642.83</v>
          </cell>
          <cell r="E132">
            <v>3913</v>
          </cell>
          <cell r="F132">
            <v>148465.78</v>
          </cell>
        </row>
        <row r="133">
          <cell r="A133">
            <v>3914</v>
          </cell>
          <cell r="B133">
            <v>0</v>
          </cell>
          <cell r="C133">
            <v>0</v>
          </cell>
          <cell r="E133">
            <v>3914</v>
          </cell>
          <cell r="F133">
            <v>0</v>
          </cell>
        </row>
        <row r="134">
          <cell r="A134">
            <v>3915</v>
          </cell>
          <cell r="B134">
            <v>-55369.39</v>
          </cell>
          <cell r="C134">
            <v>-77122.5</v>
          </cell>
          <cell r="E134">
            <v>3915</v>
          </cell>
          <cell r="F134">
            <v>-69470.259999999995</v>
          </cell>
        </row>
        <row r="135">
          <cell r="A135">
            <v>4000</v>
          </cell>
          <cell r="B135">
            <v>-142703.22</v>
          </cell>
          <cell r="C135">
            <v>701709.8</v>
          </cell>
          <cell r="E135">
            <v>4000</v>
          </cell>
          <cell r="F135">
            <v>-962876.97</v>
          </cell>
        </row>
        <row r="136">
          <cell r="A136">
            <v>5000</v>
          </cell>
          <cell r="B136">
            <v>0</v>
          </cell>
          <cell r="C136">
            <v>0</v>
          </cell>
          <cell r="E136">
            <v>5000</v>
          </cell>
          <cell r="F136">
            <v>0</v>
          </cell>
        </row>
        <row r="137">
          <cell r="A137">
            <v>5600</v>
          </cell>
          <cell r="B137">
            <v>78889.47</v>
          </cell>
          <cell r="C137">
            <v>236101.98</v>
          </cell>
          <cell r="E137">
            <v>5600</v>
          </cell>
          <cell r="F137">
            <v>57800.22</v>
          </cell>
        </row>
        <row r="138">
          <cell r="A138">
            <v>5650</v>
          </cell>
          <cell r="B138">
            <v>211833.83</v>
          </cell>
          <cell r="C138">
            <v>262972.15000000002</v>
          </cell>
          <cell r="E138">
            <v>5650</v>
          </cell>
          <cell r="F138">
            <v>12378.83</v>
          </cell>
        </row>
        <row r="139">
          <cell r="A139">
            <v>6000</v>
          </cell>
          <cell r="B139">
            <v>-35491.82</v>
          </cell>
          <cell r="C139">
            <v>-41061.629999999997</v>
          </cell>
          <cell r="E139">
            <v>6000</v>
          </cell>
          <cell r="F139">
            <v>-20648.939999999999</v>
          </cell>
        </row>
        <row r="140">
          <cell r="A140">
            <v>6300</v>
          </cell>
          <cell r="B140">
            <v>11296.53</v>
          </cell>
          <cell r="C140">
            <v>0</v>
          </cell>
          <cell r="E140">
            <v>6300</v>
          </cell>
          <cell r="F140">
            <v>-78288</v>
          </cell>
        </row>
        <row r="141">
          <cell r="A141">
            <v>6301</v>
          </cell>
          <cell r="B141">
            <v>21480.35</v>
          </cell>
          <cell r="C141">
            <v>0</v>
          </cell>
          <cell r="E141">
            <v>6301</v>
          </cell>
          <cell r="F141">
            <v>199873.9</v>
          </cell>
        </row>
        <row r="142">
          <cell r="A142">
            <v>6302</v>
          </cell>
          <cell r="B142">
            <v>0</v>
          </cell>
          <cell r="C142">
            <v>0</v>
          </cell>
          <cell r="E142">
            <v>6302</v>
          </cell>
          <cell r="F142">
            <v>228165.1</v>
          </cell>
        </row>
        <row r="143">
          <cell r="A143">
            <v>6400</v>
          </cell>
          <cell r="B143">
            <v>6580.55</v>
          </cell>
          <cell r="C143">
            <v>-78250</v>
          </cell>
          <cell r="E143">
            <v>6400</v>
          </cell>
          <cell r="F143">
            <v>0</v>
          </cell>
        </row>
        <row r="144">
          <cell r="A144">
            <v>6401</v>
          </cell>
          <cell r="B144">
            <v>524924.77</v>
          </cell>
          <cell r="C144">
            <v>209279.49</v>
          </cell>
          <cell r="E144">
            <v>6401</v>
          </cell>
          <cell r="F144">
            <v>357035.01</v>
          </cell>
        </row>
        <row r="145">
          <cell r="A145">
            <v>6402</v>
          </cell>
          <cell r="B145">
            <v>43126.32</v>
          </cell>
          <cell r="C145">
            <v>5721.41</v>
          </cell>
          <cell r="E145">
            <v>6402</v>
          </cell>
          <cell r="F145">
            <v>72558.240000000005</v>
          </cell>
        </row>
        <row r="146">
          <cell r="A146">
            <v>6500</v>
          </cell>
          <cell r="B146">
            <v>-129709.45</v>
          </cell>
          <cell r="C146">
            <v>-125000</v>
          </cell>
          <cell r="E146">
            <v>6500</v>
          </cell>
          <cell r="F146">
            <v>-59475</v>
          </cell>
        </row>
        <row r="147">
          <cell r="A147">
            <v>6501</v>
          </cell>
          <cell r="B147">
            <v>34352.04</v>
          </cell>
          <cell r="C147">
            <v>69583.28</v>
          </cell>
          <cell r="E147">
            <v>6501</v>
          </cell>
          <cell r="F147">
            <v>22319.29</v>
          </cell>
        </row>
        <row r="148">
          <cell r="A148">
            <v>6502</v>
          </cell>
          <cell r="B148">
            <v>30965.69</v>
          </cell>
          <cell r="C148">
            <v>40495.629999999997</v>
          </cell>
          <cell r="E148">
            <v>6502</v>
          </cell>
          <cell r="F148">
            <v>73045.3</v>
          </cell>
        </row>
        <row r="149">
          <cell r="A149">
            <v>6600</v>
          </cell>
          <cell r="B149">
            <v>-245</v>
          </cell>
          <cell r="C149">
            <v>0</v>
          </cell>
          <cell r="E149">
            <v>6600</v>
          </cell>
          <cell r="F149">
            <v>-21124.76</v>
          </cell>
        </row>
        <row r="150">
          <cell r="A150">
            <v>6601</v>
          </cell>
          <cell r="B150">
            <v>0</v>
          </cell>
          <cell r="C150">
            <v>0</v>
          </cell>
          <cell r="E150">
            <v>6601</v>
          </cell>
          <cell r="F150">
            <v>6325</v>
          </cell>
        </row>
        <row r="151">
          <cell r="A151">
            <v>6602</v>
          </cell>
          <cell r="B151">
            <v>0</v>
          </cell>
          <cell r="C151">
            <v>0</v>
          </cell>
          <cell r="E151">
            <v>6602</v>
          </cell>
          <cell r="F151">
            <v>0</v>
          </cell>
        </row>
        <row r="152">
          <cell r="A152">
            <v>6700</v>
          </cell>
          <cell r="B152">
            <v>-122750.46</v>
          </cell>
          <cell r="C152">
            <v>-108437.08</v>
          </cell>
          <cell r="E152">
            <v>6700</v>
          </cell>
          <cell r="F152">
            <v>-76134.899999999994</v>
          </cell>
        </row>
        <row r="153">
          <cell r="A153">
            <v>6701</v>
          </cell>
          <cell r="B153">
            <v>50382.37</v>
          </cell>
          <cell r="C153">
            <v>94176</v>
          </cell>
          <cell r="E153">
            <v>6701</v>
          </cell>
          <cell r="F153">
            <v>204875.86</v>
          </cell>
        </row>
        <row r="154">
          <cell r="A154">
            <v>6702</v>
          </cell>
          <cell r="B154">
            <v>33818.800000000003</v>
          </cell>
          <cell r="C154">
            <v>23794.16</v>
          </cell>
          <cell r="E154">
            <v>6702</v>
          </cell>
          <cell r="F154">
            <v>117779.47</v>
          </cell>
        </row>
        <row r="155">
          <cell r="A155">
            <v>6800</v>
          </cell>
          <cell r="B155">
            <v>-55124.39</v>
          </cell>
          <cell r="C155">
            <v>-77122.5</v>
          </cell>
          <cell r="E155">
            <v>6800</v>
          </cell>
          <cell r="F155">
            <v>-48345.5</v>
          </cell>
        </row>
        <row r="156">
          <cell r="A156">
            <v>6801</v>
          </cell>
          <cell r="B156">
            <v>20992.48</v>
          </cell>
          <cell r="C156">
            <v>82934.16</v>
          </cell>
          <cell r="E156">
            <v>6801</v>
          </cell>
          <cell r="F156">
            <v>71992.84</v>
          </cell>
        </row>
        <row r="157">
          <cell r="A157">
            <v>6802</v>
          </cell>
          <cell r="B157">
            <v>4541.95</v>
          </cell>
          <cell r="C157">
            <v>11591.08</v>
          </cell>
          <cell r="E157">
            <v>6802</v>
          </cell>
          <cell r="F157">
            <v>48284.07</v>
          </cell>
        </row>
        <row r="158">
          <cell r="A158">
            <v>7110</v>
          </cell>
          <cell r="B158">
            <v>480583.43</v>
          </cell>
          <cell r="C158">
            <v>41459.47</v>
          </cell>
          <cell r="E158">
            <v>7110</v>
          </cell>
          <cell r="F158">
            <v>33223.980000000003</v>
          </cell>
        </row>
        <row r="159">
          <cell r="A159">
            <v>7120</v>
          </cell>
          <cell r="B159">
            <v>12371488.32</v>
          </cell>
          <cell r="C159">
            <v>1370232.19</v>
          </cell>
          <cell r="E159">
            <v>7120</v>
          </cell>
          <cell r="F159">
            <v>779149.5</v>
          </cell>
        </row>
        <row r="160">
          <cell r="A160">
            <v>7210</v>
          </cell>
          <cell r="B160">
            <v>124546.64</v>
          </cell>
          <cell r="C160">
            <v>0</v>
          </cell>
          <cell r="E160">
            <v>7210</v>
          </cell>
          <cell r="F160">
            <v>5778.77</v>
          </cell>
        </row>
        <row r="161">
          <cell r="A161">
            <v>7220</v>
          </cell>
          <cell r="B161">
            <v>217721.71</v>
          </cell>
          <cell r="C161">
            <v>0</v>
          </cell>
          <cell r="E161">
            <v>7220</v>
          </cell>
          <cell r="F161">
            <v>84036.93</v>
          </cell>
        </row>
        <row r="162">
          <cell r="A162">
            <v>7230</v>
          </cell>
          <cell r="B162">
            <v>276335.45</v>
          </cell>
          <cell r="C162">
            <v>105275</v>
          </cell>
          <cell r="E162">
            <v>7230</v>
          </cell>
          <cell r="F162">
            <v>-6924.05</v>
          </cell>
        </row>
        <row r="163">
          <cell r="A163">
            <v>7310</v>
          </cell>
          <cell r="B163">
            <v>1425462.77</v>
          </cell>
          <cell r="C163">
            <v>500000</v>
          </cell>
          <cell r="E163">
            <v>7310</v>
          </cell>
          <cell r="F163">
            <v>77109.86</v>
          </cell>
        </row>
        <row r="164">
          <cell r="A164">
            <v>7320</v>
          </cell>
          <cell r="B164">
            <v>1372687.71</v>
          </cell>
          <cell r="C164">
            <v>60000</v>
          </cell>
          <cell r="E164">
            <v>7320</v>
          </cell>
          <cell r="F164">
            <v>22740.43</v>
          </cell>
        </row>
        <row r="165">
          <cell r="A165">
            <v>7330</v>
          </cell>
          <cell r="B165">
            <v>82292.47</v>
          </cell>
          <cell r="C165">
            <v>35000</v>
          </cell>
          <cell r="E165">
            <v>7330</v>
          </cell>
          <cell r="F165">
            <v>-29416.799999999999</v>
          </cell>
        </row>
        <row r="166">
          <cell r="A166">
            <v>7410</v>
          </cell>
          <cell r="B166">
            <v>2949998.47</v>
          </cell>
          <cell r="C166">
            <v>70000</v>
          </cell>
          <cell r="E166">
            <v>7410</v>
          </cell>
          <cell r="F166">
            <v>123870.15</v>
          </cell>
        </row>
        <row r="167">
          <cell r="A167">
            <v>7420</v>
          </cell>
          <cell r="B167">
            <v>250312.35</v>
          </cell>
          <cell r="C167">
            <v>0</v>
          </cell>
          <cell r="E167">
            <v>7420</v>
          </cell>
          <cell r="F167">
            <v>43334.879999999997</v>
          </cell>
        </row>
        <row r="168">
          <cell r="A168">
            <v>7500</v>
          </cell>
          <cell r="B168">
            <v>10483402.630000001</v>
          </cell>
          <cell r="C168">
            <v>815000</v>
          </cell>
          <cell r="E168">
            <v>7500</v>
          </cell>
          <cell r="F168">
            <v>449856.29</v>
          </cell>
        </row>
        <row r="169">
          <cell r="A169">
            <v>8000</v>
          </cell>
          <cell r="B169">
            <v>1332955862.6199999</v>
          </cell>
          <cell r="C169">
            <v>3938804.15</v>
          </cell>
          <cell r="E169">
            <v>8000</v>
          </cell>
          <cell r="F169">
            <v>1347362469.9300001</v>
          </cell>
        </row>
        <row r="170">
          <cell r="A170">
            <v>8001</v>
          </cell>
          <cell r="B170">
            <v>429180.59</v>
          </cell>
          <cell r="C170">
            <v>472916.66</v>
          </cell>
          <cell r="E170">
            <v>8001</v>
          </cell>
          <cell r="F170">
            <v>536734.67000000004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1"/>
      <sheetName val="2014-15"/>
      <sheetName val="COGS"/>
      <sheetName val="2017-18 Forecast"/>
      <sheetName val="2017-18 Forecast Generation"/>
      <sheetName val="Feed in Tariff Administration"/>
      <sheetName val="ACT Gov 3Year"/>
      <sheetName val="ACT Govern"/>
      <sheetName val="Unders_Overs"/>
      <sheetName val="Forecast Template"/>
      <sheetName val="Summary"/>
      <sheetName val="Detail"/>
      <sheetName val="Royalla"/>
      <sheetName val="Mugga"/>
      <sheetName val="One Sun"/>
      <sheetName val="Coonooer"/>
      <sheetName val="Hornsdale Stg1"/>
      <sheetName val="Ararat"/>
      <sheetName val="Sapphire"/>
      <sheetName val="Crookwell"/>
      <sheetName val="Hornsdale Stg2"/>
      <sheetName val="Hornsdale Stg3"/>
      <sheetName val="Pool Prices"/>
      <sheetName val="Micro"/>
      <sheetName val="Medium"/>
      <sheetName val="Transmission"/>
      <sheetName val="JS"/>
      <sheetName val="FiT"/>
      <sheetName val="ACT Gov Summary"/>
      <sheetName val="Sunshine Hour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>2017/18</v>
          </cell>
        </row>
      </sheetData>
      <sheetData sheetId="7"/>
      <sheetData sheetId="8"/>
      <sheetData sheetId="9"/>
      <sheetData sheetId="10"/>
      <sheetData sheetId="11">
        <row r="8">
          <cell r="W8" t="str">
            <v>Weighted Average Solar Spot Price (Mwh)</v>
          </cell>
          <cell r="X8">
            <v>88.152988702315852</v>
          </cell>
          <cell r="Y8">
            <v>100.7022585528496</v>
          </cell>
          <cell r="Z8">
            <v>88.061116120277561</v>
          </cell>
          <cell r="AA8">
            <v>87.315235430232789</v>
          </cell>
          <cell r="AB8">
            <v>88.860296084866633</v>
          </cell>
          <cell r="AC8">
            <v>85.285346348579537</v>
          </cell>
          <cell r="AD8">
            <v>84.845956597355226</v>
          </cell>
          <cell r="AE8">
            <v>81.133055615904638</v>
          </cell>
          <cell r="AF8">
            <v>71.636759249668302</v>
          </cell>
          <cell r="AG8">
            <v>81.750867025355234</v>
          </cell>
          <cell r="AH8">
            <v>74.776389788555477</v>
          </cell>
          <cell r="AI8">
            <v>83.855639045474817</v>
          </cell>
          <cell r="AJ8">
            <v>65.333652462283339</v>
          </cell>
          <cell r="AK8">
            <v>76.876683938743454</v>
          </cell>
          <cell r="AL8">
            <v>80.39103719141275</v>
          </cell>
          <cell r="AM8">
            <v>86.599156295468745</v>
          </cell>
          <cell r="AN8">
            <v>83.871856639141029</v>
          </cell>
          <cell r="AO8">
            <v>91.998632041411824</v>
          </cell>
          <cell r="AP8">
            <v>150.3442142438316</v>
          </cell>
          <cell r="AQ8">
            <v>94.248680628407243</v>
          </cell>
          <cell r="AR8">
            <v>89.298302620636434</v>
          </cell>
          <cell r="AS8">
            <v>0</v>
          </cell>
          <cell r="AT8">
            <v>0</v>
          </cell>
          <cell r="AU8">
            <v>0</v>
          </cell>
        </row>
        <row r="9">
          <cell r="W9" t="str">
            <v>Weighted Average Solar Spot Price (Mwh) YTD</v>
          </cell>
          <cell r="X9">
            <v>88.152988702315852</v>
          </cell>
          <cell r="Y9">
            <v>95.305656054342606</v>
          </cell>
          <cell r="Z9">
            <v>92.421533385766082</v>
          </cell>
          <cell r="AA9">
            <v>90.931671683210183</v>
          </cell>
          <cell r="AB9">
            <v>90.490653100756333</v>
          </cell>
          <cell r="AC9">
            <v>89.555300899916361</v>
          </cell>
          <cell r="AD9">
            <v>88.819017112606971</v>
          </cell>
          <cell r="AE9">
            <v>87.861664045164062</v>
          </cell>
          <cell r="AF9">
            <v>85.966457852038275</v>
          </cell>
          <cell r="AG9">
            <v>85.5879823370541</v>
          </cell>
          <cell r="AH9">
            <v>84.827078172358526</v>
          </cell>
          <cell r="AI9">
            <v>84.780715710987494</v>
          </cell>
          <cell r="AJ9">
            <v>65.333652462283339</v>
          </cell>
          <cell r="AK9">
            <v>71.47722788778772</v>
          </cell>
          <cell r="AL9">
            <v>75.021850903056659</v>
          </cell>
          <cell r="AM9">
            <v>78.236510105030206</v>
          </cell>
          <cell r="AN9">
            <v>79.428848476408859</v>
          </cell>
          <cell r="AO9">
            <v>81.844335886763844</v>
          </cell>
          <cell r="AP9">
            <v>92.956202270697389</v>
          </cell>
          <cell r="AQ9">
            <v>93.126341705330674</v>
          </cell>
          <cell r="AR9">
            <v>92.741160314187184</v>
          </cell>
          <cell r="AS9">
            <v>92.741160314187184</v>
          </cell>
          <cell r="AT9">
            <v>92.741160314187184</v>
          </cell>
          <cell r="AU9">
            <v>92.741160314187184</v>
          </cell>
        </row>
        <row r="10">
          <cell r="W10" t="str">
            <v>Weighted Average Wind Spot Price (Mwh)</v>
          </cell>
          <cell r="X10">
            <v>102.92187097016054</v>
          </cell>
          <cell r="Y10">
            <v>87.935041095035771</v>
          </cell>
          <cell r="Z10">
            <v>70.560123435907187</v>
          </cell>
          <cell r="AA10">
            <v>62.949434402278222</v>
          </cell>
          <cell r="AB10">
            <v>82.013823653912254</v>
          </cell>
          <cell r="AC10">
            <v>75.785522578402379</v>
          </cell>
          <cell r="AD10">
            <v>92.104456233190291</v>
          </cell>
          <cell r="AE10">
            <v>80.582625407878766</v>
          </cell>
          <cell r="AF10">
            <v>69.915380154142227</v>
          </cell>
          <cell r="AG10">
            <v>67.8198696768292</v>
          </cell>
          <cell r="AH10">
            <v>72.551007833290754</v>
          </cell>
          <cell r="AI10">
            <v>81.646794217118057</v>
          </cell>
          <cell r="AJ10">
            <v>61.652198697808963</v>
          </cell>
          <cell r="AK10">
            <v>66.936973858795014</v>
          </cell>
          <cell r="AL10">
            <v>78.826097434186067</v>
          </cell>
          <cell r="AM10">
            <v>82.124539967210154</v>
          </cell>
          <cell r="AN10">
            <v>83.783900463719888</v>
          </cell>
          <cell r="AO10">
            <v>76.413290006401127</v>
          </cell>
          <cell r="AP10">
            <v>130.10166271666856</v>
          </cell>
          <cell r="AQ10">
            <v>86.423456587701793</v>
          </cell>
          <cell r="AR10">
            <v>88.875790026541225</v>
          </cell>
          <cell r="AS10">
            <v>0</v>
          </cell>
          <cell r="AT10">
            <v>0</v>
          </cell>
          <cell r="AU10">
            <v>0</v>
          </cell>
        </row>
        <row r="11">
          <cell r="W11" t="str">
            <v>Weighted Average Wind Spot Price (Mwh) YTD</v>
          </cell>
          <cell r="X11">
            <v>102.92187097016054</v>
          </cell>
          <cell r="Y11">
            <v>95.784658397803554</v>
          </cell>
          <cell r="Z11">
            <v>87.059888373567617</v>
          </cell>
          <cell r="AA11">
            <v>81.459362113244936</v>
          </cell>
          <cell r="AB11">
            <v>81.544961590426993</v>
          </cell>
          <cell r="AC11">
            <v>80.654303660108269</v>
          </cell>
          <cell r="AD11">
            <v>82.334626108615311</v>
          </cell>
          <cell r="AE11">
            <v>82.143858695886635</v>
          </cell>
          <cell r="AF11">
            <v>80.695334660004661</v>
          </cell>
          <cell r="AG11">
            <v>79.692917602382479</v>
          </cell>
          <cell r="AH11">
            <v>78.997789799683687</v>
          </cell>
          <cell r="AI11">
            <v>79.185929109567354</v>
          </cell>
          <cell r="AJ11">
            <v>61.652198697808963</v>
          </cell>
          <cell r="AK11">
            <v>64.386905729922688</v>
          </cell>
          <cell r="AL11">
            <v>68.622924638042562</v>
          </cell>
          <cell r="AM11">
            <v>72.195506806198225</v>
          </cell>
          <cell r="AN11">
            <v>74.752562316331463</v>
          </cell>
          <cell r="AO11">
            <v>75.131892782716818</v>
          </cell>
          <cell r="AP11">
            <v>85.145625630708054</v>
          </cell>
          <cell r="AQ11">
            <v>85.332845181204632</v>
          </cell>
          <cell r="AR11">
            <v>85.792807368511646</v>
          </cell>
          <cell r="AS11">
            <v>85.792807368511646</v>
          </cell>
          <cell r="AT11">
            <v>85.792807368511646</v>
          </cell>
          <cell r="AU11">
            <v>85.792807368511646</v>
          </cell>
        </row>
        <row r="12">
          <cell r="W12" t="str">
            <v>Ararat Wind Farm</v>
          </cell>
          <cell r="X12">
            <v>20294976.730861902</v>
          </cell>
          <cell r="Y12">
            <v>17499075.127880301</v>
          </cell>
          <cell r="Z12">
            <v>21921354.939366896</v>
          </cell>
          <cell r="AA12">
            <v>18157971.837522306</v>
          </cell>
          <cell r="AB12">
            <v>15035896.0698836</v>
          </cell>
          <cell r="AC12">
            <v>19176742.608198598</v>
          </cell>
          <cell r="AD12">
            <v>21127194.195436899</v>
          </cell>
          <cell r="AE12">
            <v>17225648.3722433</v>
          </cell>
          <cell r="AF12">
            <v>22211239.987457797</v>
          </cell>
          <cell r="AG12">
            <v>12139129.548989803</v>
          </cell>
          <cell r="AH12">
            <v>21694618.494087204</v>
          </cell>
          <cell r="AI12">
            <v>15085438.505001299</v>
          </cell>
          <cell r="AJ12">
            <v>24204244.211724505</v>
          </cell>
          <cell r="AK12">
            <v>20920096.914646603</v>
          </cell>
          <cell r="AL12">
            <v>16225791.838055799</v>
          </cell>
          <cell r="AM12">
            <v>19616499.320518099</v>
          </cell>
          <cell r="AN12">
            <v>17951616.956183899</v>
          </cell>
          <cell r="AO12">
            <v>16794344.837065399</v>
          </cell>
          <cell r="AP12">
            <v>19105885.242282301</v>
          </cell>
          <cell r="AQ12">
            <v>15282067.562623397</v>
          </cell>
          <cell r="AR12">
            <v>14389941.855709201</v>
          </cell>
          <cell r="AS12">
            <v>0</v>
          </cell>
          <cell r="AT12">
            <v>0</v>
          </cell>
          <cell r="AU12">
            <v>0</v>
          </cell>
        </row>
        <row r="13">
          <cell r="W13" t="str">
            <v>Coonooer Bridge Wind Farm</v>
          </cell>
          <cell r="X13">
            <v>6166068.9110000003</v>
          </cell>
          <cell r="Y13">
            <v>7036061.5009999992</v>
          </cell>
          <cell r="Z13">
            <v>8867068.0800000019</v>
          </cell>
          <cell r="AA13">
            <v>6722785.1959999995</v>
          </cell>
          <cell r="AB13">
            <v>5842902.995000001</v>
          </cell>
          <cell r="AC13">
            <v>6797265.4019999998</v>
          </cell>
          <cell r="AD13">
            <v>6644154.728000002</v>
          </cell>
          <cell r="AE13">
            <v>6502849.1900000004</v>
          </cell>
          <cell r="AF13">
            <v>7547207.0589999994</v>
          </cell>
          <cell r="AG13">
            <v>4648689.858</v>
          </cell>
          <cell r="AH13">
            <v>7263118.7260000017</v>
          </cell>
          <cell r="AI13">
            <v>6175906.0880000014</v>
          </cell>
          <cell r="AJ13">
            <v>8272459.051</v>
          </cell>
          <cell r="AK13">
            <v>8932026.9450000003</v>
          </cell>
          <cell r="AL13">
            <v>7310674.6040000003</v>
          </cell>
          <cell r="AM13">
            <v>7425297.2619999982</v>
          </cell>
          <cell r="AN13">
            <v>7300356.1339999977</v>
          </cell>
          <cell r="AO13">
            <v>6085909.8219999997</v>
          </cell>
          <cell r="AP13">
            <v>6398660.6140000001</v>
          </cell>
          <cell r="AQ13">
            <v>5731863.9569999985</v>
          </cell>
          <cell r="AR13">
            <v>6119886.5650000013</v>
          </cell>
          <cell r="AS13">
            <v>0</v>
          </cell>
          <cell r="AT13">
            <v>0</v>
          </cell>
          <cell r="AU13">
            <v>0</v>
          </cell>
        </row>
        <row r="14">
          <cell r="W14" t="str">
            <v>Crookwell 2 Wind Farm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3356047.4365700996</v>
          </cell>
          <cell r="AM14">
            <v>10937456.249030098</v>
          </cell>
          <cell r="AN14">
            <v>22332288.574844103</v>
          </cell>
          <cell r="AO14">
            <v>18485186.894474398</v>
          </cell>
          <cell r="AP14">
            <v>21366714.735845096</v>
          </cell>
          <cell r="AQ14">
            <v>18595591.3509354</v>
          </cell>
          <cell r="AR14">
            <v>22057278.242945399</v>
          </cell>
          <cell r="AS14">
            <v>0</v>
          </cell>
          <cell r="AT14">
            <v>0</v>
          </cell>
          <cell r="AU14">
            <v>0</v>
          </cell>
        </row>
        <row r="15">
          <cell r="W15" t="str">
            <v>Hornsdale 1 Wind Farm</v>
          </cell>
          <cell r="X15">
            <v>38449566.528244309</v>
          </cell>
          <cell r="Y15">
            <v>34484407.813944601</v>
          </cell>
          <cell r="Z15">
            <v>34743547.866315491</v>
          </cell>
          <cell r="AA15">
            <v>32444567.892728902</v>
          </cell>
          <cell r="AB15">
            <v>24176833.599500503</v>
          </cell>
          <cell r="AC15">
            <v>27413555.279532798</v>
          </cell>
          <cell r="AD15">
            <v>31605201.230149001</v>
          </cell>
          <cell r="AE15">
            <v>25710538.248955</v>
          </cell>
          <cell r="AF15">
            <v>31252653.092319999</v>
          </cell>
          <cell r="AG15">
            <v>26697413.784692999</v>
          </cell>
          <cell r="AH15">
            <v>31267421.596375994</v>
          </cell>
          <cell r="AI15">
            <v>26045000.107910998</v>
          </cell>
          <cell r="AJ15">
            <v>37442826.079411209</v>
          </cell>
          <cell r="AK15">
            <v>41141654.488536008</v>
          </cell>
          <cell r="AL15">
            <v>25596946.2901152</v>
          </cell>
          <cell r="AM15">
            <v>31377473.733984012</v>
          </cell>
          <cell r="AN15">
            <v>26051631.706060804</v>
          </cell>
          <cell r="AO15">
            <v>32373630.820238397</v>
          </cell>
          <cell r="AP15">
            <v>33139402.002134398</v>
          </cell>
          <cell r="AQ15">
            <v>27075192.6171888</v>
          </cell>
          <cell r="AR15">
            <v>27624971.721782405</v>
          </cell>
          <cell r="AS15">
            <v>0</v>
          </cell>
          <cell r="AT15">
            <v>0</v>
          </cell>
          <cell r="AU15">
            <v>0</v>
          </cell>
        </row>
        <row r="16">
          <cell r="W16" t="str">
            <v>Hornsdale 2 Wind Farm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31827504.214094408</v>
          </cell>
          <cell r="AP16">
            <v>31503362.627217602</v>
          </cell>
          <cell r="AQ16">
            <v>26192836.111310408</v>
          </cell>
          <cell r="AR16">
            <v>26447068.139519997</v>
          </cell>
          <cell r="AS16">
            <v>0</v>
          </cell>
          <cell r="AT16">
            <v>0</v>
          </cell>
          <cell r="AU16">
            <v>0</v>
          </cell>
        </row>
        <row r="17">
          <cell r="W17" t="str">
            <v>Hornsdale 3 Wind Farm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W18" t="str">
            <v>OneSun Capital Solar Farm</v>
          </cell>
          <cell r="X18">
            <v>783555.17699999991</v>
          </cell>
          <cell r="Y18">
            <v>1081082.8250000004</v>
          </cell>
          <cell r="Z18">
            <v>1364718.0989999997</v>
          </cell>
          <cell r="AA18">
            <v>1511427.7000000004</v>
          </cell>
          <cell r="AB18">
            <v>1373326.125</v>
          </cell>
          <cell r="AC18">
            <v>1469612.1800000002</v>
          </cell>
          <cell r="AD18">
            <v>1481410.4739999999</v>
          </cell>
          <cell r="AE18">
            <v>1370572.3139999998</v>
          </cell>
          <cell r="AF18">
            <v>1354897.118</v>
          </cell>
          <cell r="AG18">
            <v>984974.87799999991</v>
          </cell>
          <cell r="AH18">
            <v>798089.8139999999</v>
          </cell>
          <cell r="AI18">
            <v>577096.05000000005</v>
          </cell>
          <cell r="AJ18">
            <v>871349.01599999995</v>
          </cell>
          <cell r="AK18">
            <v>992465.28499999968</v>
          </cell>
          <cell r="AL18">
            <v>1291572.8049999997</v>
          </cell>
          <cell r="AM18">
            <v>1314160.2109999997</v>
          </cell>
          <cell r="AN18">
            <v>1322461.5889999995</v>
          </cell>
          <cell r="AO18">
            <v>1513364.689</v>
          </cell>
          <cell r="AP18">
            <v>1453137.331</v>
          </cell>
          <cell r="AQ18">
            <v>1205100.311</v>
          </cell>
          <cell r="AR18">
            <v>995079.48599999992</v>
          </cell>
          <cell r="AS18">
            <v>0</v>
          </cell>
          <cell r="AT18">
            <v>0</v>
          </cell>
          <cell r="AU18">
            <v>0</v>
          </cell>
        </row>
        <row r="19">
          <cell r="W19" t="str">
            <v>Royalla Solar Farm</v>
          </cell>
          <cell r="X19">
            <v>2474310.1279999996</v>
          </cell>
          <cell r="Y19">
            <v>3294636.9390000007</v>
          </cell>
          <cell r="Z19">
            <v>3709565.0259999996</v>
          </cell>
          <cell r="AA19">
            <v>3818337.5820000004</v>
          </cell>
          <cell r="AB19">
            <v>3521322.2479999997</v>
          </cell>
          <cell r="AC19">
            <v>3561940.3280000002</v>
          </cell>
          <cell r="AD19">
            <v>3710391.5699999989</v>
          </cell>
          <cell r="AE19">
            <v>3385782.8800000004</v>
          </cell>
          <cell r="AF19">
            <v>3617539.2879999997</v>
          </cell>
          <cell r="AG19">
            <v>3205533.0210000002</v>
          </cell>
          <cell r="AH19">
            <v>2789538.7980000004</v>
          </cell>
          <cell r="AI19">
            <v>1920456.737</v>
          </cell>
          <cell r="AJ19">
            <v>2402251.3310000002</v>
          </cell>
          <cell r="AK19">
            <v>2970992.0500000003</v>
          </cell>
          <cell r="AL19">
            <v>3697415.2490000008</v>
          </cell>
          <cell r="AM19">
            <v>3524004.88</v>
          </cell>
          <cell r="AN19">
            <v>3294889.0010000002</v>
          </cell>
          <cell r="AO19">
            <v>3618066.8939999999</v>
          </cell>
          <cell r="AP19">
            <v>3690775.1390000004</v>
          </cell>
          <cell r="AQ19">
            <v>3624339.2570000002</v>
          </cell>
          <cell r="AR19">
            <v>3109591.5090000005</v>
          </cell>
          <cell r="AS19">
            <v>0</v>
          </cell>
          <cell r="AT19">
            <v>0</v>
          </cell>
          <cell r="AU19">
            <v>0</v>
          </cell>
        </row>
        <row r="20">
          <cell r="W20" t="str">
            <v>Sapphire Wind Farm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15534942.702765401</v>
          </cell>
          <cell r="AK20">
            <v>20648065.640551005</v>
          </cell>
          <cell r="AL20">
            <v>21035056.005325496</v>
          </cell>
          <cell r="AM20">
            <v>20819577.772876501</v>
          </cell>
          <cell r="AN20">
            <v>22854480.660012394</v>
          </cell>
          <cell r="AO20">
            <v>23883114.940884996</v>
          </cell>
          <cell r="AP20">
            <v>14723857.491707999</v>
          </cell>
          <cell r="AQ20">
            <v>26081853.292798597</v>
          </cell>
          <cell r="AR20">
            <v>24496521.515479401</v>
          </cell>
          <cell r="AS20">
            <v>0</v>
          </cell>
          <cell r="AT20">
            <v>0</v>
          </cell>
          <cell r="AU20">
            <v>0</v>
          </cell>
        </row>
        <row r="21">
          <cell r="W21" t="str">
            <v>Zhenfa Solar Farm</v>
          </cell>
          <cell r="X21">
            <v>1684001.4597119999</v>
          </cell>
          <cell r="Y21">
            <v>2174239.9700736003</v>
          </cell>
          <cell r="Z21">
            <v>2526786.976896001</v>
          </cell>
          <cell r="AA21">
            <v>2535927.1971072</v>
          </cell>
          <cell r="AB21">
            <v>2397765.8804735998</v>
          </cell>
          <cell r="AC21">
            <v>2471279.4223104003</v>
          </cell>
          <cell r="AD21">
            <v>2545978.9046016</v>
          </cell>
          <cell r="AE21">
            <v>2285360.9485824001</v>
          </cell>
          <cell r="AF21">
            <v>2504505.3336575995</v>
          </cell>
          <cell r="AG21">
            <v>2123172.9482495994</v>
          </cell>
          <cell r="AH21">
            <v>1736363.9494655998</v>
          </cell>
          <cell r="AI21">
            <v>1293727.6275456001</v>
          </cell>
          <cell r="AJ21">
            <v>1912668.6199295996</v>
          </cell>
          <cell r="AK21">
            <v>1937550.8914944001</v>
          </cell>
          <cell r="AL21">
            <v>2330597.411251199</v>
          </cell>
          <cell r="AM21">
            <v>2237560.5917183994</v>
          </cell>
          <cell r="AN21">
            <v>2221229.6620799992</v>
          </cell>
          <cell r="AO21">
            <v>2557075.2949247998</v>
          </cell>
          <cell r="AP21">
            <v>2603039.4214655994</v>
          </cell>
          <cell r="AQ21">
            <v>2410161.0663935994</v>
          </cell>
          <cell r="AR21">
            <v>2048218.6952448001</v>
          </cell>
          <cell r="AS21">
            <v>0</v>
          </cell>
          <cell r="AT21">
            <v>0</v>
          </cell>
          <cell r="AU21">
            <v>0</v>
          </cell>
        </row>
        <row r="22">
          <cell r="W22"/>
        </row>
        <row r="32">
          <cell r="W32" t="str">
            <v>Electricity Feed-in Renewable Energy Generation scheme</v>
          </cell>
          <cell r="X32">
            <v>2678193.4573692842</v>
          </cell>
          <cell r="Y32">
            <v>3317543.6998501895</v>
          </cell>
          <cell r="Z32">
            <v>3066901.9469732321</v>
          </cell>
          <cell r="AA32">
            <v>4571705.4946276359</v>
          </cell>
          <cell r="AB32">
            <v>4944691.0756413713</v>
          </cell>
          <cell r="AC32">
            <v>4053868.2495717513</v>
          </cell>
          <cell r="AD32">
            <v>5612899.0980535094</v>
          </cell>
          <cell r="AE32">
            <v>5212910.3919833694</v>
          </cell>
          <cell r="AF32">
            <v>4337662.3747046581</v>
          </cell>
          <cell r="AG32">
            <v>4049116.5246138517</v>
          </cell>
          <cell r="AH32">
            <v>3966701.1754889716</v>
          </cell>
          <cell r="AI32">
            <v>2390721.4903389942</v>
          </cell>
          <cell r="AJ32">
            <v>2898283.5289951749</v>
          </cell>
          <cell r="AK32">
            <v>3082528.9922466534</v>
          </cell>
          <cell r="AL32">
            <v>3285153.0899733691</v>
          </cell>
          <cell r="AM32">
            <v>4058223.7615480162</v>
          </cell>
          <cell r="AN32">
            <v>4379519.6191212088</v>
          </cell>
          <cell r="AO32">
            <v>4251272.2387088584</v>
          </cell>
          <cell r="AP32">
            <v>5394735.6592271188</v>
          </cell>
          <cell r="AQ32">
            <v>4930485.6133334618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W33" t="str">
            <v>Feed-in Tariff Micro Generation</v>
          </cell>
          <cell r="X33">
            <v>2023946.7272863947</v>
          </cell>
          <cell r="Y33">
            <v>2309198.6617624173</v>
          </cell>
          <cell r="Z33">
            <v>1834157.7613536401</v>
          </cell>
          <cell r="AA33">
            <v>3174490.8221527087</v>
          </cell>
          <cell r="AB33">
            <v>3647066.2245276789</v>
          </cell>
          <cell r="AC33">
            <v>2651912.7854318153</v>
          </cell>
          <cell r="AD33">
            <v>4120100.0409914721</v>
          </cell>
          <cell r="AE33">
            <v>3868000.4116463102</v>
          </cell>
          <cell r="AF33">
            <v>2996238.9327486837</v>
          </cell>
          <cell r="AG33">
            <v>3016253.637368965</v>
          </cell>
          <cell r="AH33">
            <v>3184472.4121043421</v>
          </cell>
          <cell r="AI33">
            <v>1844460.0481227064</v>
          </cell>
          <cell r="AJ33">
            <v>2086053.9570127742</v>
          </cell>
          <cell r="AK33">
            <v>2141373.4801734677</v>
          </cell>
          <cell r="AL33">
            <v>2066851.0825986036</v>
          </cell>
          <cell r="AM33">
            <v>2833786.8531503608</v>
          </cell>
          <cell r="AN33">
            <v>3162008.09683538</v>
          </cell>
          <cell r="AO33">
            <v>2799035.6482070307</v>
          </cell>
          <cell r="AP33">
            <v>3953204.6336164828</v>
          </cell>
          <cell r="AQ33">
            <v>3586594.2373110945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W34" t="str">
            <v>201 Feed-in scheme 10 2009-2029</v>
          </cell>
          <cell r="X34">
            <v>410541.93979933084</v>
          </cell>
          <cell r="Y34">
            <v>420343.58974358975</v>
          </cell>
          <cell r="Z34">
            <v>298412.44147157198</v>
          </cell>
          <cell r="AA34">
            <v>656041.38238573039</v>
          </cell>
          <cell r="AB34">
            <v>686471.10367893009</v>
          </cell>
          <cell r="AC34">
            <v>460284.61538461555</v>
          </cell>
          <cell r="AD34">
            <v>849294.83394833992</v>
          </cell>
          <cell r="AE34">
            <v>734908.46248462435</v>
          </cell>
          <cell r="AF34">
            <v>541090.60270602687</v>
          </cell>
          <cell r="AG34">
            <v>638422.87822878244</v>
          </cell>
          <cell r="AH34">
            <v>607764.57564575679</v>
          </cell>
          <cell r="AI34">
            <v>328907.1586715866</v>
          </cell>
          <cell r="AJ34">
            <v>437252.00492004887</v>
          </cell>
          <cell r="AK34">
            <v>394495.00615006121</v>
          </cell>
          <cell r="AL34">
            <v>358791.26691266953</v>
          </cell>
          <cell r="AM34">
            <v>585767.77367773687</v>
          </cell>
          <cell r="AN34">
            <v>592803.32103321014</v>
          </cell>
          <cell r="AO34">
            <v>502420.76260762621</v>
          </cell>
          <cell r="AP34">
            <v>823427.01107011025</v>
          </cell>
          <cell r="AQ34">
            <v>664620.27060270612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W35" t="str">
            <v>302 Feed-in scheme 30 2010-2030</v>
          </cell>
          <cell r="X35">
            <v>1606383.6049382694</v>
          </cell>
          <cell r="Y35">
            <v>1879332.9135802507</v>
          </cell>
          <cell r="Z35">
            <v>1523790.4691357994</v>
          </cell>
          <cell r="AA35">
            <v>2504948.1481481488</v>
          </cell>
          <cell r="AB35">
            <v>2946883.0370370382</v>
          </cell>
          <cell r="AC35">
            <v>2177644.4444444445</v>
          </cell>
          <cell r="AD35">
            <v>3256414.2148760306</v>
          </cell>
          <cell r="AE35">
            <v>3120250.8264462813</v>
          </cell>
          <cell r="AF35">
            <v>2442485.895316809</v>
          </cell>
          <cell r="AG35">
            <v>2367957.162534439</v>
          </cell>
          <cell r="AH35">
            <v>2568911.818181823</v>
          </cell>
          <cell r="AI35">
            <v>1509931.7079889788</v>
          </cell>
          <cell r="AJ35">
            <v>1641015.7575757543</v>
          </cell>
          <cell r="AK35">
            <v>1738240.0275482112</v>
          </cell>
          <cell r="AL35">
            <v>1696550.2203856728</v>
          </cell>
          <cell r="AM35">
            <v>2235655.3719008225</v>
          </cell>
          <cell r="AN35">
            <v>2556425.206611569</v>
          </cell>
          <cell r="AO35">
            <v>2282139.559228648</v>
          </cell>
          <cell r="AP35">
            <v>3115316.7217630832</v>
          </cell>
          <cell r="AQ35">
            <v>2909312.837465568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W36" t="str">
            <v>301 Feed-in scheme 30 2009-2029</v>
          </cell>
          <cell r="X36">
            <v>7021.1825487944898</v>
          </cell>
          <cell r="Y36">
            <v>9522.1584385763508</v>
          </cell>
          <cell r="Z36">
            <v>11954.850746268699</v>
          </cell>
          <cell r="AA36">
            <v>13501.2916188289</v>
          </cell>
          <cell r="AB36">
            <v>13712.0838117107</v>
          </cell>
          <cell r="AC36">
            <v>13983.725602755499</v>
          </cell>
          <cell r="AD36">
            <v>14390.9921671018</v>
          </cell>
          <cell r="AE36">
            <v>12841.122715404699</v>
          </cell>
          <cell r="AF36">
            <v>12662.4347258486</v>
          </cell>
          <cell r="AG36">
            <v>9873.5966057441292</v>
          </cell>
          <cell r="AH36">
            <v>7796.0182767624001</v>
          </cell>
          <cell r="AI36">
            <v>5621.1814621409903</v>
          </cell>
          <cell r="AJ36">
            <v>7786.1945169712799</v>
          </cell>
          <cell r="AK36">
            <v>8638.4464751958203</v>
          </cell>
          <cell r="AL36">
            <v>11509.5953002611</v>
          </cell>
          <cell r="AM36">
            <v>12363.7075718016</v>
          </cell>
          <cell r="AN36">
            <v>12779.569190600499</v>
          </cell>
          <cell r="AO36">
            <v>14475.3263707572</v>
          </cell>
          <cell r="AP36">
            <v>14460.900783289801</v>
          </cell>
          <cell r="AQ36">
            <v>12661.129242819816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W37" t="str">
            <v>Feed-in Tariff Medium Generation</v>
          </cell>
          <cell r="X37">
            <v>654246.73008288979</v>
          </cell>
          <cell r="Y37">
            <v>1008345.0380877724</v>
          </cell>
          <cell r="Z37">
            <v>1232744.185619592</v>
          </cell>
          <cell r="AA37">
            <v>1397214.6724749273</v>
          </cell>
          <cell r="AB37">
            <v>1297624.8511136917</v>
          </cell>
          <cell r="AC37">
            <v>1401955.4641399367</v>
          </cell>
          <cell r="AD37">
            <v>1492799.0570620371</v>
          </cell>
          <cell r="AE37">
            <v>1344909.9803370603</v>
          </cell>
          <cell r="AF37">
            <v>1341423.4419559741</v>
          </cell>
          <cell r="AG37">
            <v>1032862.8872448874</v>
          </cell>
          <cell r="AH37">
            <v>782228.76338462951</v>
          </cell>
          <cell r="AI37">
            <v>546261.44221628772</v>
          </cell>
          <cell r="AJ37">
            <v>812229.57198240072</v>
          </cell>
          <cell r="AK37">
            <v>941155.51207318599</v>
          </cell>
          <cell r="AL37">
            <v>1218302.0073747656</v>
          </cell>
          <cell r="AM37">
            <v>1224436.9083976555</v>
          </cell>
          <cell r="AN37">
            <v>1217511.5222858284</v>
          </cell>
          <cell r="AO37">
            <v>1452236.5905018272</v>
          </cell>
          <cell r="AP37">
            <v>1441531.0256106369</v>
          </cell>
          <cell r="AQ37">
            <v>1343891.376022368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W38" t="str">
            <v>303 Feed-in scheme 30 2011-2031</v>
          </cell>
          <cell r="X38">
            <v>97498.933608531137</v>
          </cell>
          <cell r="Y38">
            <v>158743.5156518752</v>
          </cell>
          <cell r="Z38">
            <v>200427.038183695</v>
          </cell>
          <cell r="AA38">
            <v>232758.58273133831</v>
          </cell>
          <cell r="AB38">
            <v>223223.2886136914</v>
          </cell>
          <cell r="AC38">
            <v>245078.9817681461</v>
          </cell>
          <cell r="AD38">
            <v>256893.08403699251</v>
          </cell>
          <cell r="AE38">
            <v>233557.86087655852</v>
          </cell>
          <cell r="AF38">
            <v>239080.6192199433</v>
          </cell>
          <cell r="AG38">
            <v>178024.92963409721</v>
          </cell>
          <cell r="AH38">
            <v>138460.79613992767</v>
          </cell>
          <cell r="AI38">
            <v>91482.106956172094</v>
          </cell>
          <cell r="AJ38">
            <v>135873.7434660233</v>
          </cell>
          <cell r="AK38">
            <v>160045.63731403332</v>
          </cell>
          <cell r="AL38">
            <v>214038.27905106579</v>
          </cell>
          <cell r="AM38">
            <v>214482.42862887029</v>
          </cell>
          <cell r="AN38">
            <v>195205.79010856443</v>
          </cell>
          <cell r="AO38">
            <v>232198.63289103378</v>
          </cell>
          <cell r="AP38">
            <v>238012.14314435111</v>
          </cell>
          <cell r="AQ38">
            <v>232199.03498190612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W39" t="str">
            <v>304 Feed-in scheme 30 2011-2031</v>
          </cell>
          <cell r="X39">
            <v>556747.79647435865</v>
          </cell>
          <cell r="Y39">
            <v>849601.52243589726</v>
          </cell>
          <cell r="Z39">
            <v>1032317.1474358969</v>
          </cell>
          <cell r="AA39">
            <v>1164456.0897435891</v>
          </cell>
          <cell r="AB39">
            <v>1074401.5625000002</v>
          </cell>
          <cell r="AC39">
            <v>1156876.4823717906</v>
          </cell>
          <cell r="AD39">
            <v>1235905.9730250447</v>
          </cell>
          <cell r="AE39">
            <v>1111352.1194605017</v>
          </cell>
          <cell r="AF39">
            <v>1102342.8227360309</v>
          </cell>
          <cell r="AG39">
            <v>854837.95761079015</v>
          </cell>
          <cell r="AH39">
            <v>643767.96724470181</v>
          </cell>
          <cell r="AI39">
            <v>454779.33526011562</v>
          </cell>
          <cell r="AJ39">
            <v>676355.82851637737</v>
          </cell>
          <cell r="AK39">
            <v>781109.87475915265</v>
          </cell>
          <cell r="AL39">
            <v>1004263.7283236998</v>
          </cell>
          <cell r="AM39">
            <v>1009954.4797687854</v>
          </cell>
          <cell r="AN39">
            <v>1022305.7321772637</v>
          </cell>
          <cell r="AO39">
            <v>1220037.9576107934</v>
          </cell>
          <cell r="AP39">
            <v>1203518.8824662857</v>
          </cell>
          <cell r="AQ39">
            <v>1111692.341040462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NSW OP Pool Prices Solar</v>
          </cell>
          <cell r="B2"/>
          <cell r="C2"/>
          <cell r="D2"/>
          <cell r="E2">
            <v>0</v>
          </cell>
          <cell r="F2">
            <v>0</v>
          </cell>
          <cell r="G2">
            <v>0</v>
          </cell>
          <cell r="H2">
            <v>85.579804244599856</v>
          </cell>
          <cell r="I2">
            <v>71.144656540691443</v>
          </cell>
          <cell r="J2">
            <v>65.989246646438446</v>
          </cell>
          <cell r="K2">
            <v>58.771672794484239</v>
          </cell>
          <cell r="L2">
            <v>68.051410604139647</v>
          </cell>
          <cell r="M2">
            <v>72.175738519542051</v>
          </cell>
          <cell r="N2">
            <v>62.896000709886643</v>
          </cell>
          <cell r="O2">
            <v>61.864918731036042</v>
          </cell>
          <cell r="P2">
            <v>69.082492582990241</v>
          </cell>
          <cell r="Q2">
            <v>68.051410604139647</v>
          </cell>
          <cell r="R2">
            <v>68.051410604139647</v>
          </cell>
          <cell r="S2">
            <v>69.082492582990241</v>
          </cell>
          <cell r="T2">
            <v>89.70413216000226</v>
          </cell>
          <cell r="U2">
            <v>94.859542054255272</v>
          </cell>
          <cell r="V2">
            <v>82.48655830804806</v>
          </cell>
          <cell r="W2">
            <v>73.206820498392645</v>
          </cell>
          <cell r="X2">
            <v>90.735214138852868</v>
          </cell>
          <cell r="Y2">
            <v>86.610886223450464</v>
          </cell>
          <cell r="Z2">
            <v>82.48655830804806</v>
          </cell>
          <cell r="AA2">
            <v>73.206820498392645</v>
          </cell>
          <cell r="AB2">
            <v>86.610886223450464</v>
          </cell>
          <cell r="AC2">
            <v>94.859542054255272</v>
          </cell>
        </row>
        <row r="3">
          <cell r="A3" t="str">
            <v xml:space="preserve">NSW Peak Pool Prices Solar </v>
          </cell>
          <cell r="B3"/>
          <cell r="C3"/>
          <cell r="D3"/>
          <cell r="E3">
            <v>0</v>
          </cell>
          <cell r="F3">
            <v>0</v>
          </cell>
          <cell r="G3">
            <v>0</v>
          </cell>
          <cell r="H3">
            <v>85.579804244599856</v>
          </cell>
          <cell r="I3">
            <v>71.144656540691443</v>
          </cell>
          <cell r="J3">
            <v>65.989246646438446</v>
          </cell>
          <cell r="K3">
            <v>58.771672794484239</v>
          </cell>
          <cell r="L3">
            <v>68.051410604139647</v>
          </cell>
          <cell r="M3">
            <v>72.175738519542051</v>
          </cell>
          <cell r="N3">
            <v>62.896000709886643</v>
          </cell>
          <cell r="O3">
            <v>61.864918731036042</v>
          </cell>
          <cell r="P3">
            <v>69.082492582990241</v>
          </cell>
          <cell r="Q3">
            <v>68.051410604139647</v>
          </cell>
          <cell r="R3">
            <v>68.051410604139647</v>
          </cell>
          <cell r="S3">
            <v>69.082492582990241</v>
          </cell>
          <cell r="T3">
            <v>89.70413216000226</v>
          </cell>
          <cell r="U3">
            <v>94.859542054255272</v>
          </cell>
          <cell r="V3">
            <v>82.48655830804806</v>
          </cell>
          <cell r="W3">
            <v>73.206820498392645</v>
          </cell>
          <cell r="X3">
            <v>90.735214138852868</v>
          </cell>
          <cell r="Y3">
            <v>86.610886223450464</v>
          </cell>
          <cell r="Z3">
            <v>82.48655830804806</v>
          </cell>
          <cell r="AA3">
            <v>73.206820498392645</v>
          </cell>
          <cell r="AB3">
            <v>86.610886223450464</v>
          </cell>
          <cell r="AC3">
            <v>94.859542054255272</v>
          </cell>
        </row>
        <row r="4">
          <cell r="A4" t="str">
            <v>NSW OP Pool Prices Wind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74.90391367332191</v>
          </cell>
          <cell r="I4">
            <v>62.269518595894112</v>
          </cell>
          <cell r="J4">
            <v>57.757234639669903</v>
          </cell>
          <cell r="K4">
            <v>51.440037100956005</v>
          </cell>
          <cell r="L4">
            <v>59.562148222159585</v>
          </cell>
          <cell r="M4">
            <v>63.171975387138957</v>
          </cell>
          <cell r="N4">
            <v>55.049864265935376</v>
          </cell>
          <cell r="O4">
            <v>54.147407474690532</v>
          </cell>
          <cell r="P4">
            <v>60.46460501340443</v>
          </cell>
          <cell r="Q4">
            <v>59.562148222159585</v>
          </cell>
          <cell r="R4">
            <v>59.562148222159585</v>
          </cell>
          <cell r="S4">
            <v>60.46460501340443</v>
          </cell>
          <cell r="T4">
            <v>78.513740838301274</v>
          </cell>
          <cell r="U4">
            <v>83.026024794525483</v>
          </cell>
          <cell r="V4">
            <v>72.196543299587375</v>
          </cell>
          <cell r="W4">
            <v>64.074432178383802</v>
          </cell>
          <cell r="X4">
            <v>79.416197629546119</v>
          </cell>
          <cell r="Y4">
            <v>75.806370464566754</v>
          </cell>
          <cell r="Z4">
            <v>72.196543299587375</v>
          </cell>
          <cell r="AA4">
            <v>64.074432178383802</v>
          </cell>
          <cell r="AB4">
            <v>75.806370464566754</v>
          </cell>
          <cell r="AC4">
            <v>83.026024794525483</v>
          </cell>
        </row>
        <row r="5">
          <cell r="A5" t="str">
            <v>NSW Peak Pool Prices Wind</v>
          </cell>
          <cell r="B5"/>
          <cell r="C5"/>
          <cell r="D5"/>
          <cell r="E5">
            <v>0</v>
          </cell>
          <cell r="F5">
            <v>0</v>
          </cell>
          <cell r="G5">
            <v>0</v>
          </cell>
          <cell r="H5">
            <v>74.90391367332191</v>
          </cell>
          <cell r="I5">
            <v>62.269518595894112</v>
          </cell>
          <cell r="J5">
            <v>57.757234639669903</v>
          </cell>
          <cell r="K5">
            <v>51.440037100956005</v>
          </cell>
          <cell r="L5">
            <v>59.562148222159585</v>
          </cell>
          <cell r="M5">
            <v>63.171975387138957</v>
          </cell>
          <cell r="N5">
            <v>55.049864265935376</v>
          </cell>
          <cell r="O5">
            <v>54.147407474690532</v>
          </cell>
          <cell r="P5">
            <v>60.46460501340443</v>
          </cell>
          <cell r="Q5">
            <v>59.562148222159585</v>
          </cell>
          <cell r="R5">
            <v>59.562148222159585</v>
          </cell>
          <cell r="S5">
            <v>60.46460501340443</v>
          </cell>
          <cell r="T5">
            <v>78.513740838301274</v>
          </cell>
          <cell r="U5">
            <v>83.026024794525483</v>
          </cell>
          <cell r="V5">
            <v>72.196543299587375</v>
          </cell>
          <cell r="W5">
            <v>64.074432178383802</v>
          </cell>
          <cell r="X5">
            <v>79.416197629546119</v>
          </cell>
          <cell r="Y5">
            <v>75.806370464566754</v>
          </cell>
          <cell r="Z5">
            <v>72.196543299587375</v>
          </cell>
          <cell r="AA5">
            <v>64.074432178383802</v>
          </cell>
          <cell r="AB5">
            <v>75.806370464566754</v>
          </cell>
          <cell r="AC5">
            <v>83.026024794525483</v>
          </cell>
        </row>
        <row r="6">
          <cell r="A6" t="str">
            <v>SA OP Pool Prices</v>
          </cell>
          <cell r="B6"/>
          <cell r="C6"/>
          <cell r="D6"/>
          <cell r="E6">
            <v>0</v>
          </cell>
          <cell r="F6">
            <v>0</v>
          </cell>
          <cell r="G6">
            <v>0</v>
          </cell>
          <cell r="H6">
            <v>75.820561168112832</v>
          </cell>
          <cell r="I6">
            <v>71.130629549466676</v>
          </cell>
          <cell r="J6">
            <v>57.060834693528214</v>
          </cell>
          <cell r="K6">
            <v>48.462626726010264</v>
          </cell>
          <cell r="L6">
            <v>59.405800502851292</v>
          </cell>
          <cell r="M6">
            <v>68.785663740143605</v>
          </cell>
          <cell r="N6">
            <v>51.589247805107696</v>
          </cell>
          <cell r="O6">
            <v>49.244281995784618</v>
          </cell>
          <cell r="P6">
            <v>57.060834693528214</v>
          </cell>
          <cell r="Q6">
            <v>65.659042661046158</v>
          </cell>
          <cell r="R6">
            <v>57.842489963302569</v>
          </cell>
          <cell r="S6">
            <v>56.279179423753853</v>
          </cell>
          <cell r="T6">
            <v>71.130629549466676</v>
          </cell>
          <cell r="U6">
            <v>80.510492786758988</v>
          </cell>
          <cell r="V6">
            <v>65.659042661046158</v>
          </cell>
          <cell r="W6">
            <v>57.842489963302569</v>
          </cell>
          <cell r="X6">
            <v>71.130629549466676</v>
          </cell>
          <cell r="Y6">
            <v>77.383871707661541</v>
          </cell>
          <cell r="Z6">
            <v>60.969111042400009</v>
          </cell>
          <cell r="AA6">
            <v>54.715868884205136</v>
          </cell>
          <cell r="AB6">
            <v>70.348974279692314</v>
          </cell>
          <cell r="AC6">
            <v>100.05187453111796</v>
          </cell>
        </row>
        <row r="7">
          <cell r="A7" t="str">
            <v>SA Peak Pool Prices</v>
          </cell>
          <cell r="B7"/>
          <cell r="C7"/>
          <cell r="D7"/>
          <cell r="E7">
            <v>0</v>
          </cell>
          <cell r="F7">
            <v>0</v>
          </cell>
          <cell r="G7">
            <v>0</v>
          </cell>
          <cell r="H7">
            <v>75.820561168112832</v>
          </cell>
          <cell r="I7">
            <v>71.130629549466676</v>
          </cell>
          <cell r="J7">
            <v>57.060834693528214</v>
          </cell>
          <cell r="K7">
            <v>48.462626726010264</v>
          </cell>
          <cell r="L7">
            <v>59.405800502851292</v>
          </cell>
          <cell r="M7">
            <v>68.785663740143605</v>
          </cell>
          <cell r="N7">
            <v>51.589247805107696</v>
          </cell>
          <cell r="O7">
            <v>49.244281995784618</v>
          </cell>
          <cell r="P7">
            <v>57.060834693528214</v>
          </cell>
          <cell r="Q7">
            <v>65.659042661046158</v>
          </cell>
          <cell r="R7">
            <v>57.842489963302569</v>
          </cell>
          <cell r="S7">
            <v>56.279179423753853</v>
          </cell>
          <cell r="T7">
            <v>71.130629549466676</v>
          </cell>
          <cell r="U7">
            <v>80.510492786758988</v>
          </cell>
          <cell r="V7">
            <v>65.659042661046158</v>
          </cell>
          <cell r="W7">
            <v>57.842489963302569</v>
          </cell>
          <cell r="X7">
            <v>71.130629549466676</v>
          </cell>
          <cell r="Y7">
            <v>77.383871707661541</v>
          </cell>
          <cell r="Z7">
            <v>60.969111042400009</v>
          </cell>
          <cell r="AA7">
            <v>54.715868884205136</v>
          </cell>
          <cell r="AB7">
            <v>70.348974279692314</v>
          </cell>
          <cell r="AC7">
            <v>100.05187453111796</v>
          </cell>
        </row>
        <row r="8">
          <cell r="A8" t="str">
            <v>VIC OP Pool Prices</v>
          </cell>
          <cell r="B8"/>
          <cell r="C8"/>
          <cell r="D8"/>
          <cell r="E8">
            <v>0</v>
          </cell>
          <cell r="F8">
            <v>0</v>
          </cell>
          <cell r="G8">
            <v>0</v>
          </cell>
          <cell r="H8">
            <v>84.597265262017601</v>
          </cell>
          <cell r="I8">
            <v>76.582787500352779</v>
          </cell>
          <cell r="J8">
            <v>63.22532456424473</v>
          </cell>
          <cell r="K8">
            <v>53.42985174443217</v>
          </cell>
          <cell r="L8">
            <v>65.006319622392468</v>
          </cell>
          <cell r="M8">
            <v>74.801792442205041</v>
          </cell>
          <cell r="N8">
            <v>56.991841860727646</v>
          </cell>
          <cell r="O8">
            <v>54.320349273506039</v>
          </cell>
          <cell r="P8">
            <v>61.444329506096992</v>
          </cell>
          <cell r="Q8">
            <v>71.239802325909551</v>
          </cell>
          <cell r="R8">
            <v>63.22532456424473</v>
          </cell>
          <cell r="S8">
            <v>62.334827035170861</v>
          </cell>
          <cell r="T8">
            <v>78.363782558500517</v>
          </cell>
          <cell r="U8">
            <v>87.268757849239208</v>
          </cell>
          <cell r="V8">
            <v>73.020797384057303</v>
          </cell>
          <cell r="W8">
            <v>63.22532456424473</v>
          </cell>
          <cell r="X8">
            <v>77.473285029426648</v>
          </cell>
          <cell r="Y8">
            <v>83.706767732943732</v>
          </cell>
          <cell r="Z8">
            <v>67.677812209614075</v>
          </cell>
          <cell r="AA8">
            <v>60.553831977023123</v>
          </cell>
          <cell r="AB8">
            <v>75.69228997127891</v>
          </cell>
          <cell r="AC8">
            <v>108.64069854701208</v>
          </cell>
        </row>
        <row r="9">
          <cell r="A9" t="str">
            <v>VIC Peak Pool Prices</v>
          </cell>
          <cell r="B9"/>
          <cell r="C9"/>
          <cell r="D9"/>
          <cell r="E9">
            <v>0</v>
          </cell>
          <cell r="F9">
            <v>0</v>
          </cell>
          <cell r="G9">
            <v>0</v>
          </cell>
          <cell r="H9">
            <v>84.597265262017601</v>
          </cell>
          <cell r="I9">
            <v>76.582787500352779</v>
          </cell>
          <cell r="J9">
            <v>63.22532456424473</v>
          </cell>
          <cell r="K9">
            <v>53.42985174443217</v>
          </cell>
          <cell r="L9">
            <v>65.006319622392468</v>
          </cell>
          <cell r="M9">
            <v>74.801792442205041</v>
          </cell>
          <cell r="N9">
            <v>56.991841860727646</v>
          </cell>
          <cell r="O9">
            <v>54.320349273506039</v>
          </cell>
          <cell r="P9">
            <v>61.444329506096992</v>
          </cell>
          <cell r="Q9">
            <v>71.239802325909551</v>
          </cell>
          <cell r="R9">
            <v>63.22532456424473</v>
          </cell>
          <cell r="S9">
            <v>62.334827035170861</v>
          </cell>
          <cell r="T9">
            <v>78.363782558500517</v>
          </cell>
          <cell r="U9">
            <v>87.268757849239208</v>
          </cell>
          <cell r="V9">
            <v>73.020797384057303</v>
          </cell>
          <cell r="W9">
            <v>63.22532456424473</v>
          </cell>
          <cell r="X9">
            <v>77.473285029426648</v>
          </cell>
          <cell r="Y9">
            <v>83.706767732943732</v>
          </cell>
          <cell r="Z9">
            <v>67.677812209614075</v>
          </cell>
          <cell r="AA9">
            <v>60.553831977023123</v>
          </cell>
          <cell r="AB9">
            <v>75.69228997127891</v>
          </cell>
          <cell r="AC9">
            <v>108.64069854701208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2"/>
      <sheetName val="Sheet2"/>
      <sheetName val="Sheet3"/>
    </sheetNames>
    <sheetDataSet>
      <sheetData sheetId="0"/>
      <sheetData sheetId="1">
        <row r="1">
          <cell r="A1" t="str">
            <v>Project No</v>
          </cell>
          <cell r="B1" t="str">
            <v>Project Description</v>
          </cell>
          <cell r="C1" t="str">
            <v>Project Type</v>
          </cell>
        </row>
        <row r="2">
          <cell r="A2">
            <v>7002023</v>
          </cell>
          <cell r="B2" t="str">
            <v>Belconnen B1293 &amp; 1335 LV Supply to Auscol Bldg (Parkwood)</v>
          </cell>
          <cell r="C2" t="str">
            <v>CIPEN Rural Devpmnt</v>
          </cell>
        </row>
        <row r="3">
          <cell r="A3">
            <v>7002025</v>
          </cell>
          <cell r="B3" t="str">
            <v>Acton Sec 39 ANU S5151 Relocate HV Metering to site Boundary</v>
          </cell>
          <cell r="C3" t="str">
            <v>CIPEN Relocation</v>
          </cell>
        </row>
        <row r="4">
          <cell r="A4">
            <v>7002026</v>
          </cell>
          <cell r="B4" t="str">
            <v>Kingston  S8 - Dawes St - LV Supply to S/L controller</v>
          </cell>
          <cell r="C4" t="str">
            <v>CIPEN Spec Requests</v>
          </cell>
        </row>
        <row r="5">
          <cell r="A5">
            <v>7002027</v>
          </cell>
          <cell r="B5" t="str">
            <v>Kingston S8 - LV supply to Sewerage Pumping Station</v>
          </cell>
          <cell r="C5" t="str">
            <v>CIPEN Spec Requests</v>
          </cell>
        </row>
        <row r="6">
          <cell r="A6">
            <v>7002029</v>
          </cell>
          <cell r="B6" t="str">
            <v>Deakin B9 S36 Sub 1077 Replace J&amp;P Switchgear</v>
          </cell>
          <cell r="C6" t="str">
            <v>CIPEN Dist S/S Rplc</v>
          </cell>
        </row>
        <row r="7">
          <cell r="A7">
            <v>7002030</v>
          </cell>
          <cell r="B7" t="str">
            <v>Curtin S107 Sub 1074 Replace J&amp;P Switchgear</v>
          </cell>
          <cell r="C7" t="str">
            <v>CIPEN Dist S/S Rplc</v>
          </cell>
        </row>
        <row r="8">
          <cell r="A8">
            <v>7002031</v>
          </cell>
          <cell r="B8" t="str">
            <v>Yarralumla S24 Sub 966 Replace J&amp;P Switchgear</v>
          </cell>
          <cell r="C8" t="str">
            <v>CIPEN Dist S/S Rplc</v>
          </cell>
        </row>
        <row r="9">
          <cell r="A9">
            <v>7002032</v>
          </cell>
          <cell r="B9" t="str">
            <v>Lyneham Sub 874 Replace J&amp;P switchgear</v>
          </cell>
          <cell r="C9" t="str">
            <v>CIPEN Dist S/S Rplc</v>
          </cell>
        </row>
        <row r="10">
          <cell r="A10">
            <v>7002033</v>
          </cell>
          <cell r="B10" t="str">
            <v>Dunlop 4 Central Estate Stage 1 HV &amp; LV Reticulation</v>
          </cell>
          <cell r="C10" t="str">
            <v>CIPEN Urbn Dvlpmnt</v>
          </cell>
        </row>
        <row r="11">
          <cell r="A11">
            <v>7002035</v>
          </cell>
          <cell r="B11" t="str">
            <v>Campbell B12 S26 - Replace O/H with ABC</v>
          </cell>
          <cell r="C11" t="str">
            <v>CIPEN Relocation</v>
          </cell>
        </row>
        <row r="12">
          <cell r="A12">
            <v>7002036</v>
          </cell>
          <cell r="B12" t="str">
            <v>Hume B19 S1 - LV Supply to Comm Bldg</v>
          </cell>
          <cell r="C12" t="str">
            <v>CIPEN Com/Ind Dvlp</v>
          </cell>
        </row>
        <row r="13">
          <cell r="A13">
            <v>7002037</v>
          </cell>
          <cell r="B13" t="str">
            <v>Yarralumla S39 Sub 301 (Albert Hall) Replace J&amp;P Switchgear</v>
          </cell>
          <cell r="C13" t="str">
            <v>CIPEN Dist S/S Rplc</v>
          </cell>
        </row>
        <row r="14">
          <cell r="A14">
            <v>7002038</v>
          </cell>
          <cell r="B14" t="str">
            <v>Barton B2 S1 - LV to Boomgate for DFAT</v>
          </cell>
          <cell r="C14" t="str">
            <v>CIPEN Spec Requests</v>
          </cell>
        </row>
        <row r="15">
          <cell r="A15">
            <v>7002039</v>
          </cell>
          <cell r="B15" t="str">
            <v>Phillip B4 S6 Sub 2788 - Remove Redundant Kiosk Sub</v>
          </cell>
          <cell r="C15" t="str">
            <v>CIPEN Dist S/S Rplc</v>
          </cell>
        </row>
        <row r="16">
          <cell r="A16">
            <v>7002040</v>
          </cell>
          <cell r="B16" t="str">
            <v>Narrabundah B3 S62 Sub 584 Replace HV &amp; LV Sw/gr</v>
          </cell>
          <cell r="C16" t="str">
            <v>CIPEN Dist S/S Rplc</v>
          </cell>
        </row>
        <row r="17">
          <cell r="A17">
            <v>7002041</v>
          </cell>
          <cell r="B17" t="str">
            <v>Macquarie B1 S19 LV to Unit Development</v>
          </cell>
          <cell r="C17" t="str">
            <v>CIPEN Urbn Infill</v>
          </cell>
        </row>
        <row r="18">
          <cell r="A18">
            <v>7002042</v>
          </cell>
          <cell r="B18" t="str">
            <v>Calwell B30 S65 LV to Multi Unit Site</v>
          </cell>
          <cell r="C18" t="str">
            <v>CIPEN Urbn Infill</v>
          </cell>
        </row>
        <row r="19">
          <cell r="A19">
            <v>7002043</v>
          </cell>
          <cell r="B19" t="str">
            <v>Gungahlin Horse Park Estate - HV OH Removals</v>
          </cell>
          <cell r="C19" t="str">
            <v>CIPEN Relocation</v>
          </cell>
        </row>
        <row r="20">
          <cell r="A20">
            <v>7002044</v>
          </cell>
          <cell r="B20" t="str">
            <v>Belconnen B13 S14 LV to Transact Node 36-4</v>
          </cell>
          <cell r="C20" t="str">
            <v>CIPEN Spec Requests</v>
          </cell>
        </row>
        <row r="21">
          <cell r="A21">
            <v>7002045</v>
          </cell>
          <cell r="B21" t="str">
            <v>Mount Stromlo - Stromlo SLR Station - Supply Augmentation</v>
          </cell>
          <cell r="C21" t="str">
            <v>CIPEN Com/Ind Dvlp</v>
          </cell>
        </row>
        <row r="22">
          <cell r="A22">
            <v>7002046</v>
          </cell>
          <cell r="B22" t="str">
            <v>Gungahlin opp S172 Yerrabi Estate - LV to Irrigation Controller</v>
          </cell>
          <cell r="C22" t="str">
            <v>CIPEN Spec Requests</v>
          </cell>
        </row>
        <row r="23">
          <cell r="A23">
            <v>7002047</v>
          </cell>
          <cell r="B23" t="str">
            <v>Nicholls B4 S75 LV Reticulation - Temp Supply Connection</v>
          </cell>
          <cell r="C23" t="str">
            <v>CIPEN Spec Requests</v>
          </cell>
        </row>
        <row r="24">
          <cell r="A24">
            <v>7002049</v>
          </cell>
          <cell r="B24" t="str">
            <v>Bruce - UoC - Sub 1385 - LV Switchboard Replacement</v>
          </cell>
          <cell r="C24" t="str">
            <v>CIPEN Dist S/S Rplc</v>
          </cell>
        </row>
        <row r="25">
          <cell r="A25">
            <v>7002050</v>
          </cell>
          <cell r="B25" t="str">
            <v>Acton ANU HV UG Relocations New Medical School</v>
          </cell>
          <cell r="C25" t="str">
            <v>CIPEN Relocation</v>
          </cell>
        </row>
        <row r="26">
          <cell r="A26">
            <v>7002051</v>
          </cell>
          <cell r="B26" t="str">
            <v>Mitchell B46 S18 - HV &amp; LV Reticulation</v>
          </cell>
          <cell r="C26" t="str">
            <v>CIPEN Com/Ind Dvlp</v>
          </cell>
        </row>
        <row r="27">
          <cell r="A27">
            <v>7002052</v>
          </cell>
          <cell r="B27" t="str">
            <v>Amaroo B43 S99 LV Supply to Units</v>
          </cell>
          <cell r="C27" t="str">
            <v>CIPEN Urbn Infill</v>
          </cell>
        </row>
        <row r="28">
          <cell r="A28">
            <v>7002053</v>
          </cell>
          <cell r="B28" t="str">
            <v>Lyons Hindmarsh HV Fdr Ext - Detailed Cost Estimate</v>
          </cell>
          <cell r="C28" t="str">
            <v>CIPEN Dist Sys Augm</v>
          </cell>
        </row>
        <row r="29">
          <cell r="A29">
            <v>7002054</v>
          </cell>
          <cell r="B29" t="str">
            <v>Pearce S9 HV Fdr Tie - McNamara St</v>
          </cell>
          <cell r="C29" t="str">
            <v>CIPEN Dist Sys Augm</v>
          </cell>
        </row>
        <row r="30">
          <cell r="A30">
            <v>7002055</v>
          </cell>
          <cell r="B30" t="str">
            <v>Phillip S25 HV Fdr Tie - Botany St</v>
          </cell>
          <cell r="C30" t="str">
            <v>CIPEN Dist Sys Augm</v>
          </cell>
        </row>
        <row r="31">
          <cell r="A31">
            <v>7002056</v>
          </cell>
          <cell r="B31" t="str">
            <v>Phillip S81 Modify L5468 bonding arrangement</v>
          </cell>
          <cell r="C31" t="str">
            <v>CIPEN Dist Sys Augm</v>
          </cell>
        </row>
        <row r="32">
          <cell r="A32">
            <v>7002057</v>
          </cell>
          <cell r="B32" t="str">
            <v>City B2 S41 - LV Supply to Site Sheds</v>
          </cell>
          <cell r="C32" t="str">
            <v>CIPEN Spec Requests</v>
          </cell>
        </row>
        <row r="33">
          <cell r="A33">
            <v>7002059</v>
          </cell>
          <cell r="B33" t="str">
            <v>Fyshwick B43 S20 - LV Overhead Alterations</v>
          </cell>
          <cell r="C33" t="str">
            <v>CIPEN Spec Requests</v>
          </cell>
        </row>
        <row r="34">
          <cell r="A34">
            <v>7002060</v>
          </cell>
          <cell r="B34" t="str">
            <v>RAAF Fairbairn HV &amp; LV Retic - Special Purpose Aircraft Facility</v>
          </cell>
          <cell r="C34" t="str">
            <v>CIPEN Com/Ind Dvlp</v>
          </cell>
        </row>
        <row r="35">
          <cell r="A35">
            <v>7002061</v>
          </cell>
          <cell r="B35" t="str">
            <v>Red Hill S20 LV Network Augmentation</v>
          </cell>
          <cell r="C35" t="str">
            <v>CIPEN Dist Sys Augm</v>
          </cell>
        </row>
        <row r="36">
          <cell r="A36">
            <v>7002062</v>
          </cell>
          <cell r="B36" t="str">
            <v>Bruce UoC Innovations Centre - HV &amp; LV Reticulation</v>
          </cell>
          <cell r="C36" t="str">
            <v>CIPEN Com/Ind Dvlp</v>
          </cell>
        </row>
        <row r="37">
          <cell r="A37">
            <v>7002064</v>
          </cell>
          <cell r="B37" t="str">
            <v>Barton B6 S19 LV to Pedestrian Xing Signals</v>
          </cell>
          <cell r="C37" t="str">
            <v>CIPEN Spec Requests</v>
          </cell>
        </row>
        <row r="38">
          <cell r="A38">
            <v>7002065</v>
          </cell>
          <cell r="B38" t="str">
            <v>Higgins B14 S45 - LV O/Head Alterations</v>
          </cell>
          <cell r="C38" t="str">
            <v>CIPEN Spec Requests</v>
          </cell>
        </row>
        <row r="39">
          <cell r="A39">
            <v>7002066</v>
          </cell>
          <cell r="B39" t="str">
            <v>Tuggeranong Dist B1189 LV Supply to Optus Site (adj Chapman Res)</v>
          </cell>
          <cell r="C39" t="str">
            <v>CIPEN Com/Ind Dvlp</v>
          </cell>
        </row>
        <row r="40">
          <cell r="A40">
            <v>7002067</v>
          </cell>
          <cell r="B40" t="str">
            <v>Russell B2 S80 LV Supply to Carpark Lighting Controls</v>
          </cell>
          <cell r="C40" t="str">
            <v>CIPEN Spec Requests</v>
          </cell>
        </row>
        <row r="41">
          <cell r="A41">
            <v>7002068</v>
          </cell>
          <cell r="B41" t="str">
            <v>Braddon B10 S59 LV to Unit Development</v>
          </cell>
          <cell r="C41" t="str">
            <v>CIPEN Urbn Infill</v>
          </cell>
        </row>
        <row r="42">
          <cell r="A42">
            <v>7002069</v>
          </cell>
          <cell r="B42" t="str">
            <v>Turner B9 &amp; 10 S44 LV Supply to Units</v>
          </cell>
          <cell r="C42" t="str">
            <v>CIPEN Urbn Infill</v>
          </cell>
        </row>
        <row r="43">
          <cell r="A43">
            <v>7002070</v>
          </cell>
          <cell r="B43" t="str">
            <v>Pialligo Canb Inter A/Port - Brind Park - Bldg B6 - I/D S/S &amp; HV Retic</v>
          </cell>
          <cell r="C43" t="str">
            <v>CIPEN Com/Ind Dvlp</v>
          </cell>
        </row>
        <row r="44">
          <cell r="A44">
            <v>7002071</v>
          </cell>
          <cell r="B44" t="str">
            <v>Kambah B27 S137 LV Supply to Transact Node 19-4</v>
          </cell>
          <cell r="C44" t="str">
            <v>CIPEN Com/Ind Dvlp</v>
          </cell>
        </row>
        <row r="45">
          <cell r="A45">
            <v>7502432</v>
          </cell>
          <cell r="B45" t="str">
            <v>Kaleen-&amp; Oconnor-Install feeder Ginninderra Dr &amp; 11KV switch in Kaleen</v>
          </cell>
          <cell r="C45" t="str">
            <v>CIPEN Dist Sys Augm</v>
          </cell>
        </row>
        <row r="46">
          <cell r="A46">
            <v>7502516</v>
          </cell>
          <cell r="B46" t="str">
            <v>Fyshwick-ZSS SCADA Upgrade</v>
          </cell>
          <cell r="C46" t="str">
            <v>CIPEN ZZS Augme</v>
          </cell>
        </row>
        <row r="47">
          <cell r="A47">
            <v>7507254</v>
          </cell>
          <cell r="B47" t="str">
            <v>Kingston-Foreshore Stg1A Reticulatin</v>
          </cell>
          <cell r="C47" t="str">
            <v>CIPEN Spec Requests</v>
          </cell>
        </row>
        <row r="48">
          <cell r="A48">
            <v>7512455</v>
          </cell>
          <cell r="B48" t="str">
            <v>Lyneham-- 1/67 Yowani Golf Course - LV Supply to 52 townhouses Stage 2</v>
          </cell>
          <cell r="C48" t="str">
            <v>CIPEN Urbn Infill</v>
          </cell>
        </row>
        <row r="49">
          <cell r="A49">
            <v>7512459</v>
          </cell>
          <cell r="B49" t="str">
            <v>Lyneham-- HV LV &amp; Removal of O/H line &amp; Supply to 83 townhouses Stg 3</v>
          </cell>
          <cell r="C49" t="str">
            <v>CIPEN Urbn Infill</v>
          </cell>
        </row>
        <row r="50">
          <cell r="A50">
            <v>7512504</v>
          </cell>
          <cell r="B50" t="str">
            <v>Fyshwick-3/63 HV Feeder Accross Molongo River to Airport</v>
          </cell>
          <cell r="C50" t="str">
            <v>CIPEN Dist Sys Augm</v>
          </cell>
        </row>
        <row r="51">
          <cell r="A51">
            <v>7512556</v>
          </cell>
          <cell r="B51" t="str">
            <v>Braddon-2/19 Chamber Substation for New Building</v>
          </cell>
          <cell r="C51" t="str">
            <v>CIPEN Com/Ind Dvlp</v>
          </cell>
        </row>
        <row r="52">
          <cell r="A52">
            <v>7512606</v>
          </cell>
          <cell r="B52" t="str">
            <v>Dickson Blk3 Sec34 Padmount Sub for Redevelopment</v>
          </cell>
          <cell r="C52" t="str">
            <v>CIPEN Com/Ind Dvlp</v>
          </cell>
        </row>
        <row r="53">
          <cell r="A53">
            <v>7512646</v>
          </cell>
          <cell r="B53" t="str">
            <v>Forrest-Sect 3 LV Upgd to ABC</v>
          </cell>
          <cell r="C53" t="str">
            <v>CIPEN Spec Requests</v>
          </cell>
        </row>
        <row r="54">
          <cell r="A54">
            <v>7512678</v>
          </cell>
          <cell r="B54" t="str">
            <v>Barton-5/17 Sub for New Development</v>
          </cell>
          <cell r="C54" t="str">
            <v>CIPEN Urbn Infill</v>
          </cell>
        </row>
        <row r="55">
          <cell r="A55">
            <v>7512700</v>
          </cell>
          <cell r="B55" t="str">
            <v>Lyneham-3/67 LV Supply to Pump</v>
          </cell>
          <cell r="C55" t="str">
            <v>CIPEN Spec Requests</v>
          </cell>
        </row>
        <row r="56">
          <cell r="A56">
            <v>7512807</v>
          </cell>
          <cell r="B56" t="str">
            <v>Belconnen-15/86 Rel Pwr</v>
          </cell>
          <cell r="C56" t="str">
            <v>CIPEN Spec Requests</v>
          </cell>
        </row>
        <row r="57">
          <cell r="A57">
            <v>7512810</v>
          </cell>
          <cell r="B57" t="str">
            <v>Acton-Adj 3/85 Optus</v>
          </cell>
          <cell r="C57" t="str">
            <v>CIPEN Com/Ind Dvlp</v>
          </cell>
        </row>
        <row r="58">
          <cell r="A58">
            <v>7512811</v>
          </cell>
          <cell r="B58" t="str">
            <v>Weston-Block 17 Section 67 Install LV LInk Pillar</v>
          </cell>
          <cell r="C58" t="str">
            <v>CIPEN Spec Requests</v>
          </cell>
        </row>
        <row r="59">
          <cell r="A59">
            <v>7512834</v>
          </cell>
          <cell r="B59" t="str">
            <v>Charnwood-2/94 Replace Padmount Sub</v>
          </cell>
          <cell r="C59" t="str">
            <v>CIPEN Dist S/S Rplc</v>
          </cell>
        </row>
        <row r="60">
          <cell r="A60">
            <v>7512867</v>
          </cell>
          <cell r="B60" t="str">
            <v>ANU-Connect Subs 1848 &amp; 3252 to Metered HV</v>
          </cell>
          <cell r="C60" t="str">
            <v>CIPEN Spec Requests</v>
          </cell>
        </row>
        <row r="61">
          <cell r="A61">
            <v>7512870</v>
          </cell>
          <cell r="B61" t="str">
            <v>Install-70 OH Fault Indicators</v>
          </cell>
          <cell r="C61" t="str">
            <v>CIPEN Dist O/H Rplc</v>
          </cell>
        </row>
        <row r="62">
          <cell r="A62">
            <v>7512892</v>
          </cell>
          <cell r="B62" t="str">
            <v>City-Adj 10/56 - SWS 4826 Modifications</v>
          </cell>
          <cell r="C62" t="str">
            <v>CIPEN Spec Requests</v>
          </cell>
        </row>
        <row r="63">
          <cell r="A63">
            <v>7512893</v>
          </cell>
          <cell r="B63" t="str">
            <v>Piallago-Adj 35/2 Kallaroo Road - 11KV Feeders to Airport</v>
          </cell>
          <cell r="C63" t="str">
            <v>CIPEN Dist Sys Augm</v>
          </cell>
        </row>
        <row r="64">
          <cell r="A64">
            <v>7512896</v>
          </cell>
          <cell r="B64" t="str">
            <v>Acton-CSIRO Substation 663 - Replace metering CT's &amp; VT</v>
          </cell>
          <cell r="C64" t="str">
            <v>CIPEN Dist S/S Rplc</v>
          </cell>
        </row>
        <row r="65">
          <cell r="A65">
            <v>7512902</v>
          </cell>
          <cell r="B65" t="str">
            <v>City-4/10 Padmount for Farum Apartments (115 units)</v>
          </cell>
          <cell r="C65" t="str">
            <v>CIPEN Urbn Infill</v>
          </cell>
        </row>
        <row r="66">
          <cell r="A66">
            <v>7512942</v>
          </cell>
          <cell r="B66" t="str">
            <v>Braddon-2-4/13 Padmount for new development</v>
          </cell>
          <cell r="C66" t="str">
            <v>CIPEN Urbn Infill</v>
          </cell>
        </row>
        <row r="67">
          <cell r="A67">
            <v>7512949</v>
          </cell>
          <cell r="B67" t="str">
            <v>Turner-1/43 - LV to 48 Units</v>
          </cell>
          <cell r="C67" t="str">
            <v>CIPEN Urbn Infill</v>
          </cell>
        </row>
        <row r="68">
          <cell r="A68">
            <v>7512960</v>
          </cell>
          <cell r="B68" t="str">
            <v>Turner-6/44 - LV to 3 Units</v>
          </cell>
          <cell r="C68" t="str">
            <v>CIPEN Urbn Infill</v>
          </cell>
        </row>
        <row r="69">
          <cell r="A69">
            <v>7512966</v>
          </cell>
          <cell r="B69" t="str">
            <v>Forrest Blk6 Sec29 Indoor Substation &amp; HV Reticulation</v>
          </cell>
          <cell r="C69" t="str">
            <v>CIPEN Com/Ind Dvlp</v>
          </cell>
        </row>
        <row r="70">
          <cell r="A70">
            <v>7512994</v>
          </cell>
          <cell r="B70" t="str">
            <v>Forrest-3/34 LV Reticulation to Units</v>
          </cell>
          <cell r="C70" t="str">
            <v>CIPEN Urbn Infill</v>
          </cell>
        </row>
        <row r="71">
          <cell r="A71">
            <v>7512996</v>
          </cell>
          <cell r="B71" t="str">
            <v>Forrest-2/34 LV Supply to Units</v>
          </cell>
          <cell r="C71" t="str">
            <v>CIPEN Urbn Infill</v>
          </cell>
        </row>
        <row r="72">
          <cell r="A72">
            <v>7513000</v>
          </cell>
          <cell r="B72" t="str">
            <v>Braddon-Pole Replacement Program</v>
          </cell>
          <cell r="C72" t="str">
            <v>CIPEN Dist O/H Rplc</v>
          </cell>
        </row>
        <row r="73">
          <cell r="A73">
            <v>7513004</v>
          </cell>
          <cell r="B73" t="str">
            <v>Griffith-Pole Replacement Program</v>
          </cell>
          <cell r="C73" t="str">
            <v>CIPEN Dist O/H Rplc</v>
          </cell>
        </row>
        <row r="74">
          <cell r="A74">
            <v>7513010</v>
          </cell>
          <cell r="B74" t="str">
            <v>Dickson-Pole Replacemnent Program</v>
          </cell>
          <cell r="C74" t="str">
            <v>CIPEN Dist O/H Rplc</v>
          </cell>
        </row>
        <row r="75">
          <cell r="A75">
            <v>7513030</v>
          </cell>
          <cell r="B75" t="str">
            <v>Kambah-Pole Replacement Program</v>
          </cell>
          <cell r="C75" t="str">
            <v>CIPEN Dist O/H Rplc</v>
          </cell>
        </row>
        <row r="76">
          <cell r="A76">
            <v>7513032</v>
          </cell>
          <cell r="B76" t="str">
            <v>Rural-Pole Replacement</v>
          </cell>
          <cell r="C76" t="str">
            <v>CIPEN Dist O/H Rplc</v>
          </cell>
        </row>
        <row r="77">
          <cell r="A77">
            <v>7513033</v>
          </cell>
          <cell r="B77" t="str">
            <v>Fraser-Pole Replacement</v>
          </cell>
          <cell r="C77" t="str">
            <v>CIPEN Dist O/H Rplc</v>
          </cell>
        </row>
        <row r="78">
          <cell r="A78">
            <v>7513034</v>
          </cell>
          <cell r="B78" t="str">
            <v>Red-Hill Pole Replacement</v>
          </cell>
          <cell r="C78" t="str">
            <v>CIPEN Dist O/H Rplc</v>
          </cell>
        </row>
        <row r="79">
          <cell r="A79">
            <v>7513036</v>
          </cell>
          <cell r="B79" t="str">
            <v>Aranda-Pole Replacement</v>
          </cell>
          <cell r="C79" t="str">
            <v>CIPEN Dist O/H Rplc</v>
          </cell>
        </row>
        <row r="80">
          <cell r="A80">
            <v>7513057</v>
          </cell>
          <cell r="B80" t="str">
            <v>Hall-Pole Replacement</v>
          </cell>
          <cell r="C80" t="str">
            <v>CIPEN Dist O/H Rplc</v>
          </cell>
        </row>
        <row r="81">
          <cell r="A81">
            <v>7513059</v>
          </cell>
          <cell r="B81" t="str">
            <v>Flynn-Pole Replacement</v>
          </cell>
          <cell r="C81" t="str">
            <v>CIPEN Dist O/H Rplc</v>
          </cell>
        </row>
        <row r="82">
          <cell r="A82">
            <v>7513060</v>
          </cell>
          <cell r="B82" t="str">
            <v>Mitchell-Pole Replacement</v>
          </cell>
          <cell r="C82" t="str">
            <v>CIPEN Dist O/H Rplc</v>
          </cell>
        </row>
        <row r="83">
          <cell r="A83">
            <v>7513062</v>
          </cell>
          <cell r="B83" t="str">
            <v>Missed/New-Poles in Completed Suburbs</v>
          </cell>
          <cell r="C83" t="str">
            <v>CIPEN Dist O/H Rplc</v>
          </cell>
        </row>
        <row r="84">
          <cell r="A84">
            <v>7513063</v>
          </cell>
          <cell r="B84" t="str">
            <v>Installation-of Pole Stays - Various Suburbs</v>
          </cell>
          <cell r="C84" t="str">
            <v>CIPEN Dist O/H Rplc</v>
          </cell>
        </row>
        <row r="85">
          <cell r="A85">
            <v>7513064</v>
          </cell>
          <cell r="B85" t="str">
            <v>Acton-Pole Replacements</v>
          </cell>
          <cell r="C85" t="str">
            <v>CIPEN Dist O/H Rplc</v>
          </cell>
        </row>
        <row r="86">
          <cell r="A86">
            <v>7513065</v>
          </cell>
          <cell r="B86" t="str">
            <v>Bruce-Pole Replacements</v>
          </cell>
          <cell r="C86" t="str">
            <v>CIPEN Dist O/H Rplc</v>
          </cell>
        </row>
        <row r="87">
          <cell r="A87">
            <v>7513066</v>
          </cell>
          <cell r="B87" t="str">
            <v>Belconnen-Pole Replacement</v>
          </cell>
          <cell r="C87" t="str">
            <v>CIPEN Dist O/H Rplc</v>
          </cell>
        </row>
        <row r="88">
          <cell r="A88">
            <v>7513067</v>
          </cell>
          <cell r="B88" t="str">
            <v>Lawson-Pole Replacement</v>
          </cell>
          <cell r="C88" t="str">
            <v>CIPEN Dist O/H Rplc</v>
          </cell>
        </row>
        <row r="89">
          <cell r="A89">
            <v>7513068</v>
          </cell>
          <cell r="B89" t="str">
            <v>MacGregor-Pole Replacements</v>
          </cell>
          <cell r="C89" t="str">
            <v>CIPEN Dist O/H Rplc</v>
          </cell>
        </row>
        <row r="90">
          <cell r="A90">
            <v>7513070</v>
          </cell>
          <cell r="B90" t="str">
            <v>Latham-Pole Replacement</v>
          </cell>
          <cell r="C90" t="str">
            <v>CIPEN Dist O/H Rplc</v>
          </cell>
        </row>
        <row r="91">
          <cell r="A91">
            <v>7513071</v>
          </cell>
          <cell r="B91" t="str">
            <v>Fisher-Pole Replacement</v>
          </cell>
          <cell r="C91" t="str">
            <v>CIPEN Dist O/H Rplc</v>
          </cell>
        </row>
        <row r="92">
          <cell r="A92">
            <v>7513073</v>
          </cell>
          <cell r="B92" t="str">
            <v>Rural-Pole Replacement 2002/03</v>
          </cell>
          <cell r="C92" t="str">
            <v>CIPEN Dist O/H Rplc</v>
          </cell>
        </row>
        <row r="93">
          <cell r="A93">
            <v>7513074</v>
          </cell>
          <cell r="B93" t="str">
            <v>Condemned-Pole Splinting 2002/03</v>
          </cell>
          <cell r="C93" t="str">
            <v>CIPEN Dist O/H Rplc</v>
          </cell>
        </row>
        <row r="94">
          <cell r="A94">
            <v>7513075</v>
          </cell>
          <cell r="B94" t="str">
            <v>Wanniassa-2002/02 Pole Replacement</v>
          </cell>
          <cell r="C94" t="str">
            <v>CIPEN Dist O/H Rplc</v>
          </cell>
        </row>
        <row r="95">
          <cell r="A95">
            <v>7513076</v>
          </cell>
          <cell r="B95" t="str">
            <v>Weetangera-Pole Replacement</v>
          </cell>
          <cell r="C95" t="str">
            <v>CIPEN Dist O/H Rplc</v>
          </cell>
        </row>
        <row r="96">
          <cell r="A96">
            <v>7513077</v>
          </cell>
          <cell r="B96" t="str">
            <v>SubTransmission-Condemned Pole Replacement</v>
          </cell>
          <cell r="C96" t="str">
            <v>CIPEN Dist O/H Rplc</v>
          </cell>
        </row>
        <row r="97">
          <cell r="A97">
            <v>7513078</v>
          </cell>
          <cell r="B97" t="str">
            <v>Florey-Pole Replacements</v>
          </cell>
          <cell r="C97" t="str">
            <v>CIPEN Dist O/H Rplc</v>
          </cell>
        </row>
        <row r="98">
          <cell r="A98">
            <v>7513079</v>
          </cell>
          <cell r="B98" t="str">
            <v>Richardson-Pole Replacement</v>
          </cell>
          <cell r="C98" t="str">
            <v>CIPEN Dist O/H Rplc</v>
          </cell>
        </row>
        <row r="99">
          <cell r="A99">
            <v>7513080</v>
          </cell>
          <cell r="B99" t="str">
            <v>MacQuarie-Pole Replacement</v>
          </cell>
          <cell r="C99" t="str">
            <v>CIPEN Dist O/H Rplc</v>
          </cell>
        </row>
        <row r="100">
          <cell r="A100">
            <v>7513082</v>
          </cell>
          <cell r="B100" t="str">
            <v>Fadden-Pole Replacement</v>
          </cell>
          <cell r="C100" t="str">
            <v>CIPEN Dist O/H Rplc</v>
          </cell>
        </row>
        <row r="101">
          <cell r="A101">
            <v>7513083</v>
          </cell>
          <cell r="B101" t="str">
            <v>Cook-Pole Replacement</v>
          </cell>
          <cell r="C101" t="str">
            <v>CIPEN Dist O/H Rplc</v>
          </cell>
        </row>
        <row r="102">
          <cell r="A102">
            <v>7513084</v>
          </cell>
          <cell r="B102" t="str">
            <v>Capital Pole Replacement - Firestorm Damage</v>
          </cell>
          <cell r="C102" t="str">
            <v>CIPEN Dist O/H Rplc</v>
          </cell>
        </row>
        <row r="103">
          <cell r="A103">
            <v>7513117</v>
          </cell>
          <cell r="B103" t="str">
            <v>Belconnen-2/50 Subs Fitout &amp; HV Retic DIMA Building Benjamin Stage 1</v>
          </cell>
          <cell r="C103" t="str">
            <v>CIPEN Com/Ind Dvlp</v>
          </cell>
        </row>
        <row r="104">
          <cell r="A104">
            <v>7513125</v>
          </cell>
          <cell r="B104" t="str">
            <v>Amaroo-3/69 LV Reticulation/Supply to town houses</v>
          </cell>
          <cell r="C104" t="str">
            <v>CIPEN Urbn Infill</v>
          </cell>
        </row>
        <row r="105">
          <cell r="A105">
            <v>7513139</v>
          </cell>
          <cell r="B105" t="str">
            <v>Campbell-Blk 7 Sec 22 LV Overhead Relocation</v>
          </cell>
          <cell r="C105" t="str">
            <v>CIPEN Relocation</v>
          </cell>
        </row>
        <row r="106">
          <cell r="A106">
            <v>7513140</v>
          </cell>
          <cell r="B106" t="str">
            <v>Greenway-Blk 2 Sec 30 LV Retic/ Supply to 24 Townhouses</v>
          </cell>
          <cell r="C106" t="str">
            <v>CIPEN Urbn Dvlpmnt</v>
          </cell>
        </row>
        <row r="107">
          <cell r="A107">
            <v>7513143</v>
          </cell>
          <cell r="B107" t="str">
            <v>Spinaway-Cable Replace</v>
          </cell>
          <cell r="C107" t="str">
            <v>CIPEN Meter Replce</v>
          </cell>
        </row>
        <row r="108">
          <cell r="A108">
            <v>7513146</v>
          </cell>
          <cell r="B108" t="str">
            <v>Mitchell-opp 7/21 LV to Waste Mgmt Site</v>
          </cell>
          <cell r="C108" t="str">
            <v>CIPEN Com/Ind Dvlp</v>
          </cell>
        </row>
        <row r="109">
          <cell r="A109">
            <v>7513147</v>
          </cell>
          <cell r="B109" t="str">
            <v>Latham-Sec 14 LV Supply to TransAct Hub</v>
          </cell>
          <cell r="C109" t="str">
            <v>CIPEN Com/Ind Dvlp</v>
          </cell>
        </row>
        <row r="110">
          <cell r="A110">
            <v>7513159</v>
          </cell>
          <cell r="B110" t="str">
            <v>Melba-Blk 1 Sec 68 Replacement S/S 2729</v>
          </cell>
          <cell r="C110" t="str">
            <v>CIPEN Dist S/S Rplc</v>
          </cell>
        </row>
        <row r="111">
          <cell r="A111">
            <v>7513164</v>
          </cell>
          <cell r="B111" t="str">
            <v>Parkes-Sec 29 HV Retic &amp; S/S Fitout to ANG</v>
          </cell>
          <cell r="C111" t="str">
            <v>CIPEN Com/Ind Dvlp</v>
          </cell>
        </row>
        <row r="112">
          <cell r="A112">
            <v>7513168</v>
          </cell>
          <cell r="B112" t="str">
            <v>Campbell-Fairbairn Av HV UG'ing of O/H lines</v>
          </cell>
          <cell r="C112" t="str">
            <v>CIPEN Dist U/G Rplc</v>
          </cell>
        </row>
        <row r="113">
          <cell r="A113">
            <v>7513169</v>
          </cell>
          <cell r="B113" t="str">
            <v>Belconnen-11/32 LV Supply to Belconnen Car Fair</v>
          </cell>
          <cell r="C113" t="str">
            <v>CIPEN Com/Ind Dvlp</v>
          </cell>
        </row>
        <row r="114">
          <cell r="A114">
            <v>7513170</v>
          </cell>
          <cell r="B114" t="str">
            <v>Fyshwick-Blk 39 Sec 21</v>
          </cell>
          <cell r="C114" t="str">
            <v>CIPEN Com/Ind Dvlp</v>
          </cell>
        </row>
        <row r="115">
          <cell r="A115">
            <v>7513172</v>
          </cell>
          <cell r="B115" t="str">
            <v>Tuggeranong-Rural Lot 1503 3 Phase LV Supply</v>
          </cell>
          <cell r="C115" t="str">
            <v>CIPEN Rural Devpmnt</v>
          </cell>
        </row>
        <row r="116">
          <cell r="A116">
            <v>7513174</v>
          </cell>
          <cell r="B116" t="str">
            <v>City-Ainslie Av HV UG Relocations Canberra Centre</v>
          </cell>
          <cell r="C116" t="str">
            <v>CIPEN Spec Requests</v>
          </cell>
        </row>
        <row r="117">
          <cell r="A117">
            <v>7513177</v>
          </cell>
          <cell r="B117" t="str">
            <v>Hume-5/6 LV Upgrade to Factory</v>
          </cell>
          <cell r="C117" t="str">
            <v>CIPEN Dist Sys Augm</v>
          </cell>
        </row>
        <row r="118">
          <cell r="A118">
            <v>7513182</v>
          </cell>
          <cell r="B118" t="str">
            <v>Kingston - KFD - 132KV Circuit Relocations</v>
          </cell>
          <cell r="C118" t="str">
            <v>CIPEN Relocation</v>
          </cell>
        </row>
        <row r="119">
          <cell r="A119">
            <v>7513190</v>
          </cell>
          <cell r="B119" t="str">
            <v>Braddon-10-12/10 LV retic/supply to 14 units &amp; possible reloc of S/S</v>
          </cell>
          <cell r="C119" t="str">
            <v>CIPEN Urbn Infill</v>
          </cell>
        </row>
        <row r="120">
          <cell r="A120">
            <v>7513194</v>
          </cell>
          <cell r="B120" t="str">
            <v>Braddon-10-12/10 LV O/H relocations removals</v>
          </cell>
          <cell r="C120" t="str">
            <v>CIPEN Relocation</v>
          </cell>
        </row>
        <row r="121">
          <cell r="A121">
            <v>7513200</v>
          </cell>
          <cell r="B121" t="str">
            <v>New Meter Connections - Domestic</v>
          </cell>
          <cell r="C121" t="str">
            <v>CIPEN Serv &amp; Meter</v>
          </cell>
        </row>
        <row r="122">
          <cell r="A122">
            <v>7513201</v>
          </cell>
          <cell r="B122" t="str">
            <v>New Services</v>
          </cell>
          <cell r="C122" t="str">
            <v>CIPEN Serv &amp; Meter</v>
          </cell>
        </row>
        <row r="123">
          <cell r="A123">
            <v>7513202</v>
          </cell>
          <cell r="B123" t="str">
            <v>New Meter Connections - Commerical</v>
          </cell>
          <cell r="C123" t="str">
            <v>CIPEN Serv &amp; Meter</v>
          </cell>
        </row>
        <row r="124">
          <cell r="A124">
            <v>7513215</v>
          </cell>
          <cell r="B124" t="str">
            <v>Phillip-- 1/34 - Relocate HV Pole</v>
          </cell>
          <cell r="C124" t="str">
            <v>CIPEN Spec Requests</v>
          </cell>
        </row>
        <row r="125">
          <cell r="A125">
            <v>7513219</v>
          </cell>
          <cell r="B125" t="str">
            <v>Ainslie-18/24 LV Supply to Units</v>
          </cell>
          <cell r="C125" t="str">
            <v>CIPEN Urbn Infill</v>
          </cell>
        </row>
        <row r="126">
          <cell r="A126">
            <v>7513220</v>
          </cell>
          <cell r="B126" t="str">
            <v>Goorooyaroo-Parish lot 1&amp;2 HV3Ph Sply to 3 rural blocks for A&amp;A Const</v>
          </cell>
          <cell r="C126" t="str">
            <v>CIPEN Rural Devpmnt</v>
          </cell>
        </row>
        <row r="127">
          <cell r="A127">
            <v>7513221</v>
          </cell>
          <cell r="B127" t="str">
            <v>Latham-Zone WTI Replacement Program</v>
          </cell>
          <cell r="C127" t="str">
            <v>CIPEN Meter Replce</v>
          </cell>
        </row>
        <row r="128">
          <cell r="A128">
            <v>7513222</v>
          </cell>
          <cell r="B128" t="str">
            <v>Gungahlin-Flemington Rd HV O/Head Relocation</v>
          </cell>
          <cell r="C128" t="str">
            <v>CIPEN Spec Requests</v>
          </cell>
        </row>
        <row r="129">
          <cell r="A129">
            <v>7513224</v>
          </cell>
          <cell r="B129" t="str">
            <v>Jerrabomberra-Mugga Landfill Blk 2114</v>
          </cell>
          <cell r="C129" t="str">
            <v>CIPEN Spec Requests</v>
          </cell>
        </row>
        <row r="130">
          <cell r="A130">
            <v>7513227</v>
          </cell>
          <cell r="B130" t="str">
            <v>Turner-Blk 22 &amp; 23 Sec 28 LV Relocation for Multi Unit Dev</v>
          </cell>
          <cell r="C130" t="str">
            <v>CIPEN Relocation</v>
          </cell>
        </row>
        <row r="131">
          <cell r="A131">
            <v>7513230</v>
          </cell>
          <cell r="B131" t="str">
            <v>Turner-Blk 12 &amp; 13 Sec 61 LV Retic/Supply to Units</v>
          </cell>
          <cell r="C131" t="str">
            <v>CIPEN Urbn Infill</v>
          </cell>
        </row>
        <row r="132">
          <cell r="A132">
            <v>7513231</v>
          </cell>
          <cell r="B132" t="str">
            <v>Nicholls-Gold Creek LV Supply to Golf Course</v>
          </cell>
          <cell r="C132" t="str">
            <v>CIPEN Com/Ind Dvlp</v>
          </cell>
        </row>
        <row r="133">
          <cell r="A133">
            <v>7513232</v>
          </cell>
          <cell r="B133" t="str">
            <v>Amaroo-4 Estate Stage 1 HV/LV Reticulation</v>
          </cell>
          <cell r="C133" t="str">
            <v>CIPEN Urbn Dvlpmnt</v>
          </cell>
        </row>
        <row r="134">
          <cell r="A134">
            <v>7513233</v>
          </cell>
          <cell r="B134" t="str">
            <v>Braddon-Blk 12 Sec 21 LV Reticulation</v>
          </cell>
          <cell r="C134" t="str">
            <v>CIPEN Com/Ind Dvlp</v>
          </cell>
        </row>
        <row r="135">
          <cell r="A135">
            <v>7513235</v>
          </cell>
          <cell r="B135" t="str">
            <v>Bruce-20/81 LV Reticulation/Supply to Units</v>
          </cell>
          <cell r="C135" t="str">
            <v>CIPEN Urbn Infill</v>
          </cell>
        </row>
        <row r="136">
          <cell r="A136">
            <v>7513236</v>
          </cell>
          <cell r="B136" t="str">
            <v>Deakin-Blk 74 Sec 37 LV Supply to APF House</v>
          </cell>
          <cell r="C136" t="str">
            <v>CIPEN Com/Ind Dvlp</v>
          </cell>
        </row>
        <row r="137">
          <cell r="A137">
            <v>7513239</v>
          </cell>
          <cell r="B137" t="str">
            <v>Cracked-Post Isulator Replacement</v>
          </cell>
          <cell r="C137" t="str">
            <v>CIPEN ZZS Replce</v>
          </cell>
        </row>
        <row r="138">
          <cell r="A138">
            <v>7513241</v>
          </cell>
          <cell r="B138" t="str">
            <v>Conder-9-14/230 LV Reticulation Alterations</v>
          </cell>
          <cell r="C138" t="str">
            <v>CIPEN Dist Sys Augm</v>
          </cell>
        </row>
        <row r="139">
          <cell r="A139">
            <v>7513243</v>
          </cell>
          <cell r="B139" t="str">
            <v>Mitchell-11kV Voltage Regulators</v>
          </cell>
          <cell r="C139" t="str">
            <v>CIPEN Dist Sys Augm</v>
          </cell>
        </row>
        <row r="140">
          <cell r="A140">
            <v>7513249</v>
          </cell>
          <cell r="B140" t="str">
            <v>Deakin Blk15 &amp; 25 Sec35 Substation 4311 Augmentation</v>
          </cell>
          <cell r="C140" t="str">
            <v>CIPEN Dist S/S Augm</v>
          </cell>
        </row>
        <row r="141">
          <cell r="A141">
            <v>7513256</v>
          </cell>
          <cell r="B141" t="str">
            <v>Tuggeranong-Attach Danger High Voltage Signs to Substations</v>
          </cell>
          <cell r="C141" t="str">
            <v>CIPEN Dist S/S Rplc</v>
          </cell>
        </row>
        <row r="142">
          <cell r="A142">
            <v>7513259</v>
          </cell>
          <cell r="B142" t="str">
            <v>Kingston-8 &amp; 9/28 HV/LV Retic to MU Dev</v>
          </cell>
          <cell r="C142" t="str">
            <v>CIPEN Urbn Infill</v>
          </cell>
        </row>
        <row r="143">
          <cell r="A143">
            <v>7513276</v>
          </cell>
          <cell r="B143" t="str">
            <v>Turner-12/44 LV Supply to Units</v>
          </cell>
          <cell r="C143" t="str">
            <v>CIPEN Urbn Infill</v>
          </cell>
        </row>
        <row r="144">
          <cell r="A144">
            <v>7513278</v>
          </cell>
          <cell r="B144" t="str">
            <v>Kambah-41/156 Rebuilding of Pole Sub 2028</v>
          </cell>
          <cell r="C144" t="str">
            <v>CIPEN Dist S/S Rplc</v>
          </cell>
        </row>
        <row r="145">
          <cell r="A145">
            <v>7513279</v>
          </cell>
          <cell r="B145" t="str">
            <v>Belconnen-19/86 HV LV Retic to Residential Site</v>
          </cell>
          <cell r="C145" t="str">
            <v>CIPEN Com/Ind Dvlp</v>
          </cell>
        </row>
        <row r="146">
          <cell r="A146">
            <v>7513281</v>
          </cell>
          <cell r="B146" t="str">
            <v>Gungahlin-Yerrabi Stg 5 HV LV Reticulation</v>
          </cell>
          <cell r="C146" t="str">
            <v>CIPEN Urbn Dvlpmnt</v>
          </cell>
        </row>
        <row r="147">
          <cell r="A147">
            <v>7513283</v>
          </cell>
          <cell r="B147" t="str">
            <v>Yarralumla-Irish Embassy LV Supply Upgrade</v>
          </cell>
          <cell r="C147" t="str">
            <v>CIPEN Com/Ind Dvlp</v>
          </cell>
        </row>
        <row r="148">
          <cell r="A148">
            <v>7513284</v>
          </cell>
          <cell r="B148" t="str">
            <v>Nicholls-Harcourt Hill Stg 11 HV LV Reticulation</v>
          </cell>
          <cell r="C148" t="str">
            <v>CIPEN Urbn Dvlpmnt</v>
          </cell>
        </row>
        <row r="149">
          <cell r="A149">
            <v>7513285</v>
          </cell>
          <cell r="B149" t="str">
            <v>Gungahlin-Anthony Rolfe Av Ext of Facilities Electrical Assets</v>
          </cell>
          <cell r="C149" t="str">
            <v>CIPEN Urbn Dvlpmnt</v>
          </cell>
        </row>
        <row r="150">
          <cell r="A150">
            <v>7513286</v>
          </cell>
          <cell r="B150" t="str">
            <v>Turner Blk122223 Sec39 HV LV Reticulation to Multi Unit Development</v>
          </cell>
          <cell r="C150" t="str">
            <v>CIPEN Urbn Infill</v>
          </cell>
        </row>
        <row r="151">
          <cell r="A151">
            <v>7513288</v>
          </cell>
          <cell r="B151" t="str">
            <v>Jerrabomberra-Mugga Landfill</v>
          </cell>
          <cell r="C151" t="str">
            <v>CIPEN Com/Ind Dvlp</v>
          </cell>
        </row>
        <row r="152">
          <cell r="A152">
            <v>7513289</v>
          </cell>
          <cell r="B152" t="str">
            <v>Hackett-Mackennzie St. Replace Substation 3374</v>
          </cell>
          <cell r="C152" t="str">
            <v>CIPEN Dist S/S Rplc</v>
          </cell>
        </row>
        <row r="153">
          <cell r="A153">
            <v>7513293</v>
          </cell>
          <cell r="B153" t="str">
            <v>Charnwood-10/54 Replace 'Pregnant' Distrib Column with M/Pillar</v>
          </cell>
          <cell r="C153" t="str">
            <v>CIPEN Dist U/G Rplc</v>
          </cell>
        </row>
        <row r="154">
          <cell r="A154">
            <v>7513294</v>
          </cell>
          <cell r="B154" t="str">
            <v>Scullin-11/46 Sub 2685 Rebuild</v>
          </cell>
          <cell r="C154" t="str">
            <v>CIPEN Dist S/S Rplc</v>
          </cell>
        </row>
        <row r="155">
          <cell r="A155">
            <v>7513303</v>
          </cell>
          <cell r="B155" t="str">
            <v>Amaroo-4 Stage 2 HV LV Reticulation</v>
          </cell>
          <cell r="C155" t="str">
            <v>CIPEN Urbn Dvlpmnt</v>
          </cell>
        </row>
        <row r="156">
          <cell r="A156">
            <v>7513304</v>
          </cell>
          <cell r="B156" t="str">
            <v>New-Construction Resulting from Bush Fires</v>
          </cell>
          <cell r="C156" t="str">
            <v>CIPEN Dist O/H Rplc</v>
          </cell>
        </row>
        <row r="157">
          <cell r="A157">
            <v>7513305</v>
          </cell>
          <cell r="B157" t="str">
            <v>Oakes-Estate 66KV Line Replacement due to Bush Fires</v>
          </cell>
          <cell r="C157" t="str">
            <v>CIPEN ZZS Replce</v>
          </cell>
        </row>
        <row r="158">
          <cell r="A158">
            <v>7513307</v>
          </cell>
          <cell r="B158" t="str">
            <v>Dickson-1/1 ABC Studios S/s 842 Augmentation</v>
          </cell>
          <cell r="C158" t="str">
            <v>CIPEN Com/Ind Dvlp</v>
          </cell>
        </row>
        <row r="159">
          <cell r="A159">
            <v>7513308</v>
          </cell>
          <cell r="B159" t="str">
            <v>Barton-5/12 LV Upgrade to Engineering House</v>
          </cell>
          <cell r="C159" t="str">
            <v>CIPEN Com/Ind Dvlp</v>
          </cell>
        </row>
        <row r="160">
          <cell r="A160">
            <v>7513309</v>
          </cell>
          <cell r="B160" t="str">
            <v>Forrest-1/32 Wesley Uniting Church LV Supply Upgrade</v>
          </cell>
          <cell r="C160" t="str">
            <v>CIPEN Com/Ind Dvlp</v>
          </cell>
        </row>
        <row r="161">
          <cell r="A161">
            <v>7513310</v>
          </cell>
          <cell r="B161" t="str">
            <v>Woden-/ Wanniassa Zone Substation Installation of Auxilliary Relay</v>
          </cell>
          <cell r="C161" t="str">
            <v>CIPEN ZZS Augme</v>
          </cell>
        </row>
        <row r="162">
          <cell r="A162">
            <v>7513311</v>
          </cell>
          <cell r="B162" t="str">
            <v>Woden-/ Wanniassa Zone S/S Monitoring of AVR's</v>
          </cell>
          <cell r="C162" t="str">
            <v>CIPEN ZZS Augme</v>
          </cell>
        </row>
        <row r="163">
          <cell r="A163">
            <v>7513313</v>
          </cell>
          <cell r="B163" t="str">
            <v>Gungahlin-Sec 172 LV Supply to Irrigation Controller</v>
          </cell>
          <cell r="C163" t="str">
            <v>CIPEN Spec Requests</v>
          </cell>
        </row>
        <row r="164">
          <cell r="A164">
            <v>7513314</v>
          </cell>
          <cell r="B164" t="str">
            <v>Fyshwick-16/22 System Augmentation Barrier St</v>
          </cell>
          <cell r="C164" t="str">
            <v>CIPEN Dist Sys Augm</v>
          </cell>
        </row>
        <row r="165">
          <cell r="A165">
            <v>7513321</v>
          </cell>
          <cell r="B165" t="str">
            <v>Griffith-48/92 Replace LV OH with ABC</v>
          </cell>
          <cell r="C165" t="str">
            <v>CIPEN Spec Requests</v>
          </cell>
        </row>
        <row r="166">
          <cell r="A166">
            <v>7513324</v>
          </cell>
          <cell r="B166" t="str">
            <v>Hume-31/7 LV Reticulation/Supply to Warehouses</v>
          </cell>
          <cell r="C166" t="str">
            <v>CIPEN Com/Ind Dvlp</v>
          </cell>
        </row>
        <row r="167">
          <cell r="A167">
            <v>7513326</v>
          </cell>
          <cell r="B167" t="str">
            <v>Nicholls Blk4 Sec75 LV Supply to 21 Residences</v>
          </cell>
          <cell r="C167" t="str">
            <v>CIPEN Urbn Infill</v>
          </cell>
        </row>
        <row r="168">
          <cell r="A168">
            <v>7513328</v>
          </cell>
          <cell r="B168" t="str">
            <v>Data-Maintenance Utility for PDR</v>
          </cell>
          <cell r="C168" t="str">
            <v>CIPEN IT Project</v>
          </cell>
        </row>
        <row r="169">
          <cell r="A169">
            <v>7513329</v>
          </cell>
          <cell r="B169" t="str">
            <v>Test/Development-for SCADA System</v>
          </cell>
          <cell r="C169" t="str">
            <v>CIPEN IT Project</v>
          </cell>
        </row>
        <row r="170">
          <cell r="A170">
            <v>7513331</v>
          </cell>
          <cell r="B170" t="str">
            <v>Campbell- Morshead Drive Duplication - LV relocation</v>
          </cell>
          <cell r="C170" t="str">
            <v>CIPEN Relocation</v>
          </cell>
        </row>
        <row r="171">
          <cell r="A171">
            <v>7513333</v>
          </cell>
          <cell r="B171" t="str">
            <v>Mawson-2P Sub 1152 Rebuilding Blk 25 Sec 18</v>
          </cell>
          <cell r="C171" t="str">
            <v>CIPEN Dist S/S Rplc</v>
          </cell>
        </row>
        <row r="172">
          <cell r="A172">
            <v>7513337</v>
          </cell>
          <cell r="B172" t="str">
            <v>Barton-14/33 LV Supply to Power Box - Grevilla Park</v>
          </cell>
          <cell r="C172" t="str">
            <v>CIPEN Com/Ind Dvlp</v>
          </cell>
        </row>
        <row r="173">
          <cell r="A173">
            <v>7513339</v>
          </cell>
          <cell r="B173" t="str">
            <v>Braddon-12/58 LV Reticulation/Supply to Units</v>
          </cell>
          <cell r="C173" t="str">
            <v>CIPEN Urbn Infill</v>
          </cell>
        </row>
        <row r="174">
          <cell r="A174">
            <v>7513340</v>
          </cell>
          <cell r="B174" t="str">
            <v>Page-17/2 Upgrade Supply to Complex</v>
          </cell>
          <cell r="C174" t="str">
            <v>CIPEN Com/Ind Dvlp</v>
          </cell>
        </row>
        <row r="175">
          <cell r="A175">
            <v>7513346</v>
          </cell>
          <cell r="B175" t="str">
            <v>Gungahlin-1/167- Horse Park Drive - LV supply to Sl Controller</v>
          </cell>
          <cell r="C175" t="str">
            <v>CIPEN Spec Requests</v>
          </cell>
        </row>
        <row r="176">
          <cell r="A176">
            <v>7513347</v>
          </cell>
          <cell r="B176" t="str">
            <v>Bruce-Replace 132kV Post Insulators for Switching Station</v>
          </cell>
          <cell r="C176" t="str">
            <v>CIPEN ZZS Replce</v>
          </cell>
        </row>
        <row r="177">
          <cell r="A177">
            <v>7513348</v>
          </cell>
          <cell r="B177" t="str">
            <v>City-East Replace 132kV Post Insulators for Switching Station</v>
          </cell>
          <cell r="C177" t="str">
            <v>CIPEN ZZS Replce</v>
          </cell>
        </row>
        <row r="178">
          <cell r="A178">
            <v>7513350</v>
          </cell>
          <cell r="B178" t="str">
            <v>Install-Mandatory Signage at all Zone Substations</v>
          </cell>
          <cell r="C178" t="str">
            <v>CIPEN ZZS Replce</v>
          </cell>
        </row>
        <row r="179">
          <cell r="A179">
            <v>7513351</v>
          </cell>
          <cell r="B179" t="str">
            <v>Replacement-of VT at Substation 5006 Woden ValleyHospital</v>
          </cell>
          <cell r="C179" t="str">
            <v>CIPEN Dist S/S Rplc</v>
          </cell>
        </row>
        <row r="180">
          <cell r="A180">
            <v>7513352</v>
          </cell>
          <cell r="B180" t="str">
            <v>Replacement-of VT at Russell Building M</v>
          </cell>
          <cell r="C180" t="str">
            <v>CIPEN Dist S/S Rplc</v>
          </cell>
        </row>
        <row r="181">
          <cell r="A181">
            <v>7513353</v>
          </cell>
          <cell r="B181" t="str">
            <v>New Key Lock Arrangement for Ground Mounted Subs Southside</v>
          </cell>
          <cell r="C181" t="str">
            <v>CIPEN Dist S/S Rplc</v>
          </cell>
        </row>
        <row r="182">
          <cell r="A182">
            <v>7513355</v>
          </cell>
          <cell r="B182" t="str">
            <v>Gungahlin-Horse Park  Estate Stage 1 HV LV Retic</v>
          </cell>
          <cell r="C182" t="str">
            <v>CIPEN Urbn Dvlpmnt</v>
          </cell>
        </row>
        <row r="183">
          <cell r="A183">
            <v>7513356</v>
          </cell>
          <cell r="B183" t="str">
            <v>Mitchell Blk 11 &amp; 34 Sec 18 LV Service &amp; OH Relocation</v>
          </cell>
          <cell r="C183" t="str">
            <v>CIPEN Relocation</v>
          </cell>
        </row>
        <row r="184">
          <cell r="A184">
            <v>7513357</v>
          </cell>
          <cell r="B184" t="str">
            <v>Brad-9/58 LV Supply 14 units</v>
          </cell>
          <cell r="C184" t="str">
            <v>CIPEN Urbn Infill</v>
          </cell>
        </row>
        <row r="185">
          <cell r="A185">
            <v>7513359</v>
          </cell>
          <cell r="B185" t="str">
            <v>Phillip-Sec 3 LV Supply to new SL Controller</v>
          </cell>
          <cell r="C185" t="str">
            <v>CIPEN Spec Requests</v>
          </cell>
        </row>
        <row r="186">
          <cell r="A186">
            <v>7513360</v>
          </cell>
          <cell r="B186" t="str">
            <v>Braddon-Blk 15 Sec 59 LV Retic to Multi Unit Dev</v>
          </cell>
          <cell r="C186" t="str">
            <v>CIPEN Urbn Infill</v>
          </cell>
        </row>
        <row r="187">
          <cell r="A187">
            <v>7513362</v>
          </cell>
          <cell r="B187" t="str">
            <v>Bruce-Blk 13 Sec 86 LV Retic to MU Site</v>
          </cell>
          <cell r="C187" t="str">
            <v>CIPEN Urbn Infill</v>
          </cell>
        </row>
        <row r="188">
          <cell r="A188">
            <v>7513364</v>
          </cell>
          <cell r="B188" t="str">
            <v>King-Blk 19 Sec 44 LV Supply to Rowing Shed</v>
          </cell>
          <cell r="C188" t="str">
            <v>CIPEN Spec Requests</v>
          </cell>
        </row>
        <row r="189">
          <cell r="A189">
            <v>7513365</v>
          </cell>
          <cell r="B189" t="str">
            <v>Tuggeranong-HV LV Retic to Rural Block</v>
          </cell>
          <cell r="C189" t="str">
            <v>CIPEN Rural Devpmnt</v>
          </cell>
        </row>
        <row r="190">
          <cell r="A190">
            <v>7513367</v>
          </cell>
          <cell r="B190" t="str">
            <v>Amaroo-4 Stage 3 HV LV Retic</v>
          </cell>
          <cell r="C190" t="str">
            <v>CIPEN Urbn Dvlpmnt</v>
          </cell>
        </row>
        <row r="191">
          <cell r="A191">
            <v>7513372</v>
          </cell>
          <cell r="B191" t="str">
            <v>Belconnen-7/10 Upgrade S/S 2208</v>
          </cell>
          <cell r="C191" t="str">
            <v>CIPEN Dist S/S Rplc</v>
          </cell>
        </row>
        <row r="192">
          <cell r="A192">
            <v>7513373</v>
          </cell>
          <cell r="B192" t="str">
            <v>Belconnen-18/59 HV Feeder Augmentation Stage 1</v>
          </cell>
          <cell r="C192" t="str">
            <v>CIPEN Dist Sys Augm</v>
          </cell>
        </row>
        <row r="193">
          <cell r="A193">
            <v>7513374</v>
          </cell>
          <cell r="B193" t="str">
            <v>Belconnen-Benjamin Way HV Feeder Augment Stage 2</v>
          </cell>
          <cell r="C193" t="str">
            <v>CIPEN Dist Sys Augm</v>
          </cell>
        </row>
        <row r="194">
          <cell r="A194">
            <v>7513375</v>
          </cell>
          <cell r="B194" t="str">
            <v>Belconnen-HV Feeder Augment Stage 3</v>
          </cell>
          <cell r="C194" t="str">
            <v>CIPEN Dist Sys Augm</v>
          </cell>
        </row>
        <row r="195">
          <cell r="A195">
            <v>7513377</v>
          </cell>
          <cell r="B195" t="str">
            <v>MacGregor-Sec 82 LV UG Relocations</v>
          </cell>
          <cell r="C195" t="str">
            <v>CIPEN Relocation</v>
          </cell>
        </row>
        <row r="196">
          <cell r="A196">
            <v>7513379</v>
          </cell>
          <cell r="B196" t="str">
            <v>Turner-14-16/39 LV OH Removals</v>
          </cell>
          <cell r="C196" t="str">
            <v>CIPEN Spec Requests</v>
          </cell>
        </row>
        <row r="197">
          <cell r="A197">
            <v>7513385</v>
          </cell>
          <cell r="B197" t="str">
            <v>Dickson-23/34 HV Reticulation Alterations</v>
          </cell>
          <cell r="C197" t="str">
            <v>CIPEN Dist O/H Rplc</v>
          </cell>
        </row>
        <row r="198">
          <cell r="A198">
            <v>7513386</v>
          </cell>
          <cell r="B198" t="str">
            <v>Phillip-1/119 HV Retic Alterations &amp; Decommissioning of Sub 1989</v>
          </cell>
          <cell r="C198" t="str">
            <v>CIPEN Com/Ind Dvlp</v>
          </cell>
        </row>
        <row r="199">
          <cell r="A199">
            <v>7513387</v>
          </cell>
          <cell r="B199" t="str">
            <v>Phillip-1/119 Substation Fitout &amp; HV Reticulation</v>
          </cell>
          <cell r="C199" t="str">
            <v>CIPEN Com/Ind Dvlp</v>
          </cell>
        </row>
        <row r="200">
          <cell r="A200">
            <v>7513388</v>
          </cell>
          <cell r="B200" t="str">
            <v>Dunlop-3 East Estate Stage 2A HV LV Retic</v>
          </cell>
          <cell r="C200" t="str">
            <v>CIPEN Urbn Dvlpmnt</v>
          </cell>
        </row>
        <row r="201">
          <cell r="A201">
            <v>7513389</v>
          </cell>
          <cell r="B201" t="str">
            <v>Gungahlin-HV Feeder Gungahlin to Mitchell</v>
          </cell>
          <cell r="C201" t="str">
            <v>CIPEN Dist Sys Augm</v>
          </cell>
        </row>
        <row r="202">
          <cell r="A202">
            <v>7513392</v>
          </cell>
          <cell r="B202" t="str">
            <v>Conder-9 Banks 3 Stage 3A HV LV Reticulation</v>
          </cell>
          <cell r="C202" t="str">
            <v>CIPEN Urbn Dvlpmnt</v>
          </cell>
        </row>
        <row r="203">
          <cell r="A203">
            <v>7513393</v>
          </cell>
          <cell r="B203" t="str">
            <v>Conder-9 Banks 3 Stage 3B HV LV Reticulation</v>
          </cell>
          <cell r="C203" t="str">
            <v>CIPEN Urbn Dvlpmnt</v>
          </cell>
        </row>
        <row r="204">
          <cell r="A204">
            <v>7513394</v>
          </cell>
          <cell r="B204" t="str">
            <v>Conder-9 Banks 3 Stage 3C HV LV Reticulation</v>
          </cell>
          <cell r="C204" t="str">
            <v>CIPEN Urbn Dvlpmnt</v>
          </cell>
        </row>
        <row r="205">
          <cell r="A205">
            <v>7513395</v>
          </cell>
          <cell r="B205" t="str">
            <v>Conder-9 Banks 3 Stage 3D HV LV Reticulation</v>
          </cell>
          <cell r="C205" t="str">
            <v>CIPEN Urbn Dvlpmnt</v>
          </cell>
        </row>
        <row r="206">
          <cell r="A206">
            <v>7513396</v>
          </cell>
          <cell r="B206" t="str">
            <v>Fyshwick-59/34 LV Supply to Commercial Block</v>
          </cell>
          <cell r="C206" t="str">
            <v>CIPEN Com/Ind Dvlp</v>
          </cell>
        </row>
        <row r="207">
          <cell r="A207">
            <v>7513397</v>
          </cell>
          <cell r="B207" t="str">
            <v>Belconnen-5/167 LV Supply to Traffic Lights - William Webb &amp; Ginn. Drv</v>
          </cell>
          <cell r="C207" t="str">
            <v>CIPEN Spec Requests</v>
          </cell>
        </row>
        <row r="208">
          <cell r="A208">
            <v>7513398</v>
          </cell>
          <cell r="B208" t="str">
            <v>Mawson-1/57 Raiders Club Redevelopment HV LV Retic</v>
          </cell>
          <cell r="C208" t="str">
            <v>CIPEN Com/Ind Dvlp</v>
          </cell>
        </row>
        <row r="209">
          <cell r="A209">
            <v>7513401</v>
          </cell>
          <cell r="B209" t="str">
            <v>Kingston-Sec 8 &amp; 22 LV Supply to Lawn Water Controllers</v>
          </cell>
          <cell r="C209" t="str">
            <v>CIPEN Com/Ind Dvlp</v>
          </cell>
        </row>
        <row r="210">
          <cell r="A210">
            <v>7513402</v>
          </cell>
          <cell r="B210" t="str">
            <v>Kingston-8/8 LV Supply to Sewer Pump Station - KFD</v>
          </cell>
          <cell r="C210" t="str">
            <v>CIPEN Com/Ind Dvlp</v>
          </cell>
        </row>
        <row r="211">
          <cell r="A211">
            <v>7513403</v>
          </cell>
          <cell r="B211" t="str">
            <v>Streetlight-&amp; Vegetation Work Control Register</v>
          </cell>
          <cell r="C211" t="str">
            <v>CIPEN IT Project</v>
          </cell>
        </row>
        <row r="212">
          <cell r="A212">
            <v>7513404</v>
          </cell>
          <cell r="B212" t="str">
            <v>Campbell-Duntroon Housing Redevelop Stage A3 HV LV Retic</v>
          </cell>
          <cell r="C212" t="str">
            <v>CIPEN Urbn Infill</v>
          </cell>
        </row>
        <row r="213">
          <cell r="A213">
            <v>7513405</v>
          </cell>
          <cell r="B213" t="str">
            <v>Campbell-Duntroon Hse Develop Stg A1</v>
          </cell>
          <cell r="C213" t="str">
            <v>CIPEN Urbn Infill</v>
          </cell>
        </row>
        <row r="214">
          <cell r="A214">
            <v>7513406</v>
          </cell>
          <cell r="B214" t="str">
            <v>Campbell-Housing Dev Stg A2</v>
          </cell>
          <cell r="C214" t="str">
            <v>CIPEN Urbn Infill</v>
          </cell>
        </row>
        <row r="215">
          <cell r="A215">
            <v>7513407</v>
          </cell>
          <cell r="B215" t="str">
            <v>Bruce-AIS HV LV Reticulation to Archery Facility</v>
          </cell>
          <cell r="C215" t="str">
            <v>CIPEN Com/Ind Dvlp</v>
          </cell>
        </row>
        <row r="216">
          <cell r="A216">
            <v>7513409</v>
          </cell>
          <cell r="B216" t="str">
            <v>Kingston-Foreshore Stage 2 11KV Cable</v>
          </cell>
          <cell r="C216" t="str">
            <v>CIPEN Spec Requests</v>
          </cell>
        </row>
        <row r="217">
          <cell r="A217">
            <v>7513410</v>
          </cell>
          <cell r="B217" t="str">
            <v>Aranda-S/S 1141 HV Fuses for System Spares</v>
          </cell>
          <cell r="C217" t="str">
            <v>CIPEN Dist S/S Augm</v>
          </cell>
        </row>
        <row r="218">
          <cell r="A218">
            <v>7513411</v>
          </cell>
          <cell r="B218" t="str">
            <v>Aranda-S/S 1142 HV Fuses for System Spares</v>
          </cell>
          <cell r="C218" t="str">
            <v>CIPEN Dist S/S Augm</v>
          </cell>
        </row>
        <row r="219">
          <cell r="A219">
            <v>7513412</v>
          </cell>
          <cell r="B219" t="str">
            <v>Amaroo-Blk 284 Sec 74 Minipillar Reloc</v>
          </cell>
          <cell r="C219" t="str">
            <v>CIPEN Relocation</v>
          </cell>
        </row>
        <row r="220">
          <cell r="A220">
            <v>7513414</v>
          </cell>
          <cell r="B220" t="str">
            <v>Garran-Blk 1 Sec 61 LV Supply to POE Cubicle</v>
          </cell>
          <cell r="C220" t="str">
            <v>CIPEN Urbn Dvlpmnt</v>
          </cell>
        </row>
        <row r="221">
          <cell r="A221">
            <v>7513415</v>
          </cell>
          <cell r="B221" t="str">
            <v>Garran-Blk1 Sec 64 LV Supply to POE Cubicle</v>
          </cell>
          <cell r="C221" t="str">
            <v>CIPEN Urbn Dvlpmnt</v>
          </cell>
        </row>
        <row r="222">
          <cell r="A222">
            <v>7513417</v>
          </cell>
          <cell r="B222" t="str">
            <v>Turner-Blk 17 &amp; 18 Sec 43 LV Supply</v>
          </cell>
          <cell r="C222" t="str">
            <v>CIPEN Urbn Infill</v>
          </cell>
        </row>
        <row r="223">
          <cell r="A223">
            <v>7513418</v>
          </cell>
          <cell r="B223" t="str">
            <v>Wanniassa-Blk3 Sec 116 LV Supply to TLC</v>
          </cell>
          <cell r="C223" t="str">
            <v>CIPEN Spec Requests</v>
          </cell>
        </row>
        <row r="224">
          <cell r="A224">
            <v>7513419</v>
          </cell>
          <cell r="B224" t="str">
            <v>Hume-Blk 54 Sec 4 LV to OPTUS</v>
          </cell>
          <cell r="C224" t="str">
            <v>CIPEN Com/Ind Dvlp</v>
          </cell>
        </row>
        <row r="225">
          <cell r="A225">
            <v>7513420</v>
          </cell>
          <cell r="B225" t="str">
            <v>Sub38-Refurbishment City Section1</v>
          </cell>
          <cell r="C225" t="str">
            <v>CIPEN Dist S/S Rplc</v>
          </cell>
        </row>
        <row r="226">
          <cell r="A226">
            <v>7513421</v>
          </cell>
          <cell r="B226" t="str">
            <v>Kingston-Foreshore Relocate HV 132kV Route</v>
          </cell>
          <cell r="C226" t="str">
            <v>CIPEN Relocation</v>
          </cell>
        </row>
        <row r="227">
          <cell r="A227">
            <v>7513422</v>
          </cell>
          <cell r="B227" t="str">
            <v>Gungahlin-12/167 LV Supply to 4 Units</v>
          </cell>
          <cell r="C227" t="str">
            <v>CIPEN Urbn Infill</v>
          </cell>
        </row>
        <row r="228">
          <cell r="A228">
            <v>7513426</v>
          </cell>
          <cell r="B228" t="str">
            <v>Red-Hill Blk 2 Sec 2 LV Service Upgrade</v>
          </cell>
          <cell r="C228" t="str">
            <v>CIPEN Spec Requests</v>
          </cell>
        </row>
        <row r="229">
          <cell r="A229">
            <v>7513427</v>
          </cell>
          <cell r="B229" t="str">
            <v>Lyneham-11/64 LV Supply Upgrade</v>
          </cell>
          <cell r="C229" t="str">
            <v>CIPEN Spec Requests</v>
          </cell>
        </row>
        <row r="230">
          <cell r="A230">
            <v>7513429</v>
          </cell>
          <cell r="B230" t="str">
            <v>Griffith-Blk 1 Sec 30 Relocate LV Service</v>
          </cell>
          <cell r="C230" t="str">
            <v>CIPEN Relocation</v>
          </cell>
        </row>
        <row r="231">
          <cell r="A231">
            <v>7513430</v>
          </cell>
          <cell r="B231" t="str">
            <v>Streetlight-Process Improvement</v>
          </cell>
          <cell r="C231" t="str">
            <v>CIPEN IT Project</v>
          </cell>
        </row>
        <row r="232">
          <cell r="A232">
            <v>7513431</v>
          </cell>
          <cell r="B232" t="str">
            <v>Kingston-Eyre St LV to Traffic Controller</v>
          </cell>
          <cell r="C232" t="str">
            <v>CIPEN Spec Requests</v>
          </cell>
        </row>
        <row r="233">
          <cell r="A233">
            <v>7513433</v>
          </cell>
          <cell r="B233" t="str">
            <v>Gold-Creek Zone Substation Security Camera Install</v>
          </cell>
          <cell r="C233" t="str">
            <v>CIPEN ZZS Augme</v>
          </cell>
        </row>
        <row r="234">
          <cell r="A234">
            <v>7513434</v>
          </cell>
          <cell r="B234" t="str">
            <v>Kingston-Foreshore Stage 1 Sec Relocate HV Poles</v>
          </cell>
          <cell r="C234" t="str">
            <v>CIPEN Relocation</v>
          </cell>
        </row>
        <row r="235">
          <cell r="A235">
            <v>7513435</v>
          </cell>
          <cell r="B235" t="str">
            <v>O'Connor-14/50 Rebuild Pole Substation 97</v>
          </cell>
          <cell r="C235" t="str">
            <v>CIPEN Dist S/S Rplc</v>
          </cell>
        </row>
        <row r="236">
          <cell r="A236">
            <v>7513436</v>
          </cell>
          <cell r="B236" t="str">
            <v>Fyshwick Blk 34 Sec 37 LV Upgrade</v>
          </cell>
          <cell r="C236" t="str">
            <v>CIPEN Spec Requests</v>
          </cell>
        </row>
        <row r="237">
          <cell r="A237">
            <v>7513437</v>
          </cell>
          <cell r="B237" t="str">
            <v>Barton-Blk 1 Sec 29 LV Upgrade to Telopea Park</v>
          </cell>
          <cell r="C237" t="str">
            <v>CIPEN Spec Requests</v>
          </cell>
        </row>
        <row r="238">
          <cell r="A238">
            <v>7513438</v>
          </cell>
          <cell r="B238" t="str">
            <v>Cook-Blk 1 Sec 49 Relocate LV cable</v>
          </cell>
          <cell r="C238" t="str">
            <v>CIPEN Relocation</v>
          </cell>
        </row>
        <row r="239">
          <cell r="A239">
            <v>7513439</v>
          </cell>
          <cell r="B239" t="str">
            <v>Fyswhick-Blk 24 Sec 32 HV LV Reticulation to Commercial Bldg</v>
          </cell>
          <cell r="C239" t="str">
            <v>CIPEN Com/Ind Dvlp</v>
          </cell>
        </row>
        <row r="240">
          <cell r="A240">
            <v>7513441</v>
          </cell>
          <cell r="B240" t="str">
            <v>Reid-Blk 18 Sec 24 Relocate OH to UG</v>
          </cell>
          <cell r="C240" t="str">
            <v>CIPEN Relocation</v>
          </cell>
        </row>
        <row r="241">
          <cell r="A241">
            <v>7513442</v>
          </cell>
          <cell r="B241" t="str">
            <v>Red-Hill Blk 1 Sec 56 Supply upgrade to Federal Gold Course</v>
          </cell>
          <cell r="C241" t="str">
            <v>CIPEN Spec Requests</v>
          </cell>
        </row>
        <row r="242">
          <cell r="A242">
            <v>7513443</v>
          </cell>
          <cell r="B242" t="str">
            <v>Turner-Blk 19 &amp; 20 Sec 39 LV Relocation</v>
          </cell>
          <cell r="C242" t="str">
            <v>CIPEN Relocation</v>
          </cell>
        </row>
        <row r="243">
          <cell r="A243">
            <v>7513444</v>
          </cell>
          <cell r="B243" t="str">
            <v>Nicholls-Sec 89 Lower/Reloc HV UG cable Adj SWS 8386</v>
          </cell>
          <cell r="C243" t="str">
            <v>CIPEN Relocation</v>
          </cell>
        </row>
        <row r="244">
          <cell r="A244">
            <v>7513446</v>
          </cell>
          <cell r="B244" t="str">
            <v>Gungahlin-Blk 21 Sec 167 LV Supply to 6 Units</v>
          </cell>
          <cell r="C244" t="str">
            <v>CIPEN Urbn Infill</v>
          </cell>
        </row>
        <row r="245">
          <cell r="A245">
            <v>7513447</v>
          </cell>
          <cell r="B245" t="str">
            <v>Yarralumla-Blk 16-18 Sec 56 LV</v>
          </cell>
          <cell r="C245" t="str">
            <v>CIPEN Urbn Infill</v>
          </cell>
        </row>
        <row r="246">
          <cell r="A246">
            <v>7513448</v>
          </cell>
          <cell r="B246" t="str">
            <v>Hume-Blk 18 Sec 1 LV Supply to POE</v>
          </cell>
          <cell r="C246" t="str">
            <v>CIPEN Com/Ind Dvlp</v>
          </cell>
        </row>
        <row r="247">
          <cell r="A247">
            <v>7513449</v>
          </cell>
          <cell r="B247" t="str">
            <v>King-Sec8 LV to site sheds</v>
          </cell>
          <cell r="C247" t="str">
            <v>CIPEN Spec Requests</v>
          </cell>
        </row>
        <row r="248">
          <cell r="A248">
            <v>7513450</v>
          </cell>
          <cell r="B248" t="str">
            <v>O'Connor-Blk 16 Sec 25 LV OH Relocation</v>
          </cell>
          <cell r="C248" t="str">
            <v>CIPEN Relocation</v>
          </cell>
        </row>
        <row r="249">
          <cell r="A249">
            <v>7513451</v>
          </cell>
          <cell r="B249" t="str">
            <v>Monash-Blk 1 Sec 171 Rebuild 2P Substation 2643</v>
          </cell>
          <cell r="C249" t="str">
            <v>CIPEN Dist S/S Rplc</v>
          </cell>
        </row>
        <row r="250">
          <cell r="A250">
            <v>7513452</v>
          </cell>
          <cell r="B250" t="str">
            <v>Watson-13/42 LV OH to UG Relocation</v>
          </cell>
          <cell r="C250" t="str">
            <v>CIPEN Relocation</v>
          </cell>
        </row>
        <row r="251">
          <cell r="A251">
            <v>7513453</v>
          </cell>
          <cell r="B251" t="str">
            <v>Turner-19 &amp; 20 Sec 39 LV Supply to 11 Units</v>
          </cell>
          <cell r="C251" t="str">
            <v>CIPEN Urbn Infill</v>
          </cell>
        </row>
        <row r="252">
          <cell r="A252">
            <v>7513454</v>
          </cell>
          <cell r="B252" t="str">
            <v>Turner-Blks 11 &amp; 12 Sec 43 LV Supply to 9 Units</v>
          </cell>
          <cell r="C252" t="str">
            <v>CIPEN Urbn Infill</v>
          </cell>
        </row>
        <row r="253">
          <cell r="A253">
            <v>7513455</v>
          </cell>
          <cell r="B253" t="str">
            <v>Pialligo-Blk 18 LV Supply to Design Centre Bldg</v>
          </cell>
          <cell r="C253" t="str">
            <v>CIPEN Com/Ind Dvlp</v>
          </cell>
        </row>
        <row r="254">
          <cell r="A254">
            <v>7513457</v>
          </cell>
          <cell r="B254" t="str">
            <v>Symonston-Blk 2 Sec 97 LV Service Upgrade</v>
          </cell>
          <cell r="C254" t="str">
            <v>CIPEN Spec Requests</v>
          </cell>
        </row>
        <row r="255">
          <cell r="A255">
            <v>7513458</v>
          </cell>
          <cell r="B255" t="str">
            <v>Phillip-Blk 2 Sec 18 LV Upgrade to Southern Cross Club</v>
          </cell>
          <cell r="C255" t="str">
            <v>CIPEN Com/Ind Dvlp</v>
          </cell>
        </row>
        <row r="256">
          <cell r="A256">
            <v>7513459</v>
          </cell>
          <cell r="B256" t="str">
            <v>Narrabundah-Blk 1 Sec 87 HV LV Retic to College</v>
          </cell>
          <cell r="C256" t="str">
            <v>CIPEN Com/Ind Dvlp</v>
          </cell>
        </row>
        <row r="257">
          <cell r="A257">
            <v>7513460</v>
          </cell>
          <cell r="B257" t="str">
            <v>Garran-Sec 59 &amp; 60 HV LV Reticulation</v>
          </cell>
          <cell r="C257" t="str">
            <v>CIPEN Dist Sys Augm</v>
          </cell>
        </row>
        <row r="258">
          <cell r="A258">
            <v>7513461</v>
          </cell>
          <cell r="B258" t="str">
            <v>Majura-Blk 173 Relocate 2 HV Poles</v>
          </cell>
          <cell r="C258" t="str">
            <v>CIPEN Relocation</v>
          </cell>
        </row>
        <row r="259">
          <cell r="A259">
            <v>7513463</v>
          </cell>
          <cell r="B259" t="str">
            <v>Campbell-Sec 120 Reloc HV LV Cables at Duntroon</v>
          </cell>
          <cell r="C259" t="str">
            <v>CIPEN Relocation</v>
          </cell>
        </row>
        <row r="260">
          <cell r="A260">
            <v>7513465</v>
          </cell>
          <cell r="B260" t="str">
            <v>Mt-Stromlo Water Treatment Plant 2P Sub 1098 Augment</v>
          </cell>
          <cell r="C260" t="str">
            <v>CIPEN Dist S/S Rplc</v>
          </cell>
        </row>
        <row r="261">
          <cell r="A261">
            <v>7513467</v>
          </cell>
          <cell r="B261" t="str">
            <v>Curtin-Blk 9 Sec 102 Substation 890 Rebuild</v>
          </cell>
          <cell r="C261" t="str">
            <v>CIPEN Dist S/S Rplc</v>
          </cell>
        </row>
        <row r="262">
          <cell r="A262">
            <v>7513468</v>
          </cell>
          <cell r="B262" t="str">
            <v>Weston-1179 LV Supply to Sewer Ventilation Unit</v>
          </cell>
          <cell r="C262" t="str">
            <v>CIPEN Com/Ind Dvlp</v>
          </cell>
        </row>
        <row r="263">
          <cell r="A263">
            <v>7513469</v>
          </cell>
          <cell r="B263" t="str">
            <v>Parliament-House Battery Charger Replacement</v>
          </cell>
          <cell r="C263" t="str">
            <v>CIPEN Dist S/S Rplc</v>
          </cell>
        </row>
        <row r="264">
          <cell r="A264">
            <v>7513470</v>
          </cell>
          <cell r="B264" t="str">
            <v>Turner-Blk 13-14 Sec 43 LV Supply to 30 Units</v>
          </cell>
          <cell r="C264" t="str">
            <v>CIPEN Urbn Infill</v>
          </cell>
        </row>
        <row r="265">
          <cell r="A265">
            <v>7513471</v>
          </cell>
          <cell r="B265" t="str">
            <v>Latham-Blk 1 Sec 31 LV Supply to 21 Units</v>
          </cell>
          <cell r="C265" t="str">
            <v>CIPEN Urbn Infill</v>
          </cell>
        </row>
        <row r="266">
          <cell r="A266">
            <v>7513472</v>
          </cell>
          <cell r="B266" t="str">
            <v>Griffith Blk 13 Sec 14 LV Supply to 10 Units</v>
          </cell>
          <cell r="C266" t="str">
            <v>CIPEN Urbn Infill</v>
          </cell>
        </row>
        <row r="267">
          <cell r="A267">
            <v>7513473</v>
          </cell>
          <cell r="B267" t="str">
            <v>Turner-Blk 27 Sec 39 LV Supply</v>
          </cell>
          <cell r="C267" t="str">
            <v>CIPEN Urbn Infill</v>
          </cell>
        </row>
        <row r="268">
          <cell r="A268">
            <v>7513474</v>
          </cell>
          <cell r="B268" t="str">
            <v>Torrens-Blk 9 Sec 23 LV Supply to 8 Units</v>
          </cell>
          <cell r="C268" t="str">
            <v>CIPEN Urbn Infill</v>
          </cell>
        </row>
        <row r="269">
          <cell r="A269">
            <v>7513475</v>
          </cell>
          <cell r="B269" t="str">
            <v>Bruce-Blk 7 Sec 3 HV LV Supply to Belconnen Aquatic Centre</v>
          </cell>
          <cell r="C269" t="str">
            <v>CIPEN Com/Ind Dvlp</v>
          </cell>
        </row>
        <row r="270">
          <cell r="A270">
            <v>7513476</v>
          </cell>
          <cell r="B270" t="str">
            <v>Nicholls-Blk 1 Sec 155 LV Supply to 34 Units</v>
          </cell>
          <cell r="C270" t="str">
            <v>CIPEN Urbn Infill</v>
          </cell>
        </row>
        <row r="271">
          <cell r="A271">
            <v>7513477</v>
          </cell>
          <cell r="B271" t="str">
            <v>Braddon-Blk 13 Sec 58 LV Supply to 14 Units</v>
          </cell>
          <cell r="C271" t="str">
            <v>CIPEN Urbn Infill</v>
          </cell>
        </row>
        <row r="272">
          <cell r="A272">
            <v>7513478</v>
          </cell>
          <cell r="B272" t="str">
            <v>Dickson-Blk 1 Sec 34 HV LV Sub Upgrade to Daramalan College</v>
          </cell>
          <cell r="C272" t="str">
            <v>CIPEN Com/Ind Dvlp</v>
          </cell>
        </row>
        <row r="273">
          <cell r="A273">
            <v>7513479</v>
          </cell>
          <cell r="B273" t="str">
            <v>Yarralumla-Sections 52 &amp; 55 HV Augmentation</v>
          </cell>
          <cell r="C273" t="str">
            <v>CIPEN Dist S/S Rplc</v>
          </cell>
        </row>
        <row r="274">
          <cell r="A274">
            <v>7513481</v>
          </cell>
          <cell r="B274" t="str">
            <v>Kingston Blk 30 Sec 22 Relocate Service Cable</v>
          </cell>
          <cell r="C274" t="str">
            <v>CIPEN Relocation</v>
          </cell>
        </row>
        <row r="275">
          <cell r="A275">
            <v>7513482</v>
          </cell>
          <cell r="B275" t="str">
            <v>ACMS-Data Improvement - Underground Services Pilot</v>
          </cell>
          <cell r="C275" t="str">
            <v>CIPEN IT Project</v>
          </cell>
        </row>
        <row r="276">
          <cell r="A276">
            <v>7513483</v>
          </cell>
          <cell r="B276" t="str">
            <v>ACMS-Data Improvement Network Connectivity Capture of O/H Services</v>
          </cell>
          <cell r="C276" t="str">
            <v>CIPEN IT Project</v>
          </cell>
        </row>
        <row r="277">
          <cell r="A277">
            <v>7513484</v>
          </cell>
          <cell r="B277" t="str">
            <v>Ainslie-Blk 4 Sec 88 LV Overhead Relocation</v>
          </cell>
          <cell r="C277" t="str">
            <v>CIPEN Relocation</v>
          </cell>
        </row>
        <row r="278">
          <cell r="A278">
            <v>7513485</v>
          </cell>
          <cell r="B278" t="str">
            <v>Page-Blk 17 Sec 2 LV to St Antonio Stage 2</v>
          </cell>
          <cell r="C278" t="str">
            <v>CIPEN Urbn Infill</v>
          </cell>
        </row>
        <row r="279">
          <cell r="A279">
            <v>7513486</v>
          </cell>
          <cell r="B279" t="str">
            <v>Braddon-Blk 8 Sec 47 Akuna St Replace Section of Feeder</v>
          </cell>
          <cell r="C279" t="str">
            <v>CIPEN Dist O/H Rplc</v>
          </cell>
        </row>
        <row r="280">
          <cell r="A280">
            <v>7513487</v>
          </cell>
          <cell r="B280" t="str">
            <v>Griffith-Blk 11 Sec 4 Relocate OH to UG</v>
          </cell>
          <cell r="C280" t="str">
            <v>CIPEN Relocation</v>
          </cell>
        </row>
        <row r="281">
          <cell r="A281">
            <v>7513488</v>
          </cell>
          <cell r="B281" t="str">
            <v>Pearce-Blk 12 Sec 41 LV OH Relocation</v>
          </cell>
          <cell r="C281" t="str">
            <v>CIPEN Relocation</v>
          </cell>
        </row>
        <row r="282">
          <cell r="A282">
            <v>7513489</v>
          </cell>
          <cell r="B282" t="str">
            <v>Fyshwick-Sec 11 LV OH Augmentation</v>
          </cell>
          <cell r="C282" t="str">
            <v>CIPEN Dist Sys Augm</v>
          </cell>
        </row>
        <row r="283">
          <cell r="A283">
            <v>7513490</v>
          </cell>
          <cell r="B283" t="str">
            <v>Gungahlin-Blk 26 Sec 166 LV Supply to 8 Townhouses</v>
          </cell>
          <cell r="C283" t="str">
            <v>CIPEN Urbn Infill</v>
          </cell>
        </row>
        <row r="284">
          <cell r="A284">
            <v>7513491</v>
          </cell>
          <cell r="B284" t="str">
            <v>Kaleen-Blk 29 Sec 44 LV Supply to 8 Units</v>
          </cell>
          <cell r="C284" t="str">
            <v>CIPEN Urbn Infill</v>
          </cell>
        </row>
        <row r="285">
          <cell r="A285">
            <v>7513492</v>
          </cell>
          <cell r="B285" t="str">
            <v>Turner-Blk 11 Sec 44 LV Supply to 4 Units</v>
          </cell>
          <cell r="C285" t="str">
            <v>CIPEN Urbn Infill</v>
          </cell>
        </row>
        <row r="286">
          <cell r="A286">
            <v>7513493</v>
          </cell>
          <cell r="B286" t="str">
            <v>Amaroo-Blk 1 Sec 97 LV Supply to 10 Townhouses</v>
          </cell>
          <cell r="C286" t="str">
            <v>CIPEN Urbn Infill</v>
          </cell>
        </row>
        <row r="287">
          <cell r="A287">
            <v>7513494</v>
          </cell>
          <cell r="B287" t="str">
            <v>Amaroo-Blk 2 Sec 97 LV Supply to 5 Townhouses</v>
          </cell>
          <cell r="C287" t="str">
            <v>CIPEN Urbn Infill</v>
          </cell>
        </row>
        <row r="288">
          <cell r="A288">
            <v>7513495</v>
          </cell>
          <cell r="B288" t="str">
            <v>Harman-DNOC Building Substation Fitout &amp; HV Reticulation</v>
          </cell>
          <cell r="C288" t="str">
            <v>CIPEN Com/Ind Dvlp</v>
          </cell>
        </row>
        <row r="289">
          <cell r="A289">
            <v>7513496</v>
          </cell>
          <cell r="B289" t="str">
            <v>Missing-Substation Data Capture Survey</v>
          </cell>
          <cell r="C289" t="str">
            <v>CIPEN IT Project</v>
          </cell>
        </row>
        <row r="290">
          <cell r="A290">
            <v>7513497</v>
          </cell>
          <cell r="B290" t="str">
            <v>ACMS-Data Improvement UG Services Data Capture</v>
          </cell>
          <cell r="C290" t="str">
            <v>CIPEN IT Project</v>
          </cell>
        </row>
        <row r="291">
          <cell r="A291">
            <v>7513498</v>
          </cell>
          <cell r="B291" t="str">
            <v>Cook-Substation 1166 Replace HV Switchgear</v>
          </cell>
          <cell r="C291" t="str">
            <v>CIPEN Dist S/S Rplc</v>
          </cell>
        </row>
        <row r="292">
          <cell r="A292">
            <v>7513499</v>
          </cell>
          <cell r="B292" t="str">
            <v>Nicholls-Blk 12 Sec 2 Relocate LV OH</v>
          </cell>
          <cell r="C292" t="str">
            <v>CIPEN Relocation</v>
          </cell>
        </row>
        <row r="293">
          <cell r="A293">
            <v>7513500</v>
          </cell>
          <cell r="B293" t="str">
            <v>Griffith-Blk 7 Sec 18 LV Supply to Building</v>
          </cell>
          <cell r="C293" t="str">
            <v>CIPEN Com/Ind Dvlp</v>
          </cell>
        </row>
        <row r="294">
          <cell r="A294">
            <v>7513501</v>
          </cell>
          <cell r="B294" t="str">
            <v>Charnwood-Blk 42 Sec 95 LV Supply to Church</v>
          </cell>
          <cell r="C294" t="str">
            <v>CIPEN Spec Requests</v>
          </cell>
        </row>
        <row r="295">
          <cell r="A295">
            <v>7513502</v>
          </cell>
          <cell r="B295" t="str">
            <v>Kaleen-Onkaparinga Crescent Sub 2544 Replace</v>
          </cell>
          <cell r="C295" t="str">
            <v>CIPEN Dist S/S Rplc</v>
          </cell>
        </row>
        <row r="296">
          <cell r="A296">
            <v>7513503</v>
          </cell>
          <cell r="B296" t="str">
            <v>Holt-TransACT nodes and L/TEK Pole Replacement</v>
          </cell>
          <cell r="C296" t="str">
            <v>CIPEN Dist O/H Rplc</v>
          </cell>
        </row>
        <row r="297">
          <cell r="A297">
            <v>7513504</v>
          </cell>
          <cell r="B297" t="str">
            <v>Phillip-Blk 2 Sec 18 HV LV Relocation</v>
          </cell>
          <cell r="C297" t="str">
            <v>CIPEN Relocation</v>
          </cell>
        </row>
        <row r="298">
          <cell r="A298">
            <v>7513507</v>
          </cell>
          <cell r="B298" t="str">
            <v>Gungahlin.-Horse Park Estate Stage 2 HV LV Reticulation</v>
          </cell>
          <cell r="C298" t="str">
            <v>CIPEN Urbn Dvlpmnt</v>
          </cell>
        </row>
        <row r="299">
          <cell r="A299">
            <v>7513508</v>
          </cell>
          <cell r="B299" t="str">
            <v>Gungahlin-Horse. Park Estate Stage 3 HV/LV Reticulation</v>
          </cell>
          <cell r="C299" t="str">
            <v>CIPEN Urbn Dvlpmnt</v>
          </cell>
        </row>
        <row r="300">
          <cell r="A300">
            <v>7513509</v>
          </cell>
          <cell r="B300" t="str">
            <v>Forrest-3/30 Remove Temporary Supply Substation</v>
          </cell>
          <cell r="C300" t="str">
            <v>CIPEN Spec Requests</v>
          </cell>
        </row>
        <row r="301">
          <cell r="A301">
            <v>7513510</v>
          </cell>
          <cell r="B301" t="str">
            <v>RedH-19/43 LV/OH alterations</v>
          </cell>
          <cell r="C301" t="str">
            <v>CIPEN Dist O/H Rplc</v>
          </cell>
        </row>
        <row r="302">
          <cell r="A302">
            <v>7513511</v>
          </cell>
          <cell r="B302" t="str">
            <v>Fisher-1/57 LV to TransACT Node 63-4</v>
          </cell>
          <cell r="C302" t="str">
            <v>CIPEN Spec Requests</v>
          </cell>
        </row>
        <row r="303">
          <cell r="A303">
            <v>7513512</v>
          </cell>
          <cell r="B303" t="str">
            <v>Dunlop-Sec135 HV Relocation for SW Crossing</v>
          </cell>
          <cell r="C303" t="str">
            <v>CIPEN Relocation</v>
          </cell>
        </row>
        <row r="304">
          <cell r="A304">
            <v>7513513</v>
          </cell>
          <cell r="B304" t="str">
            <v>Service-Upgrade to 3 Phase</v>
          </cell>
          <cell r="C304" t="str">
            <v>CIPEN Serv &amp; Meter</v>
          </cell>
        </row>
        <row r="305">
          <cell r="A305">
            <v>7513514</v>
          </cell>
          <cell r="B305" t="str">
            <v>Gungahlin-Yerrabi  2 Estate Stage 1 HV LV Reticulation</v>
          </cell>
          <cell r="C305" t="str">
            <v>CIPEN Urbn Dvlpmnt</v>
          </cell>
        </row>
        <row r="306">
          <cell r="A306">
            <v>7513515</v>
          </cell>
          <cell r="B306" t="str">
            <v>Gungahlin-Yerrabi 2  Estate Stage 2 HV LV Reticulation</v>
          </cell>
          <cell r="C306" t="str">
            <v>CIPEN Urbn Dvlpmnt</v>
          </cell>
        </row>
        <row r="307">
          <cell r="A307">
            <v>7513516</v>
          </cell>
          <cell r="B307" t="str">
            <v>Greenway-Blk 5 Sec 2 Tuggeranong Markets Replace LV Switch</v>
          </cell>
          <cell r="C307" t="str">
            <v>CIPEN Dist S/S Rplc</v>
          </cell>
        </row>
        <row r="308">
          <cell r="A308">
            <v>7513517</v>
          </cell>
          <cell r="B308" t="str">
            <v>Red-Hill 19/44 Replace LV OH with ABC</v>
          </cell>
          <cell r="C308" t="str">
            <v>CIPEN Dist O/H Rplc</v>
          </cell>
        </row>
        <row r="309">
          <cell r="A309">
            <v>7513518</v>
          </cell>
          <cell r="B309" t="str">
            <v>Amaroo-Blk 1 Sec 55 LV Supply</v>
          </cell>
          <cell r="C309" t="str">
            <v>CIPEN Urbn Infill</v>
          </cell>
        </row>
        <row r="310">
          <cell r="A310">
            <v>7513519</v>
          </cell>
          <cell r="B310" t="str">
            <v>Gordon-Blk 3 Sec 581 LV Supply to Units</v>
          </cell>
          <cell r="C310" t="str">
            <v>CIPEN Urbn Infill</v>
          </cell>
        </row>
        <row r="311">
          <cell r="A311">
            <v>7513520</v>
          </cell>
          <cell r="B311" t="str">
            <v>Gordon-Blk 1 Sec 581 LV Supply to Units</v>
          </cell>
          <cell r="C311" t="str">
            <v>CIPEN Urbn Infill</v>
          </cell>
        </row>
        <row r="312">
          <cell r="A312">
            <v>7513521</v>
          </cell>
          <cell r="B312" t="str">
            <v>Greenway-Blk 9 Sec 28 LV Supply to Units</v>
          </cell>
          <cell r="C312" t="str">
            <v>CIPEN Urbn Infill</v>
          </cell>
        </row>
        <row r="313">
          <cell r="A313">
            <v>7513522</v>
          </cell>
          <cell r="B313" t="str">
            <v>Ainslie-Blk 42 Sec 21 Replace LV OH with ABC</v>
          </cell>
          <cell r="C313" t="str">
            <v>CIPEN Dist O/H Rplc</v>
          </cell>
        </row>
        <row r="314">
          <cell r="A314">
            <v>7513523</v>
          </cell>
          <cell r="B314" t="str">
            <v>Red-Hill Blk 10 Sec 34 Replace OH with ABC</v>
          </cell>
          <cell r="C314" t="str">
            <v>CIPEN Dist O/H Rplc</v>
          </cell>
        </row>
        <row r="315">
          <cell r="A315">
            <v>7513524</v>
          </cell>
          <cell r="B315" t="str">
            <v>Watson-4&amp;5/20 LV to shops</v>
          </cell>
          <cell r="C315" t="str">
            <v>CIPEN Spec Requests</v>
          </cell>
        </row>
        <row r="316">
          <cell r="A316">
            <v>7513525</v>
          </cell>
          <cell r="B316" t="str">
            <v>Griffith-Blk 11 Sec 57 LV Relocation</v>
          </cell>
          <cell r="C316" t="str">
            <v>CIPEN Relocation</v>
          </cell>
        </row>
        <row r="317">
          <cell r="A317">
            <v>7513526</v>
          </cell>
          <cell r="B317" t="str">
            <v>Barton-Blk 22 Sec 6 HV LV Reticulation to Landmark Apartments</v>
          </cell>
          <cell r="C317" t="str">
            <v>CIPEN Urbn Infill</v>
          </cell>
        </row>
        <row r="318">
          <cell r="A318">
            <v>7513527</v>
          </cell>
          <cell r="B318" t="str">
            <v>Braddon-Blk 15 Sec 29 LV Upgrade to Building</v>
          </cell>
          <cell r="C318" t="str">
            <v>CIPEN Spec Requests</v>
          </cell>
        </row>
        <row r="319">
          <cell r="A319">
            <v>7513528</v>
          </cell>
          <cell r="B319" t="str">
            <v>Deakin-Blk 4 Sec 18 Replace OH with ABC</v>
          </cell>
          <cell r="C319" t="str">
            <v>CIPEN Spec Requests</v>
          </cell>
        </row>
        <row r="320">
          <cell r="A320">
            <v>7513529</v>
          </cell>
          <cell r="B320" t="str">
            <v>Watson-Blks 12 &amp; 13 Sec 61 LV Reticulation Alterations</v>
          </cell>
          <cell r="C320" t="str">
            <v>CIPEN Spec Requests</v>
          </cell>
        </row>
        <row r="321">
          <cell r="A321">
            <v>7513530</v>
          </cell>
          <cell r="B321" t="str">
            <v>Holt-Blk 11 Sec 99 Relocate 132kVA Line around Golf Course</v>
          </cell>
          <cell r="C321" t="str">
            <v>CIPEN Relocation</v>
          </cell>
        </row>
        <row r="322">
          <cell r="A322">
            <v>7513531</v>
          </cell>
          <cell r="B322" t="str">
            <v>Gungahlin-Blk 19 Sec 167 LV to 7 Units</v>
          </cell>
          <cell r="C322" t="str">
            <v>CIPEN Urbn Infill</v>
          </cell>
        </row>
        <row r="323">
          <cell r="A323">
            <v>7513532</v>
          </cell>
          <cell r="B323" t="str">
            <v>Hall-Lot 318 HV LV Supply to One Tree Hill</v>
          </cell>
          <cell r="C323" t="str">
            <v>CIPEN Spec Requests</v>
          </cell>
        </row>
        <row r="324">
          <cell r="A324">
            <v>7513533</v>
          </cell>
          <cell r="B324" t="str">
            <v>Acton-ANU Phenomics Facility Sub Fitout &amp; HV LV Retic</v>
          </cell>
          <cell r="C324" t="str">
            <v>CIPEN Com/Ind Dvlp</v>
          </cell>
        </row>
        <row r="325">
          <cell r="A325">
            <v>7513534</v>
          </cell>
          <cell r="B325" t="str">
            <v>Replacement-of A/B's 2002/2003</v>
          </cell>
          <cell r="C325" t="str">
            <v>CIPEN Dist O/H Rplc</v>
          </cell>
        </row>
        <row r="326">
          <cell r="A326">
            <v>7513535</v>
          </cell>
          <cell r="B326" t="str">
            <v>Paddy's-River Lot 125 HV LV Reticulation to Rural Residence</v>
          </cell>
          <cell r="C326" t="str">
            <v>CIPEN Rural Devpmnt</v>
          </cell>
        </row>
        <row r="327">
          <cell r="A327">
            <v>7513536</v>
          </cell>
          <cell r="B327" t="str">
            <v>Campbell-Sec 120 LV Supply to Sgt's Mess</v>
          </cell>
          <cell r="C327" t="str">
            <v>CIPEN Spec Requests</v>
          </cell>
        </row>
        <row r="328">
          <cell r="A328">
            <v>7513537</v>
          </cell>
          <cell r="B328" t="str">
            <v>Anti-Climbing Device on Substransmission Towers Upgrade</v>
          </cell>
          <cell r="C328" t="str">
            <v>CIPEN ZZS Replce</v>
          </cell>
        </row>
        <row r="329">
          <cell r="A329">
            <v>7513538</v>
          </cell>
          <cell r="B329" t="str">
            <v>Narrabundah-Blk 55 Sec 79 Replace LV OH with ABC</v>
          </cell>
          <cell r="C329" t="str">
            <v>CIPEN Dist O/H Rplc</v>
          </cell>
        </row>
        <row r="330">
          <cell r="A330">
            <v>7513539</v>
          </cell>
          <cell r="B330" t="str">
            <v>Fyshwick-Blk 24 Sec 11 Replace OH with ABC</v>
          </cell>
          <cell r="C330" t="str">
            <v>CIPEN Dist O/H Rplc</v>
          </cell>
        </row>
        <row r="331">
          <cell r="A331">
            <v>7513540</v>
          </cell>
          <cell r="B331" t="str">
            <v>Majura-Various Sections HV OH Alterations</v>
          </cell>
          <cell r="C331" t="str">
            <v>CIPEN Dist O/H Rplc</v>
          </cell>
        </row>
        <row r="332">
          <cell r="A332">
            <v>7513541</v>
          </cell>
          <cell r="B332" t="str">
            <v>Macgregor-Sec 114 LV Supply to Optus Site</v>
          </cell>
          <cell r="C332" t="str">
            <v>CIPEN Spec Requests</v>
          </cell>
        </row>
        <row r="333">
          <cell r="A333">
            <v>7513542</v>
          </cell>
          <cell r="B333" t="str">
            <v>City-Blk 7 Sec 61 LV Supply to Temp Unit (5yrs)</v>
          </cell>
          <cell r="C333" t="str">
            <v>CIPEN Spec Requests</v>
          </cell>
        </row>
        <row r="334">
          <cell r="A334">
            <v>7513543</v>
          </cell>
          <cell r="B334" t="str">
            <v>Canberra-Airport Blk 4 LV Supply to Tennis Club</v>
          </cell>
          <cell r="C334" t="str">
            <v>CIPEN Spec Requests</v>
          </cell>
        </row>
        <row r="335">
          <cell r="A335">
            <v>7513544</v>
          </cell>
          <cell r="B335" t="str">
            <v>Acton-ANU Drill Hall Gallery LV Upgrade &amp; Sub Augment</v>
          </cell>
          <cell r="C335" t="str">
            <v>CIPEN Spec Requests</v>
          </cell>
        </row>
        <row r="336">
          <cell r="A336">
            <v>7513546</v>
          </cell>
          <cell r="B336" t="str">
            <v>Hume-Blk 59 Sec 4 LV Supply to Building</v>
          </cell>
          <cell r="C336" t="str">
            <v>CIPEN Spec Requests</v>
          </cell>
        </row>
        <row r="337">
          <cell r="A337">
            <v>7513547</v>
          </cell>
          <cell r="B337" t="str">
            <v>City-Sec 3 Hobart Place LV Supply to SL Controller</v>
          </cell>
          <cell r="C337" t="str">
            <v>CIPEN Spec Requests</v>
          </cell>
        </row>
        <row r="338">
          <cell r="A338">
            <v>7513548</v>
          </cell>
          <cell r="B338" t="str">
            <v>Belconnen-Cameron Offices Substation 1756 Augmentation</v>
          </cell>
          <cell r="C338" t="str">
            <v>CIPEN Dist S/S Augm</v>
          </cell>
        </row>
        <row r="339">
          <cell r="A339">
            <v>7513549</v>
          </cell>
          <cell r="B339" t="str">
            <v>Yarralumla-Sec 25 &amp; 55 Install HV SWS</v>
          </cell>
          <cell r="C339" t="str">
            <v>CIPEN Dist Sys Augm</v>
          </cell>
        </row>
        <row r="340">
          <cell r="A340">
            <v>7513550</v>
          </cell>
          <cell r="B340" t="str">
            <v>Reactive-Pole Replacements</v>
          </cell>
          <cell r="C340" t="str">
            <v>CIPEN Dist O/H Rplc</v>
          </cell>
        </row>
        <row r="341">
          <cell r="A341">
            <v>7513551</v>
          </cell>
          <cell r="B341" t="str">
            <v>City-East Zone Ainslie &amp; Akuna St Replace Cable Joints on Feeder</v>
          </cell>
          <cell r="C341" t="str">
            <v>CIPEN Dist O/H Rplc</v>
          </cell>
        </row>
        <row r="342">
          <cell r="A342">
            <v>7513552</v>
          </cell>
          <cell r="B342" t="str">
            <v>Banks-Blk 2 Sec 96 LV Supply to 15 Units</v>
          </cell>
          <cell r="C342" t="str">
            <v>CIPEN Urbn Infill</v>
          </cell>
        </row>
        <row r="343">
          <cell r="A343">
            <v>7513553</v>
          </cell>
          <cell r="B343" t="str">
            <v>Watson-Blk 14 Sec 61 LV Reticulation to 140 Units</v>
          </cell>
          <cell r="C343" t="str">
            <v>CIPEN Urbn Infill</v>
          </cell>
        </row>
        <row r="344">
          <cell r="A344">
            <v>7513554</v>
          </cell>
          <cell r="B344" t="str">
            <v>Jerrabomberra-Adj Sec 14 LV Supply &amp; Relocation</v>
          </cell>
          <cell r="C344" t="str">
            <v>CIPEN Relocation</v>
          </cell>
        </row>
        <row r="345">
          <cell r="A345">
            <v>7513555</v>
          </cell>
          <cell r="B345" t="str">
            <v>Turner-Blk 1 Sec 43 Relocate Pole Stay</v>
          </cell>
          <cell r="C345" t="str">
            <v>CIPEN Relocation</v>
          </cell>
        </row>
        <row r="346">
          <cell r="A346">
            <v>7513556</v>
          </cell>
          <cell r="B346" t="str">
            <v>Kaleen-Blk 1 Sec 45 LV Supply to TransACT Node 38-8</v>
          </cell>
          <cell r="C346" t="str">
            <v>CIPEN Com/Ind Dvlp</v>
          </cell>
        </row>
        <row r="347">
          <cell r="A347">
            <v>7513557</v>
          </cell>
          <cell r="B347" t="str">
            <v>Fyshwick-Blk 10 Sec 24 LV Service Alterations</v>
          </cell>
          <cell r="C347" t="str">
            <v>CIPEN Com/Ind Dvlp</v>
          </cell>
        </row>
        <row r="348">
          <cell r="A348">
            <v>7513558</v>
          </cell>
          <cell r="B348" t="str">
            <v>Lynehma-EPIC Upgrade LV Service to Link Building</v>
          </cell>
          <cell r="C348" t="str">
            <v>CIPEN Com/Ind Dvlp</v>
          </cell>
        </row>
        <row r="349">
          <cell r="A349">
            <v>7513559</v>
          </cell>
          <cell r="B349" t="str">
            <v>Banks-Blk 2 Sec 96 LV to Temporoary Supply Box</v>
          </cell>
          <cell r="C349" t="str">
            <v>CIPEN Spec Requests</v>
          </cell>
        </row>
        <row r="350">
          <cell r="A350">
            <v>7513560</v>
          </cell>
          <cell r="B350" t="str">
            <v>Conder-Blk 6 Sec 227 LV Supply to Commercial Premises</v>
          </cell>
          <cell r="C350" t="str">
            <v>CIPEN Com/Ind Dvlp</v>
          </cell>
        </row>
        <row r="351">
          <cell r="A351">
            <v>7513561</v>
          </cell>
          <cell r="B351" t="str">
            <v>Canb-Centre Remote Operation for 6 HV Feeder Switches</v>
          </cell>
          <cell r="C351" t="str">
            <v>CIPEN Dist Sys Augm</v>
          </cell>
        </row>
        <row r="352">
          <cell r="A352">
            <v>7513562</v>
          </cell>
          <cell r="B352" t="str">
            <v>Deakin-2/66 - 2PSub 1007 Reb</v>
          </cell>
          <cell r="C352" t="str">
            <v>CIPEN Dist S/S Rplc</v>
          </cell>
        </row>
        <row r="353">
          <cell r="A353">
            <v>7513563</v>
          </cell>
          <cell r="B353" t="str">
            <v>Camp-Blk 19/59 - 2PSub 723 Reb</v>
          </cell>
          <cell r="C353" t="str">
            <v>CIPEN Dist S/S Rplc</v>
          </cell>
        </row>
        <row r="354">
          <cell r="A354">
            <v>7516089</v>
          </cell>
          <cell r="B354" t="str">
            <v>Kingston KFD S8 - HV Feeder Extension to "Commons" Area</v>
          </cell>
          <cell r="C354" t="str">
            <v>CIPEN Com/Ind Dvlp</v>
          </cell>
        </row>
        <row r="355">
          <cell r="A355">
            <v>7516091</v>
          </cell>
          <cell r="B355" t="str">
            <v>Acton ANU Bruce Hall - HV UG Relocations</v>
          </cell>
          <cell r="C355" t="str">
            <v>CIPEN Relocation</v>
          </cell>
        </row>
        <row r="356">
          <cell r="A356">
            <v>7516092</v>
          </cell>
          <cell r="B356" t="str">
            <v>Deakin S37 - Installation of Auto Circuit Recloser Curtin Nth Fdr</v>
          </cell>
          <cell r="C356" t="str">
            <v>CIPEN Dist Sys SCADA</v>
          </cell>
        </row>
        <row r="357">
          <cell r="A357">
            <v>7516093</v>
          </cell>
          <cell r="B357" t="str">
            <v>Nicholls B18 S11 Replace failed Padmouint Substation 5408</v>
          </cell>
          <cell r="C357" t="str">
            <v>CIPEN Dist S/S Rplc</v>
          </cell>
        </row>
        <row r="358">
          <cell r="A358">
            <v>7516094</v>
          </cell>
          <cell r="B358" t="str">
            <v>Yarralumla S117 - Installation of Auto Circuit Recloser Yarralumla Feeder</v>
          </cell>
          <cell r="C358" t="str">
            <v>CIPEN Dist Sys SCADA</v>
          </cell>
        </row>
        <row r="359">
          <cell r="A359">
            <v>7516095</v>
          </cell>
          <cell r="B359" t="str">
            <v>Nicholls B12 S23 Relace failed Padmount Substation 5409</v>
          </cell>
          <cell r="C359" t="str">
            <v>CIPEN Dist S/S Rplc</v>
          </cell>
        </row>
        <row r="360">
          <cell r="A360">
            <v>7516097</v>
          </cell>
          <cell r="B360" t="str">
            <v>Amaroo B15 S100 LV Supply to Units</v>
          </cell>
          <cell r="C360" t="str">
            <v>CIPEN Urbn Infill</v>
          </cell>
        </row>
        <row r="361">
          <cell r="A361">
            <v>7516098</v>
          </cell>
          <cell r="B361" t="str">
            <v>Fyshwick B39 S21 HV &amp; LV OHead Alterations</v>
          </cell>
          <cell r="C361" t="str">
            <v>CIPEN Relocation</v>
          </cell>
        </row>
        <row r="362">
          <cell r="A362">
            <v>7516099</v>
          </cell>
          <cell r="B362" t="str">
            <v>Amaroo B1 S99 - LV Supply to Twn Hses &amp; Temp Supply</v>
          </cell>
          <cell r="C362" t="str">
            <v>CIPEN Urbn Infill</v>
          </cell>
        </row>
        <row r="363">
          <cell r="A363">
            <v>7516101</v>
          </cell>
          <cell r="B363" t="str">
            <v>Greenway Athlon Drive Duplic - HV UG Relocations &amp; LV to TLC's</v>
          </cell>
          <cell r="C363" t="str">
            <v>CIPEN Relocation</v>
          </cell>
        </row>
        <row r="364">
          <cell r="A364">
            <v>7516102</v>
          </cell>
          <cell r="B364" t="str">
            <v>Acton Nat. Botantical Gdns - Prod Nursery - S/S Relocation &amp; LV Supply</v>
          </cell>
          <cell r="C364" t="str">
            <v>CIPEN Com/Ind Dvlp</v>
          </cell>
        </row>
        <row r="365">
          <cell r="A365">
            <v>7516105</v>
          </cell>
          <cell r="B365" t="str">
            <v>Turner B3 S41 HV &amp; LV Reticulation to Apartments</v>
          </cell>
          <cell r="C365" t="str">
            <v>CIPEN Urbn Infill</v>
          </cell>
        </row>
        <row r="366">
          <cell r="A366">
            <v>7516106</v>
          </cell>
          <cell r="B366" t="str">
            <v>Mawson B19 S47 LV Supply to Optus Station S5811</v>
          </cell>
          <cell r="C366" t="str">
            <v>CIPEN Spec Requests</v>
          </cell>
        </row>
        <row r="367">
          <cell r="A367">
            <v>7516107</v>
          </cell>
          <cell r="B367" t="str">
            <v>Gungahlin Dist B175 LV to Optus Station S1221</v>
          </cell>
          <cell r="C367" t="str">
            <v>CIPEN Spec Requests</v>
          </cell>
        </row>
        <row r="368">
          <cell r="A368">
            <v>7516108</v>
          </cell>
          <cell r="B368" t="str">
            <v>Greenway B7 S9 LV Supply to Optus Station S5792</v>
          </cell>
          <cell r="C368" t="str">
            <v>CIPEN Spec Requests</v>
          </cell>
        </row>
        <row r="369">
          <cell r="A369">
            <v>7516109</v>
          </cell>
          <cell r="B369" t="str">
            <v>Campbell B1 S65 LV Supply to Optus Station S5862</v>
          </cell>
          <cell r="C369" t="str">
            <v>CIPEN Spec Requests</v>
          </cell>
        </row>
        <row r="370">
          <cell r="A370">
            <v>7516110</v>
          </cell>
          <cell r="B370" t="str">
            <v>Red Hill B5 S25 LV Supply to Optus Station S5788</v>
          </cell>
          <cell r="C370" t="str">
            <v>CIPEN Spec Requests</v>
          </cell>
        </row>
        <row r="371">
          <cell r="A371">
            <v>7516112</v>
          </cell>
          <cell r="B371" t="str">
            <v>Lyneham B1 S71 HV Retic &amp; LV to Canb Vet Hospital</v>
          </cell>
          <cell r="C371" t="str">
            <v>CIPEN Com/Ind Dvlp</v>
          </cell>
        </row>
        <row r="372">
          <cell r="A372">
            <v>7516113</v>
          </cell>
          <cell r="B372" t="str">
            <v>Parkes B1 S39 Old Parl Hse - LV Alterations &amp; Sub 522 Removal</v>
          </cell>
          <cell r="C372" t="str">
            <v>CIPEN Relocation</v>
          </cell>
        </row>
        <row r="373">
          <cell r="A373">
            <v>7516114</v>
          </cell>
          <cell r="B373" t="str">
            <v>Deakin B23 S35 Electrical Supply to Medical Centre - John James Hosp</v>
          </cell>
          <cell r="C373" t="str">
            <v>CIPEN Com/Ind Dvlp</v>
          </cell>
        </row>
        <row r="374">
          <cell r="A374">
            <v>7516115</v>
          </cell>
          <cell r="B374" t="str">
            <v>Nicholls B2 S84 Gungahlin Lakes G C Electrical Supply Augmentation</v>
          </cell>
          <cell r="C374" t="str">
            <v>CIPEN Com/Ind Dvlp</v>
          </cell>
        </row>
        <row r="375">
          <cell r="A375">
            <v>7516116</v>
          </cell>
          <cell r="B375" t="str">
            <v>Acton ANU HV/LV to Bruce Hall Extensions</v>
          </cell>
          <cell r="C375" t="str">
            <v>CIPEN Spec Requests</v>
          </cell>
        </row>
        <row r="376">
          <cell r="A376">
            <v>7516117</v>
          </cell>
          <cell r="B376" t="str">
            <v>Bruce B4 S9 CIT HV/LV Supply to Students Accomodation</v>
          </cell>
          <cell r="C376" t="str">
            <v>CIPEN Spec Requests</v>
          </cell>
        </row>
        <row r="377">
          <cell r="A377">
            <v>7516118</v>
          </cell>
          <cell r="B377" t="str">
            <v>Acton ANU New Medical School - Electrical Supply</v>
          </cell>
          <cell r="C377" t="str">
            <v>CIPEN Spec Requests</v>
          </cell>
        </row>
        <row r="378">
          <cell r="A378">
            <v>7516120</v>
          </cell>
          <cell r="B378" t="str">
            <v>Asset Map Request System</v>
          </cell>
          <cell r="C378" t="str">
            <v>CIPEN IT Project</v>
          </cell>
        </row>
        <row r="379">
          <cell r="A379">
            <v>7516121</v>
          </cell>
          <cell r="B379" t="str">
            <v>Network Connectivity - Addition of Overhead Services</v>
          </cell>
          <cell r="C379" t="str">
            <v>CIPEN IT Project</v>
          </cell>
        </row>
        <row r="380">
          <cell r="A380">
            <v>7516122</v>
          </cell>
          <cell r="B380" t="str">
            <v>eMaps (ArcIMS) Upgrade and Functionality Imporvement</v>
          </cell>
          <cell r="C380" t="str">
            <v>CIPEN IT Project</v>
          </cell>
        </row>
        <row r="381">
          <cell r="A381">
            <v>7516123</v>
          </cell>
          <cell r="B381" t="str">
            <v>ACMS Network Connectivity Pilot Project</v>
          </cell>
          <cell r="C381" t="str">
            <v>CIPEN IT Project</v>
          </cell>
        </row>
        <row r="382">
          <cell r="A382">
            <v>7516124</v>
          </cell>
          <cell r="B382" t="str">
            <v>ENMAC Simulator</v>
          </cell>
          <cell r="C382" t="str">
            <v>CIPEN IT Project</v>
          </cell>
        </row>
        <row r="383">
          <cell r="A383">
            <v>7516125</v>
          </cell>
          <cell r="B383" t="str">
            <v>Kambah B12 S196 Replace LV SwBoard in Sub 2020</v>
          </cell>
          <cell r="C383" t="str">
            <v>CIPEN Dist S/S Augm</v>
          </cell>
        </row>
        <row r="384">
          <cell r="A384">
            <v>7516127</v>
          </cell>
          <cell r="B384" t="str">
            <v>Gungahlin - Horse Park Estate - Relocate Minipillars - Stage 1</v>
          </cell>
          <cell r="C384" t="str">
            <v>CIPEN Relocation</v>
          </cell>
        </row>
        <row r="385">
          <cell r="A385">
            <v>7516130</v>
          </cell>
          <cell r="B385" t="str">
            <v>Gung Horse Park Dr Kath Av and Amaroo Community precinct LV Supply</v>
          </cell>
          <cell r="C385" t="str">
            <v>CIPEN Spec Requests</v>
          </cell>
        </row>
        <row r="386">
          <cell r="A386">
            <v>7516134</v>
          </cell>
          <cell r="B386" t="str">
            <v>Banks B22 S36 HV &amp; LV Reticulation to Residential Blocks</v>
          </cell>
          <cell r="C386" t="str">
            <v>CIPEN Urbn Infill</v>
          </cell>
        </row>
        <row r="387">
          <cell r="A387">
            <v>7516135</v>
          </cell>
          <cell r="B387" t="str">
            <v>Gungahlin B15 S169 - LV Retic to Twn Houses</v>
          </cell>
          <cell r="C387" t="str">
            <v>CIPEN Urbn Infill</v>
          </cell>
        </row>
        <row r="388">
          <cell r="A388">
            <v>7516137</v>
          </cell>
          <cell r="B388" t="str">
            <v>Yarralumla B27 S11 LV Service Relocations</v>
          </cell>
          <cell r="C388" t="str">
            <v>CIPEN Relocation</v>
          </cell>
        </row>
        <row r="389">
          <cell r="A389">
            <v>7516139</v>
          </cell>
          <cell r="B389" t="str">
            <v>Mitchell B66 S6 - HV OH Relocations &amp; LV Supply to Comm Bldgs</v>
          </cell>
          <cell r="C389" t="str">
            <v>CIPEN Com/Ind Dvlp</v>
          </cell>
        </row>
        <row r="390">
          <cell r="A390">
            <v>7516140</v>
          </cell>
          <cell r="B390" t="str">
            <v>Gungahlin B1 S167 LV Retic to Twn Hses &amp; Temp Supply</v>
          </cell>
          <cell r="C390" t="str">
            <v>CIPEN Urbn Infill</v>
          </cell>
        </row>
        <row r="391">
          <cell r="A391">
            <v>7516141</v>
          </cell>
          <cell r="B391" t="str">
            <v>Upgrade of ACD Message Recorder</v>
          </cell>
          <cell r="C391" t="str">
            <v>CIPEN IT Project</v>
          </cell>
        </row>
        <row r="392">
          <cell r="A392">
            <v>7516144</v>
          </cell>
          <cell r="B392" t="str">
            <v>Holt B245455 S51 Kippax Woolies Extensions</v>
          </cell>
          <cell r="C392" t="str">
            <v>CIPEN Com/Ind Dvlp</v>
          </cell>
        </row>
        <row r="393">
          <cell r="A393">
            <v>7516145</v>
          </cell>
          <cell r="B393" t="str">
            <v>Lyneham B38 S46 LV Supply to Units</v>
          </cell>
          <cell r="C393" t="str">
            <v>CIPEN Urbn Infill</v>
          </cell>
        </row>
        <row r="394">
          <cell r="A394">
            <v>7516149</v>
          </cell>
          <cell r="B394" t="str">
            <v>Amaroo B12 S57 LV Retic/Supply to Twn Houses</v>
          </cell>
          <cell r="C394" t="str">
            <v>CIPEN Urbn Infill</v>
          </cell>
        </row>
        <row r="395">
          <cell r="A395">
            <v>7516150</v>
          </cell>
          <cell r="B395" t="str">
            <v>Amaroo B13 S57 LV Retic/Supply to Town Houses</v>
          </cell>
          <cell r="C395" t="str">
            <v>CIPEN Urbn Infill</v>
          </cell>
        </row>
        <row r="396">
          <cell r="A396">
            <v>7516151</v>
          </cell>
          <cell r="B396" t="str">
            <v>Amaroo B14 S57 LV Retic/Supply to Town Houses</v>
          </cell>
          <cell r="C396" t="str">
            <v>CIPEN Urbn Infill</v>
          </cell>
        </row>
        <row r="397">
          <cell r="A397">
            <v>7516152</v>
          </cell>
          <cell r="B397" t="str">
            <v>City B7 S48 LV Supply to Mooseheads Club</v>
          </cell>
          <cell r="C397" t="str">
            <v>CIPEN Com/Ind Dvlp</v>
          </cell>
        </row>
        <row r="398">
          <cell r="A398">
            <v>7516153</v>
          </cell>
          <cell r="B398" t="str">
            <v>Acton Barry Drive/Clunies Ross - HV UG Relocations</v>
          </cell>
          <cell r="C398" t="str">
            <v>CIPEN Relocation</v>
          </cell>
        </row>
        <row r="399">
          <cell r="A399">
            <v>7516154</v>
          </cell>
          <cell r="B399" t="str">
            <v>Gungahlin Gundaroo/Mirrabei Drs - LV Supply to Optus Site S5644</v>
          </cell>
          <cell r="C399" t="str">
            <v>CIPEN Spec Requests</v>
          </cell>
        </row>
        <row r="400">
          <cell r="A400">
            <v>7516155</v>
          </cell>
          <cell r="B400" t="str">
            <v>Rural Paddys River B58 "Freshford" LV OHead Alterations</v>
          </cell>
          <cell r="C400" t="str">
            <v>CIPEN Rural Devpmnt</v>
          </cell>
        </row>
        <row r="401">
          <cell r="A401">
            <v>7516157</v>
          </cell>
          <cell r="B401" t="str">
            <v>Barton B6 S12 LV Supply to Water Flow Meter - Brisbane Ave</v>
          </cell>
          <cell r="C401" t="str">
            <v>CIPEN Spec Requests</v>
          </cell>
        </row>
        <row r="402">
          <cell r="A402">
            <v>7516158</v>
          </cell>
          <cell r="B402" t="str">
            <v>Belconnen B1570 Hv &amp; LV Retic to Sludge Lagoons Landfill Site</v>
          </cell>
          <cell r="C402" t="str">
            <v>CIPEN Spec Requests</v>
          </cell>
        </row>
        <row r="403">
          <cell r="A403">
            <v>7516159</v>
          </cell>
          <cell r="B403" t="str">
            <v>Reid B5 S2 LV OHead Alterations</v>
          </cell>
          <cell r="C403" t="str">
            <v>CIPEN Relocation</v>
          </cell>
        </row>
        <row r="404">
          <cell r="A404">
            <v>7516160</v>
          </cell>
          <cell r="B404" t="str">
            <v>Monash B26 S55 LV Supply to S/Light Controller</v>
          </cell>
          <cell r="C404" t="str">
            <v>CIPEN Spec Requests</v>
          </cell>
        </row>
        <row r="405">
          <cell r="A405">
            <v>7516161</v>
          </cell>
          <cell r="B405" t="str">
            <v>Gungahlin LV to S/Light Controls - Gozzard &amp; Anthony Rolfe Ave</v>
          </cell>
          <cell r="C405" t="str">
            <v>CIPEN Spec Requests</v>
          </cell>
        </row>
        <row r="406">
          <cell r="A406">
            <v>7516162</v>
          </cell>
          <cell r="B406" t="str">
            <v>Nicholls B20 S147 LV Reticulation/Supply to Twn Houses</v>
          </cell>
          <cell r="C406" t="str">
            <v>CIPEN Urbn Infill</v>
          </cell>
        </row>
        <row r="407">
          <cell r="A407">
            <v>7516163</v>
          </cell>
          <cell r="B407" t="str">
            <v>Gordon B2 S581 LV Reticulation/Supply to Town Houses</v>
          </cell>
          <cell r="C407" t="str">
            <v>CIPEN Urbn Infill</v>
          </cell>
        </row>
        <row r="408">
          <cell r="A408">
            <v>7516164</v>
          </cell>
          <cell r="B408" t="str">
            <v>Nicholls B8 S78 LV Supply to Optus Facility S5791</v>
          </cell>
          <cell r="C408" t="str">
            <v>CIPEN Spec Requests</v>
          </cell>
        </row>
        <row r="409">
          <cell r="A409">
            <v>7516169</v>
          </cell>
          <cell r="B409" t="str">
            <v>Red Hill B11 S2 LV OHead Alterations</v>
          </cell>
          <cell r="C409" t="str">
            <v>CIPEN Relocation</v>
          </cell>
        </row>
        <row r="410">
          <cell r="A410">
            <v>7516170</v>
          </cell>
          <cell r="B410" t="str">
            <v>Fyshwick B11 S36 LV Service Upgrade to Frisco</v>
          </cell>
          <cell r="C410" t="str">
            <v>CIPEN Com/Ind Dvlp</v>
          </cell>
        </row>
        <row r="411">
          <cell r="A411">
            <v>7516172</v>
          </cell>
          <cell r="B411" t="str">
            <v>Dunlop B4 S143 Relocate Minipillar</v>
          </cell>
          <cell r="C411" t="str">
            <v>CIPEN Relocation</v>
          </cell>
        </row>
        <row r="412">
          <cell r="A412">
            <v>7516174</v>
          </cell>
          <cell r="B412" t="str">
            <v>Bruce B1 S81 LV Retic/Supply to DHA Units</v>
          </cell>
          <cell r="C412" t="str">
            <v>CIPEN Urbn Infill</v>
          </cell>
        </row>
        <row r="413">
          <cell r="A413">
            <v>7516175</v>
          </cell>
          <cell r="B413" t="str">
            <v>Hume B20 S1 LV to Factory &amp; Showroom</v>
          </cell>
          <cell r="C413" t="str">
            <v>CIPEN Com/Ind Dvlp</v>
          </cell>
        </row>
        <row r="414">
          <cell r="A414">
            <v>7516176</v>
          </cell>
          <cell r="B414" t="str">
            <v>Greenway B23 S20 LV Temporary Supply to Guideline Compound</v>
          </cell>
          <cell r="C414" t="str">
            <v>CIPEN Spec Requests</v>
          </cell>
        </row>
        <row r="415">
          <cell r="A415">
            <v>7516177</v>
          </cell>
          <cell r="B415" t="str">
            <v>Pialligo Canb Int A/Port - LV UG Relocations - Pialligo Ave R/About</v>
          </cell>
          <cell r="C415" t="str">
            <v>CIPEN Relocation</v>
          </cell>
        </row>
        <row r="416">
          <cell r="A416">
            <v>7516178</v>
          </cell>
          <cell r="B416" t="str">
            <v>HMAS Harman - AFP Pistol Range - LV Retic/Supply</v>
          </cell>
          <cell r="C416" t="str">
            <v>CIPEN Spec Requests</v>
          </cell>
        </row>
        <row r="417">
          <cell r="A417">
            <v>7516181</v>
          </cell>
          <cell r="B417" t="str">
            <v>Lyneham B12 S34 LV OHead Alterations</v>
          </cell>
          <cell r="C417" t="str">
            <v>CIPEN Dist O/H Rplc</v>
          </cell>
        </row>
        <row r="418">
          <cell r="A418">
            <v>7516182</v>
          </cell>
          <cell r="B418" t="str">
            <v>To Create a Continuous HV Geographic Map &amp; Rural Map Image for ACMS</v>
          </cell>
          <cell r="C418" t="str">
            <v>CIPEN IT Project</v>
          </cell>
        </row>
        <row r="419">
          <cell r="A419">
            <v>7516183</v>
          </cell>
          <cell r="B419" t="str">
            <v>Garran B4 S53 Upgrade LV Service to Childcare Centre</v>
          </cell>
          <cell r="C419" t="str">
            <v>CIPEN Com/Ind Dvlp</v>
          </cell>
        </row>
        <row r="420">
          <cell r="A420">
            <v>7516184</v>
          </cell>
          <cell r="B420" t="str">
            <v>Stromlo B471 Cotter Parks Depot - LV Supply Relocations</v>
          </cell>
          <cell r="C420" t="str">
            <v>CIPEN Relocation</v>
          </cell>
        </row>
        <row r="421">
          <cell r="A421">
            <v>7516188</v>
          </cell>
          <cell r="B421" t="str">
            <v>Majura B42 AFP Complex - HV Reticulation</v>
          </cell>
          <cell r="C421" t="str">
            <v>CIPEN Com/Ind Dvlp</v>
          </cell>
        </row>
        <row r="422">
          <cell r="A422">
            <v>7516189</v>
          </cell>
          <cell r="B422" t="str">
            <v>Hume B26 S5 LV Supply to Factory</v>
          </cell>
          <cell r="C422" t="str">
            <v>CIPEN Com/Ind Dvlp</v>
          </cell>
        </row>
        <row r="423">
          <cell r="A423">
            <v>7516190</v>
          </cell>
          <cell r="B423" t="str">
            <v>Parkes B3 S54 Carillon LV Service Relocation</v>
          </cell>
          <cell r="C423" t="str">
            <v>CIPEN Relocation</v>
          </cell>
        </row>
        <row r="424">
          <cell r="A424">
            <v>7516191</v>
          </cell>
          <cell r="B424" t="str">
            <v>Campbell B12 S3 Replace LV OHead with ABC</v>
          </cell>
          <cell r="C424" t="str">
            <v>CIPEN Relocation</v>
          </cell>
        </row>
        <row r="425">
          <cell r="A425">
            <v>7516194</v>
          </cell>
          <cell r="B425" t="str">
            <v>Phillip CBD LV Alterations for Transact</v>
          </cell>
          <cell r="C425" t="str">
            <v>CIPEN Spec Requests</v>
          </cell>
        </row>
        <row r="426">
          <cell r="A426">
            <v>7516196</v>
          </cell>
          <cell r="B426" t="str">
            <v>Kaleen Ellenborough Street - Install HV Pole</v>
          </cell>
          <cell r="C426" t="str">
            <v>CIPEN Dist O/H Rplc</v>
          </cell>
        </row>
        <row r="427">
          <cell r="A427">
            <v>7516218</v>
          </cell>
          <cell r="B427" t="str">
            <v>Kingston Pole Replacement</v>
          </cell>
          <cell r="C427" t="str">
            <v>CIPEN Dist O/H Rplc</v>
          </cell>
        </row>
        <row r="428">
          <cell r="A428">
            <v>7516219</v>
          </cell>
          <cell r="B428" t="str">
            <v>Kaleen Pole Replacement</v>
          </cell>
          <cell r="C428" t="str">
            <v>CIPEN Dist O/H Rplc</v>
          </cell>
        </row>
        <row r="429">
          <cell r="A429">
            <v>7516220</v>
          </cell>
          <cell r="B429" t="str">
            <v>Torrens Pole Replacement</v>
          </cell>
          <cell r="C429" t="str">
            <v>CIPEN Dist O/H Rplc</v>
          </cell>
        </row>
        <row r="430">
          <cell r="A430">
            <v>7516222</v>
          </cell>
          <cell r="B430" t="str">
            <v>Dickson Pole Replacement</v>
          </cell>
          <cell r="C430" t="str">
            <v>CIPEN Dist O/H Rplc</v>
          </cell>
        </row>
        <row r="431">
          <cell r="A431">
            <v>7516226</v>
          </cell>
          <cell r="B431" t="str">
            <v>Kingston S8 - Stage 1A - Relocate HV UG</v>
          </cell>
          <cell r="C431" t="str">
            <v>CIPEN Relocation</v>
          </cell>
        </row>
        <row r="432">
          <cell r="A432">
            <v>7516228</v>
          </cell>
          <cell r="B432" t="str">
            <v>Amaroo B1 S93 HV &amp; LV to Gungaghlin School</v>
          </cell>
          <cell r="C432" t="str">
            <v>CIPEN Com/Ind Dvlp</v>
          </cell>
        </row>
        <row r="433">
          <cell r="A433">
            <v>7516229</v>
          </cell>
          <cell r="B433" t="str">
            <v>Gungahlin B1 S28 LV Supply to Child Care Centre</v>
          </cell>
          <cell r="C433" t="str">
            <v>CIPEN Com/Ind Dvlp</v>
          </cell>
        </row>
        <row r="434">
          <cell r="A434">
            <v>7516230</v>
          </cell>
          <cell r="B434" t="str">
            <v>Kingston B4 S21 LV OHead Removals</v>
          </cell>
          <cell r="C434" t="str">
            <v>CIPEN Relocation</v>
          </cell>
        </row>
        <row r="435">
          <cell r="A435">
            <v>7516231</v>
          </cell>
          <cell r="B435" t="str">
            <v>Kingston B4 S14 LV Reticulation to Comm Development</v>
          </cell>
          <cell r="C435" t="str">
            <v>CIPEN Com/Ind Dvlp</v>
          </cell>
        </row>
        <row r="436">
          <cell r="A436">
            <v>7516232</v>
          </cell>
          <cell r="B436" t="str">
            <v>Reid B4 S39 LV Supply to Traffic Signals - Anzac Parade</v>
          </cell>
          <cell r="C436" t="str">
            <v>CIPEN Spec Requests</v>
          </cell>
        </row>
        <row r="437">
          <cell r="A437">
            <v>7516233</v>
          </cell>
          <cell r="B437" t="str">
            <v>Fyshwick B28 S33 LV Service Upgrade</v>
          </cell>
          <cell r="C437" t="str">
            <v>CIPEN Com/Ind Dvlp</v>
          </cell>
        </row>
        <row r="438">
          <cell r="A438">
            <v>7516235</v>
          </cell>
          <cell r="B438" t="str">
            <v>Griffith B9 S79 LV OHead Alterations</v>
          </cell>
          <cell r="C438" t="str">
            <v>CIPEN Relocation</v>
          </cell>
        </row>
        <row r="439">
          <cell r="A439">
            <v>7516236</v>
          </cell>
          <cell r="B439" t="str">
            <v>Pialligo S5 LV Supply to Traffic Signals (2) Fairbairn Ave</v>
          </cell>
          <cell r="C439" t="str">
            <v>CIPEN Spec Requests</v>
          </cell>
        </row>
        <row r="440">
          <cell r="A440">
            <v>7516237</v>
          </cell>
          <cell r="B440" t="str">
            <v>Reid B18 S24 Relocate LV OHead to UG cable</v>
          </cell>
          <cell r="C440" t="str">
            <v>CIPEN Relocation</v>
          </cell>
        </row>
        <row r="441">
          <cell r="A441">
            <v>7516239</v>
          </cell>
          <cell r="B441" t="str">
            <v>Dunlop 4 Central Estate Stage 2 HV &amp; LV Reticulation</v>
          </cell>
          <cell r="C441" t="str">
            <v>CIPEN Urbn Dvlpmnt</v>
          </cell>
        </row>
        <row r="442">
          <cell r="A442">
            <v>7516241</v>
          </cell>
          <cell r="B442" t="str">
            <v>Stromlo - Mt Stromlo Observatory - LV supply to Transportable House</v>
          </cell>
          <cell r="C442" t="str">
            <v>CIPEN Spec Requests</v>
          </cell>
        </row>
        <row r="443">
          <cell r="A443">
            <v>7516245</v>
          </cell>
          <cell r="B443" t="str">
            <v>Duntroon RMC - UGing of HV &amp; LV OHead - Combes Road</v>
          </cell>
          <cell r="C443" t="str">
            <v>CIPEN Relocation</v>
          </cell>
        </row>
        <row r="444">
          <cell r="A444">
            <v>7516247</v>
          </cell>
          <cell r="B444" t="str">
            <v>Garran B9-11 S52 - UGing of HV &amp; LV OHead Mains</v>
          </cell>
          <cell r="C444" t="str">
            <v>CIPEN Dist O/H Rplc</v>
          </cell>
        </row>
        <row r="445">
          <cell r="A445">
            <v>7516248</v>
          </cell>
          <cell r="B445" t="str">
            <v>Stromlo Dist - HV OHead Reticulation - Ext of Blk Mtn Fdr to Cotter Fd</v>
          </cell>
          <cell r="C445" t="str">
            <v>CIPEN Dist O/H Rplc</v>
          </cell>
        </row>
        <row r="446">
          <cell r="A446">
            <v>7516249</v>
          </cell>
          <cell r="B446" t="str">
            <v>Fairbairn RAAF - Replace GEC HV Swgr in Sub 1789</v>
          </cell>
          <cell r="C446" t="str">
            <v>CIPEN Dist S/S Rplc</v>
          </cell>
        </row>
        <row r="447">
          <cell r="A447">
            <v>7516250</v>
          </cell>
          <cell r="B447" t="str">
            <v>City B5 S49 - Bunda Bldg - Relocate LV Service</v>
          </cell>
          <cell r="C447" t="str">
            <v>CIPEN Relocation</v>
          </cell>
        </row>
        <row r="448">
          <cell r="A448">
            <v>7516251</v>
          </cell>
          <cell r="B448" t="str">
            <v>Fyshwick B9 S6 LV Supply &amp; Temp Supply</v>
          </cell>
          <cell r="C448" t="str">
            <v>CIPEN Com/Ind Dvlp</v>
          </cell>
        </row>
        <row r="449">
          <cell r="A449">
            <v>7516252</v>
          </cell>
          <cell r="B449" t="str">
            <v>Kingston B4-7 S28 LV OHead Retic &amp; Removals</v>
          </cell>
          <cell r="C449" t="str">
            <v>CIPEN Relocation</v>
          </cell>
        </row>
        <row r="450">
          <cell r="A450">
            <v>7516253</v>
          </cell>
          <cell r="B450" t="str">
            <v>Kingston B7 S28 - LV Supply to Units</v>
          </cell>
          <cell r="C450" t="str">
            <v>CIPEN Urbn Infill</v>
          </cell>
        </row>
        <row r="451">
          <cell r="A451">
            <v>7516254</v>
          </cell>
          <cell r="B451" t="str">
            <v>Kingston B4-6 S28 LV Supply to Units</v>
          </cell>
          <cell r="C451" t="str">
            <v>CIPEN Urbn Infill</v>
          </cell>
        </row>
        <row r="452">
          <cell r="A452">
            <v>7516255</v>
          </cell>
          <cell r="B452" t="str">
            <v>O'Connor B1 S86 LV Supply &amp; OHead Relocations</v>
          </cell>
          <cell r="C452" t="str">
            <v>CIPEN Relocation</v>
          </cell>
        </row>
        <row r="453">
          <cell r="A453">
            <v>7516257</v>
          </cell>
          <cell r="B453" t="str">
            <v>Turner B1 S3 HV &amp; LV Reticulation/Supply to Units</v>
          </cell>
          <cell r="C453" t="str">
            <v>CIPEN Urbn Infill</v>
          </cell>
        </row>
        <row r="454">
          <cell r="A454">
            <v>7516259</v>
          </cell>
          <cell r="B454" t="str">
            <v>Forrest B2 S46 - Install LV Fuseway in Sub 1659</v>
          </cell>
          <cell r="C454" t="str">
            <v>CIPEN Spec Requests</v>
          </cell>
        </row>
        <row r="455">
          <cell r="A455">
            <v>7516261</v>
          </cell>
          <cell r="B455" t="str">
            <v>Kingston B4 S14 LV OHead Removals</v>
          </cell>
          <cell r="C455" t="str">
            <v>CIPEN Spec Requests</v>
          </cell>
        </row>
        <row r="456">
          <cell r="A456">
            <v>7516262</v>
          </cell>
          <cell r="B456" t="str">
            <v>Kingston B4 S14 - HV &amp; LV Reticulation to Units</v>
          </cell>
          <cell r="C456" t="str">
            <v>CIPEN Urbn Infill</v>
          </cell>
        </row>
        <row r="457">
          <cell r="A457">
            <v>7516263</v>
          </cell>
          <cell r="B457" t="str">
            <v>Campbell War Memorial - East Building - HV &amp; LV Reticulation</v>
          </cell>
          <cell r="C457" t="str">
            <v>CIPEN Com/Ind Dvlp</v>
          </cell>
        </row>
        <row r="458">
          <cell r="A458">
            <v>7516264</v>
          </cell>
          <cell r="B458" t="str">
            <v>Gordon B14 S577 LV Supply to APU's</v>
          </cell>
          <cell r="C458" t="str">
            <v>CIPEN Urbn Infill</v>
          </cell>
        </row>
        <row r="459">
          <cell r="A459">
            <v>7516265</v>
          </cell>
          <cell r="B459" t="str">
            <v>O'Connor B1 S86 - LV Supply to Apartments</v>
          </cell>
          <cell r="C459" t="str">
            <v>CIPEN Urbn Infill</v>
          </cell>
        </row>
        <row r="460">
          <cell r="A460">
            <v>7516266</v>
          </cell>
          <cell r="B460" t="str">
            <v>Watson B18 S9 LV OHead Alterations - ABC</v>
          </cell>
          <cell r="C460" t="str">
            <v>CIPEN Dist O/H Rplc</v>
          </cell>
        </row>
        <row r="461">
          <cell r="A461">
            <v>7516267</v>
          </cell>
          <cell r="B461" t="str">
            <v>Kambah B10 S268 LV OHead Alterations - ABC</v>
          </cell>
          <cell r="C461" t="str">
            <v>CIPEN Dist O/H Rplc</v>
          </cell>
        </row>
        <row r="462">
          <cell r="A462">
            <v>7516268</v>
          </cell>
          <cell r="B462" t="str">
            <v>Amaroo B4 S104 LV Supply to Twn Hses &amp; Temp Supply</v>
          </cell>
          <cell r="C462" t="str">
            <v>CIPEN Urbn Infill</v>
          </cell>
        </row>
        <row r="463">
          <cell r="A463">
            <v>7516269</v>
          </cell>
          <cell r="B463" t="str">
            <v>Amaroo B31 S68 LV Supply to Twn Hses</v>
          </cell>
          <cell r="C463" t="str">
            <v>CIPEN Urbn Infill</v>
          </cell>
        </row>
        <row r="464">
          <cell r="A464">
            <v>7516271</v>
          </cell>
          <cell r="B464" t="str">
            <v>Camp 1/24 Pole Sub 510 Rebuilding.</v>
          </cell>
          <cell r="C464" t="str">
            <v>CIPEN Dist S/S Rplc</v>
          </cell>
        </row>
        <row r="465">
          <cell r="A465">
            <v>7516272</v>
          </cell>
          <cell r="B465" t="str">
            <v>O'Connor B33 S82 Replace AB 4315 with Gas Switch</v>
          </cell>
          <cell r="C465" t="str">
            <v>CIPEN Dist O/H Rplc</v>
          </cell>
        </row>
        <row r="466">
          <cell r="A466">
            <v>7516273</v>
          </cell>
          <cell r="B466" t="str">
            <v>Curtin S121 LV Supply to Traffic Signals - Cotter Rd/McCulloch St</v>
          </cell>
          <cell r="C466" t="str">
            <v>CIPEN Spec Requests</v>
          </cell>
        </row>
        <row r="467">
          <cell r="A467">
            <v>7516274</v>
          </cell>
          <cell r="B467" t="str">
            <v>Deakin B3 S9 LV Supply Alterations - Girls Grammar School</v>
          </cell>
          <cell r="C467" t="str">
            <v>CIPEN Spec Requests</v>
          </cell>
        </row>
        <row r="468">
          <cell r="A468">
            <v>7516275</v>
          </cell>
          <cell r="B468" t="str">
            <v>Greenway - Athllon Drive Duplication LV to S/L &amp; T/L Controllers</v>
          </cell>
          <cell r="C468" t="str">
            <v>CIPEN Spec Requests</v>
          </cell>
        </row>
        <row r="469">
          <cell r="A469">
            <v>7516276</v>
          </cell>
          <cell r="B469" t="str">
            <v>Distribution Substation Schematic Link to HV Geographics</v>
          </cell>
          <cell r="C469" t="str">
            <v>CIPEN IT Project</v>
          </cell>
        </row>
        <row r="470">
          <cell r="A470">
            <v>7516279</v>
          </cell>
          <cell r="B470" t="str">
            <v>Holder B16 S45 LV Supply to Montessori School</v>
          </cell>
          <cell r="C470" t="str">
            <v>CIPEN Com/Ind Dvlp</v>
          </cell>
        </row>
        <row r="471">
          <cell r="A471">
            <v>7516280</v>
          </cell>
          <cell r="B471" t="str">
            <v>Bruce Fernhill Park Thynne St - UGing of HV OHead</v>
          </cell>
          <cell r="C471" t="str">
            <v>CIPEN Relocation</v>
          </cell>
        </row>
        <row r="472">
          <cell r="A472">
            <v>7516283</v>
          </cell>
          <cell r="B472" t="str">
            <v>Belconnen Dist William Hovell Dr LV Supply to Traff Sigs &amp; S/L Control</v>
          </cell>
          <cell r="C472" t="str">
            <v>CIPEN Spec Requests</v>
          </cell>
        </row>
        <row r="473">
          <cell r="A473">
            <v>7516284</v>
          </cell>
          <cell r="B473" t="str">
            <v>HMAS Harman Bonshaw Road LV Augmentation</v>
          </cell>
          <cell r="C473" t="str">
            <v>CIPEN Dist Sys Augm</v>
          </cell>
        </row>
        <row r="474">
          <cell r="A474">
            <v>7516285</v>
          </cell>
          <cell r="B474" t="str">
            <v>City B10 S23 HV Reticulation &amp; S/S F/Out for Office Development</v>
          </cell>
          <cell r="C474" t="str">
            <v>CIPEN Com/Ind Dvlp</v>
          </cell>
        </row>
        <row r="475">
          <cell r="A475">
            <v>7516286</v>
          </cell>
          <cell r="B475" t="str">
            <v>Pialligo Canb A/Port Brindabella Park LV Supply to Cafe</v>
          </cell>
          <cell r="C475" t="str">
            <v>CIPEN Com/Ind Dvlp</v>
          </cell>
        </row>
        <row r="476">
          <cell r="A476">
            <v>7516287</v>
          </cell>
          <cell r="B476" t="str">
            <v>Mt Stromlo LV Supply to Temp Admin Building</v>
          </cell>
          <cell r="C476" t="str">
            <v>CIPEN Spec Requests</v>
          </cell>
        </row>
        <row r="477">
          <cell r="A477">
            <v>7516289</v>
          </cell>
          <cell r="B477" t="str">
            <v>Fyshwick B51 S25 LV Supply Alterations</v>
          </cell>
          <cell r="C477" t="str">
            <v>CIPEN Relocation</v>
          </cell>
        </row>
        <row r="478">
          <cell r="A478">
            <v>7516290</v>
          </cell>
          <cell r="B478" t="str">
            <v>Braddon B5 &amp; 6 S18 HV &amp; LV Reticulation to Residential Development</v>
          </cell>
          <cell r="C478" t="str">
            <v>CIPEN Urbn Infill</v>
          </cell>
        </row>
        <row r="479">
          <cell r="A479">
            <v>7516291</v>
          </cell>
          <cell r="B479" t="str">
            <v>Dunlop 4 Central Estate Stage 3 - HV &amp; LV Reticulation</v>
          </cell>
          <cell r="C479" t="str">
            <v>CIPEN Urbn Dvlpmnt</v>
          </cell>
        </row>
        <row r="480">
          <cell r="A480">
            <v>7516297</v>
          </cell>
          <cell r="B480" t="str">
            <v>Kingston - KFD B15B - LV Supply to S/Light Controller St. 2 Infrastruc</v>
          </cell>
          <cell r="C480" t="str">
            <v>CIPEN Spec Requests</v>
          </cell>
        </row>
        <row r="481">
          <cell r="A481">
            <v>7516298</v>
          </cell>
          <cell r="B481" t="str">
            <v>Stromlo District Canb Equestrian Centre - Upgrade Electricity Supply</v>
          </cell>
          <cell r="C481" t="str">
            <v>CIPEN Rural Devpmnt</v>
          </cell>
        </row>
        <row r="482">
          <cell r="A482">
            <v>7516299</v>
          </cell>
          <cell r="B482" t="str">
            <v>City S6 HV Reticulation &amp; S/S Fitout</v>
          </cell>
          <cell r="C482" t="str">
            <v>CIPEN Urbn Infill</v>
          </cell>
        </row>
        <row r="483">
          <cell r="A483">
            <v>7516301</v>
          </cell>
          <cell r="B483" t="str">
            <v>Mawson B14 S46 LV Service Relocations to Ocean Master</v>
          </cell>
          <cell r="C483" t="str">
            <v>CIPEN Relocation</v>
          </cell>
        </row>
        <row r="484">
          <cell r="A484">
            <v>7516302</v>
          </cell>
          <cell r="B484" t="str">
            <v>Greenway B5 S10 HV UG Relocations for Road works</v>
          </cell>
          <cell r="C484" t="str">
            <v>CIPEN Relocation</v>
          </cell>
        </row>
        <row r="485">
          <cell r="A485">
            <v>7516303</v>
          </cell>
          <cell r="B485" t="str">
            <v>Chisholm B14 S575 Upgrade LV Service to Chisholm Sports Club</v>
          </cell>
          <cell r="C485" t="str">
            <v>CIPEN Spec Requests</v>
          </cell>
        </row>
        <row r="486">
          <cell r="A486">
            <v>7516304</v>
          </cell>
          <cell r="B486" t="str">
            <v>Hall B3 &amp; 12 S2 LV Supply to Units &amp; LV Relocations</v>
          </cell>
          <cell r="C486" t="str">
            <v>CIPEN Urbn Infill</v>
          </cell>
        </row>
        <row r="487">
          <cell r="A487">
            <v>7516305</v>
          </cell>
          <cell r="B487" t="str">
            <v>Deakin B19 S33 LV Supply to Units</v>
          </cell>
          <cell r="C487" t="str">
            <v>CIPEN Urbn Infill</v>
          </cell>
        </row>
        <row r="488">
          <cell r="A488">
            <v>7516306</v>
          </cell>
          <cell r="B488" t="str">
            <v>Pialligo Canb Airport HV &amp; LV to Flight Catering Facility</v>
          </cell>
          <cell r="C488" t="str">
            <v>CIPEN Com/Ind Dvlp</v>
          </cell>
        </row>
        <row r="489">
          <cell r="A489">
            <v>7516307</v>
          </cell>
          <cell r="B489" t="str">
            <v>ANU John Curtin School of Med Res. Redevel - HV Reticulation &amp; S/S F/O</v>
          </cell>
          <cell r="C489" t="str">
            <v>CIPEN Com/Ind Dvlp</v>
          </cell>
        </row>
        <row r="490">
          <cell r="A490">
            <v>7516311</v>
          </cell>
          <cell r="B490" t="str">
            <v>Turner B17 S67 HV UG Relocations</v>
          </cell>
          <cell r="C490" t="str">
            <v>CIPEN Relocation</v>
          </cell>
        </row>
        <row r="491">
          <cell r="A491">
            <v>7516312</v>
          </cell>
          <cell r="B491" t="str">
            <v>Griffith B15 S15 Upgrade LV Supply (2nd) to Manuka Oval</v>
          </cell>
          <cell r="C491" t="str">
            <v>CIPEN Com/Ind Dvlp</v>
          </cell>
        </row>
        <row r="492">
          <cell r="A492">
            <v>7516313</v>
          </cell>
          <cell r="B492" t="str">
            <v>Narrabundah B9 S28 LV OHead Alterations/Removals</v>
          </cell>
          <cell r="C492" t="str">
            <v>CIPEN Spec Requests</v>
          </cell>
        </row>
        <row r="493">
          <cell r="A493">
            <v>7516314</v>
          </cell>
          <cell r="B493" t="str">
            <v>Chapman B26 S1 Replace LV OHead with LV UG Cable</v>
          </cell>
          <cell r="C493" t="str">
            <v>CIPEN Relocation</v>
          </cell>
        </row>
        <row r="494">
          <cell r="A494">
            <v>7516315</v>
          </cell>
          <cell r="B494" t="str">
            <v>Braddon B6 S59 LV Reticulation &amp; Relocations for Units</v>
          </cell>
          <cell r="C494" t="str">
            <v>CIPEN Urbn Infill</v>
          </cell>
        </row>
        <row r="495">
          <cell r="A495">
            <v>7516318</v>
          </cell>
          <cell r="B495" t="str">
            <v>Gungahlin Horse Prk Estate -Service Cable Rectification Works</v>
          </cell>
          <cell r="C495" t="str">
            <v>CIPEN Relocation</v>
          </cell>
        </row>
        <row r="496">
          <cell r="A496">
            <v>7516321</v>
          </cell>
          <cell r="B496" t="str">
            <v>Ngunnawal B79 S134 LV Supply to Church</v>
          </cell>
          <cell r="C496" t="str">
            <v>CIPEN Spec Requests</v>
          </cell>
        </row>
        <row r="497">
          <cell r="A497">
            <v>7516322</v>
          </cell>
          <cell r="B497" t="str">
            <v>Fyshwick B6 S59 HV Overhead Relocations</v>
          </cell>
          <cell r="C497" t="str">
            <v>CIPEN Relocation</v>
          </cell>
        </row>
        <row r="498">
          <cell r="A498">
            <v>7516323</v>
          </cell>
          <cell r="B498" t="str">
            <v>Fyshwick B78 S29 LV Reticulation Alterations &amp; Supply to Comm Develop</v>
          </cell>
          <cell r="C498" t="str">
            <v>CIPEN Com/Ind Dvlp</v>
          </cell>
        </row>
        <row r="499">
          <cell r="A499">
            <v>7516325</v>
          </cell>
          <cell r="B499" t="str">
            <v>Kingston B1 S48 LV Supply to S/L Control Eyre Street</v>
          </cell>
          <cell r="C499" t="str">
            <v>CIPEN Spec Requests</v>
          </cell>
        </row>
        <row r="500">
          <cell r="A500">
            <v>7516326</v>
          </cell>
          <cell r="B500" t="str">
            <v>Greenway Athllon Dr/Rowland Rees HV Cable relocation</v>
          </cell>
          <cell r="C500" t="str">
            <v>CIPEN Relocation</v>
          </cell>
        </row>
        <row r="501">
          <cell r="A501">
            <v>7516327</v>
          </cell>
          <cell r="B501" t="str">
            <v>Gungahlin S61 Earnst Cavangher St - Mains relocations</v>
          </cell>
          <cell r="C501" t="str">
            <v>CIPEN Relocation</v>
          </cell>
        </row>
        <row r="502">
          <cell r="A502">
            <v>7516329</v>
          </cell>
          <cell r="B502" t="str">
            <v>Kingston S 47 (KFD) - ID Sub fitout &amp; retic</v>
          </cell>
          <cell r="C502" t="str">
            <v>CIPEN Urbn Dvlpmnt</v>
          </cell>
        </row>
        <row r="503">
          <cell r="A503">
            <v>7516330</v>
          </cell>
          <cell r="B503" t="str">
            <v>Northside Rural Pole Replacements</v>
          </cell>
          <cell r="C503" t="str">
            <v>CIPEN Dist O/H Rplc</v>
          </cell>
        </row>
        <row r="504">
          <cell r="A504">
            <v>7516331</v>
          </cell>
          <cell r="B504" t="str">
            <v>Griffith Pole Replacement Project</v>
          </cell>
          <cell r="C504" t="str">
            <v>CIPEN Dist O/H Rplc</v>
          </cell>
        </row>
        <row r="505">
          <cell r="A505">
            <v>7516332</v>
          </cell>
          <cell r="B505" t="str">
            <v>O'Connor Pole Replacement Project</v>
          </cell>
          <cell r="C505" t="str">
            <v>CIPEN Dist O/H Rplc</v>
          </cell>
        </row>
        <row r="506">
          <cell r="A506">
            <v>7516333</v>
          </cell>
          <cell r="B506" t="str">
            <v>Barton Pole Replacement Program</v>
          </cell>
          <cell r="C506" t="str">
            <v>CIPEN Dist O/H Rplc</v>
          </cell>
        </row>
        <row r="507">
          <cell r="A507">
            <v>7516334</v>
          </cell>
          <cell r="B507" t="str">
            <v>Deakin B14 S8 - Replace O/H with ABC</v>
          </cell>
          <cell r="C507" t="str">
            <v>CIPEN Relocation</v>
          </cell>
        </row>
        <row r="508">
          <cell r="A508">
            <v>7516336</v>
          </cell>
          <cell r="B508" t="str">
            <v>Watson Rebuild Sub 835</v>
          </cell>
          <cell r="C508" t="str">
            <v>CIPEN Dist S/S Rplc</v>
          </cell>
        </row>
        <row r="509">
          <cell r="A509">
            <v>7516337</v>
          </cell>
          <cell r="B509" t="str">
            <v>Dickson Rebuild Sub 623</v>
          </cell>
          <cell r="C509" t="str">
            <v>CIPEN Dist S/S Rplc</v>
          </cell>
        </row>
        <row r="510">
          <cell r="A510">
            <v>7516338</v>
          </cell>
          <cell r="B510" t="str">
            <v>Jerrabomberra B2031 - Mugga Lane - Install HV Recloser</v>
          </cell>
          <cell r="C510" t="str">
            <v>CIPEN Dist Sys Augm</v>
          </cell>
        </row>
        <row r="511">
          <cell r="A511">
            <v>7516340</v>
          </cell>
          <cell r="B511" t="str">
            <v>Hughes B9 S45 - Service Relocation</v>
          </cell>
          <cell r="C511" t="str">
            <v>CIPEN Relocation</v>
          </cell>
        </row>
        <row r="512">
          <cell r="A512">
            <v>7516341</v>
          </cell>
          <cell r="B512" t="str">
            <v>WLAN Extension to Wanniassa Zone</v>
          </cell>
          <cell r="C512" t="str">
            <v>CIPEN IT Project</v>
          </cell>
        </row>
        <row r="513">
          <cell r="A513">
            <v>7516342</v>
          </cell>
          <cell r="B513" t="str">
            <v>Aranda B16 S43 - Replace O/H with ABC</v>
          </cell>
          <cell r="C513" t="str">
            <v>CIPEN Relocation</v>
          </cell>
        </row>
        <row r="514">
          <cell r="A514">
            <v>7516343</v>
          </cell>
          <cell r="B514" t="str">
            <v>Condemned 2pSub 698 Replacement</v>
          </cell>
          <cell r="C514" t="str">
            <v>CIPEN Dist S/S Rplc</v>
          </cell>
        </row>
        <row r="515">
          <cell r="A515">
            <v>7516344</v>
          </cell>
          <cell r="B515" t="str">
            <v>Computer Screen &amp; In-vehicle Mounting for Field Services</v>
          </cell>
          <cell r="C515" t="str">
            <v>CIPEN IT Project</v>
          </cell>
        </row>
        <row r="516">
          <cell r="A516">
            <v>7516345</v>
          </cell>
          <cell r="B516" t="str">
            <v>ACMS-WASP Integration forms based editing</v>
          </cell>
          <cell r="C516" t="str">
            <v>CIPEN IT Project</v>
          </cell>
        </row>
        <row r="517">
          <cell r="A517">
            <v>7516347</v>
          </cell>
          <cell r="B517" t="str">
            <v>Lyons - Burnie St - Overhead relocation to underground</v>
          </cell>
          <cell r="C517" t="str">
            <v>CIPEN Relocation</v>
          </cell>
        </row>
        <row r="518">
          <cell r="A518">
            <v>7516348</v>
          </cell>
          <cell r="B518" t="str">
            <v>Conder 4 Estate - HV &amp; LV Reticulation</v>
          </cell>
          <cell r="C518" t="str">
            <v>CIPEN Urbn Dvlpmnt</v>
          </cell>
        </row>
        <row r="519">
          <cell r="A519">
            <v>7516349</v>
          </cell>
          <cell r="B519" t="str">
            <v>Braddon B5 21 &amp; 22 S15 - LV Supply to Units</v>
          </cell>
          <cell r="C519" t="str">
            <v>CIPEN Urbn Infill</v>
          </cell>
        </row>
        <row r="520">
          <cell r="A520">
            <v>7516350</v>
          </cell>
          <cell r="B520" t="str">
            <v>Braddon B5 21 &amp; 22 - LV Overhead Removals</v>
          </cell>
          <cell r="C520" t="str">
            <v>CIPEN Spec Requests</v>
          </cell>
        </row>
        <row r="521">
          <cell r="A521">
            <v>7516351</v>
          </cell>
          <cell r="B521" t="str">
            <v>Ainslie B15 S3 - LV Supply to 6 APU's</v>
          </cell>
          <cell r="C521" t="str">
            <v>CIPEN Urbn Infill</v>
          </cell>
        </row>
        <row r="522">
          <cell r="A522">
            <v>7516353</v>
          </cell>
          <cell r="B522" t="str">
            <v>Ainslie B15 S3 - Remove LV O/H Span</v>
          </cell>
          <cell r="C522" t="str">
            <v>CIPEN Spec Requests</v>
          </cell>
        </row>
        <row r="523">
          <cell r="A523">
            <v>7516354</v>
          </cell>
          <cell r="B523" t="str">
            <v>Wanniassa ZSS - Replacement of Voltage Regulation Relay</v>
          </cell>
          <cell r="C523" t="str">
            <v>CIPEN Comms/Protect</v>
          </cell>
        </row>
        <row r="524">
          <cell r="A524">
            <v>7516356</v>
          </cell>
          <cell r="B524" t="str">
            <v>Woden ZSS - Replacement of Voltage Regulation Relay</v>
          </cell>
          <cell r="C524" t="str">
            <v>CIPEN Comms/Protect</v>
          </cell>
        </row>
        <row r="525">
          <cell r="A525">
            <v>7516357</v>
          </cell>
          <cell r="B525" t="str">
            <v>Latham ZSS - Replacement of Voltage Regulation Relay</v>
          </cell>
          <cell r="C525" t="str">
            <v>CIPEN Comms/Protect</v>
          </cell>
        </row>
        <row r="526">
          <cell r="A526">
            <v>7516358</v>
          </cell>
          <cell r="B526" t="str">
            <v>Belconnen ZSS - Replacement of Voltage Regulation Relay</v>
          </cell>
          <cell r="C526" t="str">
            <v>CIPEN Comms/Protect</v>
          </cell>
        </row>
        <row r="527">
          <cell r="A527">
            <v>7516359</v>
          </cell>
          <cell r="B527" t="str">
            <v>Gungahlin Section 61 &amp; 62 - LV Supply to Units</v>
          </cell>
          <cell r="C527" t="str">
            <v>CIPEN Urbn Infill</v>
          </cell>
        </row>
        <row r="528">
          <cell r="A528">
            <v>7516362</v>
          </cell>
          <cell r="B528" t="str">
            <v>Hughes B17 S24 - Replace Overhead with ABC</v>
          </cell>
          <cell r="C528" t="str">
            <v>CIPEN Relocation</v>
          </cell>
        </row>
        <row r="529">
          <cell r="A529">
            <v>7516363</v>
          </cell>
          <cell r="B529" t="str">
            <v>Monash B11 S169 - Replace 4 wire OH to ABC</v>
          </cell>
          <cell r="C529" t="str">
            <v>CIPEN Spec Requests</v>
          </cell>
        </row>
        <row r="530">
          <cell r="A530">
            <v>7516364</v>
          </cell>
          <cell r="B530" t="str">
            <v>Gungahlin - Opp S117 - Horse Park Drive - Relocate HV Pole from road</v>
          </cell>
          <cell r="C530" t="str">
            <v>CIPEN Relocation</v>
          </cell>
        </row>
        <row r="531">
          <cell r="A531">
            <v>7516365</v>
          </cell>
          <cell r="B531" t="str">
            <v>Contact Centre Management Information System</v>
          </cell>
          <cell r="C531" t="str">
            <v>CIPEN IT Project</v>
          </cell>
        </row>
        <row r="532">
          <cell r="A532">
            <v>7516372</v>
          </cell>
          <cell r="B532" t="str">
            <v>Fyshwick B1 S66 LV Supply to New POE</v>
          </cell>
          <cell r="C532" t="str">
            <v>CIPEN Spec Requests</v>
          </cell>
        </row>
        <row r="533">
          <cell r="A533">
            <v>7516373</v>
          </cell>
          <cell r="B533" t="str">
            <v>Calwell B17 S15 - LV Supply Upgrade</v>
          </cell>
          <cell r="C533" t="str">
            <v>CIPEN Spec Requests</v>
          </cell>
        </row>
        <row r="534">
          <cell r="A534">
            <v>7516374</v>
          </cell>
          <cell r="B534" t="str">
            <v>Replacement of Charred Poles due to Bushfire</v>
          </cell>
          <cell r="C534" t="str">
            <v>CIPEN Dist O/H Rplc</v>
          </cell>
        </row>
        <row r="535">
          <cell r="A535">
            <v>7516377</v>
          </cell>
          <cell r="B535" t="str">
            <v>Chisholm Pole Replacement</v>
          </cell>
          <cell r="C535" t="str">
            <v>CIPEN Dist O/H Rplc</v>
          </cell>
        </row>
        <row r="536">
          <cell r="A536">
            <v>7516380</v>
          </cell>
          <cell r="B536" t="str">
            <v>Gungahlin - Horse Park Estate - Stg 3B</v>
          </cell>
          <cell r="C536" t="str">
            <v>CIPEN Urbn Dvlpmnt</v>
          </cell>
        </row>
        <row r="537">
          <cell r="A537">
            <v>7516381</v>
          </cell>
          <cell r="B537" t="str">
            <v>Woden Zone Substation extension of blue metal coverage</v>
          </cell>
          <cell r="C537" t="str">
            <v>CIPEN ZZS Replce</v>
          </cell>
        </row>
        <row r="538">
          <cell r="A538">
            <v>7516383</v>
          </cell>
          <cell r="B538" t="str">
            <v>Rural Michaelago - Install single pole Substation</v>
          </cell>
          <cell r="C538" t="str">
            <v>CIPEN Rural Devpmnt</v>
          </cell>
        </row>
        <row r="539">
          <cell r="A539">
            <v>7516384</v>
          </cell>
          <cell r="B539" t="str">
            <v>Phillip Parramatta St Extension Relocations</v>
          </cell>
          <cell r="C539" t="str">
            <v>CIPEN Relocation</v>
          </cell>
        </row>
        <row r="540">
          <cell r="A540">
            <v>7516386</v>
          </cell>
          <cell r="B540" t="str">
            <v>Hume B22 S 2 - LV Supply</v>
          </cell>
          <cell r="C540" t="str">
            <v>CIPEN Com/Ind Dvlp</v>
          </cell>
        </row>
        <row r="541">
          <cell r="A541">
            <v>7516387</v>
          </cell>
          <cell r="B541" t="str">
            <v>Deakin Strickland Cres 2 pole sub 851 Rebuild</v>
          </cell>
          <cell r="C541" t="str">
            <v>CIPEN Dist S/S Rplc</v>
          </cell>
        </row>
        <row r="542">
          <cell r="A542">
            <v>7516392</v>
          </cell>
          <cell r="B542" t="str">
            <v>Parkes B1 S45 - Barrine St - LV to S/L Cubicle</v>
          </cell>
          <cell r="C542" t="str">
            <v>CIPEN Spec Requests</v>
          </cell>
        </row>
        <row r="543">
          <cell r="A543">
            <v>7516393</v>
          </cell>
          <cell r="B543" t="str">
            <v>Dunl 4 Stg 4 Central Estate - HV &amp; LV Retic</v>
          </cell>
          <cell r="C543" t="str">
            <v>CIPEN Urbn Dvlpmnt</v>
          </cell>
        </row>
        <row r="544">
          <cell r="A544">
            <v>7516397</v>
          </cell>
          <cell r="B544" t="str">
            <v>Cook Blk 12 Sec 13 - LV Supply to Canteen</v>
          </cell>
          <cell r="C544" t="str">
            <v>CIPEN Spec Requests</v>
          </cell>
        </row>
        <row r="545">
          <cell r="A545">
            <v>7516398</v>
          </cell>
          <cell r="B545" t="str">
            <v>Braddon B4 S15 - LV Supply</v>
          </cell>
          <cell r="C545" t="str">
            <v>CIPEN Urbn Infill</v>
          </cell>
        </row>
        <row r="546">
          <cell r="A546">
            <v>7516401</v>
          </cell>
          <cell r="B546" t="str">
            <v>Campbell - Duntroon Blg D87 - Service Relocation</v>
          </cell>
          <cell r="C546" t="str">
            <v>CIPEN Spec Requests</v>
          </cell>
        </row>
        <row r="547">
          <cell r="A547">
            <v>7516406</v>
          </cell>
          <cell r="B547" t="str">
            <v>McKellar North Estate - Wlliam Slim Dr - HV Relocations Stg 1</v>
          </cell>
          <cell r="C547" t="str">
            <v>CIPEN Relocation</v>
          </cell>
        </row>
        <row r="548">
          <cell r="A548">
            <v>7516407</v>
          </cell>
          <cell r="B548" t="str">
            <v>Greenway Athllon Dr - LV Supply to Pedestrian Xing Lights</v>
          </cell>
          <cell r="C548" t="str">
            <v>CIPEN Spec Requests</v>
          </cell>
        </row>
        <row r="549">
          <cell r="A549">
            <v>7516410</v>
          </cell>
          <cell r="B549" t="str">
            <v>Kingston S47 HV UG Cable Relocation</v>
          </cell>
          <cell r="C549" t="str">
            <v>CIPEN Relocation</v>
          </cell>
        </row>
        <row r="550">
          <cell r="A550">
            <v>7516411</v>
          </cell>
          <cell r="B550" t="str">
            <v>Greenway Hyperdome Sub 4480 Augmentation</v>
          </cell>
          <cell r="C550" t="str">
            <v>CIPEN Dist S/S Augm</v>
          </cell>
        </row>
        <row r="551">
          <cell r="A551">
            <v>7516412</v>
          </cell>
          <cell r="B551" t="str">
            <v>Narrabundah B25 S88 LV OHead Removals &amp; Relocations</v>
          </cell>
          <cell r="C551" t="str">
            <v>CIPEN Relocation</v>
          </cell>
        </row>
        <row r="552">
          <cell r="A552">
            <v>7516413</v>
          </cell>
          <cell r="B552" t="str">
            <v>Narrabundah B23 S88 HV &amp; LV Reticulation to Units</v>
          </cell>
          <cell r="C552" t="str">
            <v>CIPEN Urbn Infill</v>
          </cell>
        </row>
        <row r="553">
          <cell r="A553">
            <v>7516414</v>
          </cell>
          <cell r="B553" t="str">
            <v>Turner B8 S25 LV UG Relocations</v>
          </cell>
          <cell r="C553" t="str">
            <v>CIPEN Relocation</v>
          </cell>
        </row>
        <row r="554">
          <cell r="A554">
            <v>7516415</v>
          </cell>
          <cell r="B554" t="str">
            <v>Turner B9 S58 HV &amp; LV Retic to Units</v>
          </cell>
          <cell r="C554" t="str">
            <v>CIPEN Urbn Infill</v>
          </cell>
        </row>
        <row r="555">
          <cell r="A555">
            <v>7516416</v>
          </cell>
          <cell r="B555" t="str">
            <v>Belconnen B6 S157 HV &amp; LV Reticulation to MD Hsing Development</v>
          </cell>
          <cell r="C555" t="str">
            <v>CIPEN Urbn Dvlpmnt</v>
          </cell>
        </row>
        <row r="556">
          <cell r="A556">
            <v>7516422</v>
          </cell>
          <cell r="B556" t="str">
            <v>National Electricity Market Software</v>
          </cell>
          <cell r="C556" t="str">
            <v>CIPEN IT Project</v>
          </cell>
        </row>
        <row r="557">
          <cell r="A557">
            <v>7516423</v>
          </cell>
          <cell r="B557" t="str">
            <v>Phillip B2 S18 Relocate HV UG Cable</v>
          </cell>
          <cell r="C557" t="str">
            <v>CIPEN Relocation</v>
          </cell>
        </row>
        <row r="558">
          <cell r="A558">
            <v>7516424</v>
          </cell>
          <cell r="B558" t="str">
            <v>Chisholm B13 S575 LV Supply to Cricket Pavilion</v>
          </cell>
          <cell r="C558" t="str">
            <v>CIPEN Spec Requests</v>
          </cell>
        </row>
        <row r="559">
          <cell r="A559">
            <v>7516425</v>
          </cell>
          <cell r="B559" t="str">
            <v>Turner B14 S58 HV &amp; LV Reticulation/Relocations to Units</v>
          </cell>
          <cell r="C559" t="str">
            <v>CIPEN Urbn Infill</v>
          </cell>
        </row>
        <row r="560">
          <cell r="A560">
            <v>7516426</v>
          </cell>
          <cell r="B560" t="str">
            <v>Hume B65 S22 HV &amp; LV Reticulation to Hewsaw Plant</v>
          </cell>
          <cell r="C560" t="str">
            <v>CIPEN Com/Ind Dvlp</v>
          </cell>
        </row>
        <row r="561">
          <cell r="A561">
            <v>7516429</v>
          </cell>
          <cell r="B561" t="str">
            <v>New Key Lock Arrangement for Ground Mounted Subs Northside</v>
          </cell>
          <cell r="C561" t="str">
            <v>CIPEN Dist S/S Rplc</v>
          </cell>
        </row>
        <row r="562">
          <cell r="A562">
            <v>7516430</v>
          </cell>
          <cell r="B562" t="str">
            <v>Stromlo ANU HV &amp; LV Reticulation/Supply to Temp Workshop</v>
          </cell>
          <cell r="C562" t="str">
            <v>CIPEN Com/Ind Dvlp</v>
          </cell>
        </row>
        <row r="563">
          <cell r="A563">
            <v>7516431</v>
          </cell>
          <cell r="B563" t="str">
            <v>Banks B16 S96 LV Reticulation/Supply to Units</v>
          </cell>
          <cell r="C563" t="str">
            <v>CIPEN Urbn Infill</v>
          </cell>
        </row>
        <row r="564">
          <cell r="A564">
            <v>7516432</v>
          </cell>
          <cell r="B564" t="str">
            <v>Garran S59 &amp; 60 HV &amp; LV Network Augmentation - Stage 2</v>
          </cell>
          <cell r="C564" t="str">
            <v>CIPEN Dist Sys Augm</v>
          </cell>
        </row>
        <row r="565">
          <cell r="A565">
            <v>7516433</v>
          </cell>
          <cell r="B565" t="str">
            <v>Lyneham B14 S56 LV Service Relocations</v>
          </cell>
          <cell r="C565" t="str">
            <v>CIPEN Relocation</v>
          </cell>
        </row>
        <row r="566">
          <cell r="A566">
            <v>7516435</v>
          </cell>
          <cell r="B566" t="str">
            <v>Phillip Condemned Pole Replacement</v>
          </cell>
          <cell r="C566" t="str">
            <v>CIPEN Dist O/H Rplc</v>
          </cell>
        </row>
        <row r="567">
          <cell r="A567">
            <v>7516438</v>
          </cell>
          <cell r="B567" t="str">
            <v>Phillip Condemned 2pSub 3003 Rebuilding</v>
          </cell>
          <cell r="C567" t="str">
            <v>CIPEN Dist S/S Rplc</v>
          </cell>
        </row>
        <row r="568">
          <cell r="A568">
            <v>7516439</v>
          </cell>
          <cell r="B568" t="str">
            <v>Missed/New Poles in Completed Suburbs 2003/04</v>
          </cell>
          <cell r="C568" t="str">
            <v>CIPEN Dist O/H Rplc</v>
          </cell>
        </row>
        <row r="569">
          <cell r="A569">
            <v>7516441</v>
          </cell>
          <cell r="B569" t="str">
            <v>Pole Staking Various Locations 2003/04</v>
          </cell>
          <cell r="C569" t="str">
            <v>CIPEN Dist O/H Rplc</v>
          </cell>
        </row>
        <row r="570">
          <cell r="A570">
            <v>7516442</v>
          </cell>
          <cell r="B570" t="str">
            <v>Yamba and Corinna Feeders - Repl HV Original Joints</v>
          </cell>
          <cell r="C570" t="str">
            <v>CIPEN Dist U/G Rplc</v>
          </cell>
        </row>
        <row r="571">
          <cell r="A571">
            <v>7516448</v>
          </cell>
          <cell r="B571" t="str">
            <v>Phillip B16 S28 LV Service Augmentation Canberra Toyota</v>
          </cell>
          <cell r="C571" t="str">
            <v>CIPEN Com/Ind Dvlp</v>
          </cell>
        </row>
        <row r="572">
          <cell r="A572">
            <v>7516449</v>
          </cell>
          <cell r="B572" t="str">
            <v>Gungahlin B20 S167 LV Retic/Supply to Units</v>
          </cell>
          <cell r="C572" t="str">
            <v>CIPEN Urbn Infill</v>
          </cell>
        </row>
        <row r="573">
          <cell r="A573">
            <v>7516451</v>
          </cell>
          <cell r="B573" t="str">
            <v>Gungahlin B2&amp;3 S3 LV Retic/Supply to Comm Development</v>
          </cell>
          <cell r="C573" t="str">
            <v>CIPEN Com/Ind Dvlp</v>
          </cell>
        </row>
        <row r="574">
          <cell r="A574">
            <v>7516452</v>
          </cell>
          <cell r="B574" t="str">
            <v>Coree B35 - Mt MacDonald - Design Check on Long O/Head Span</v>
          </cell>
          <cell r="C574" t="str">
            <v>CIPEN Dist O/H Rplc</v>
          </cell>
        </row>
        <row r="575">
          <cell r="A575">
            <v>7516453</v>
          </cell>
          <cell r="B575" t="str">
            <v>Rural Condemned Pole Replacement 2003-04</v>
          </cell>
          <cell r="C575" t="str">
            <v>CIPEN Dist O/H Rplc</v>
          </cell>
        </row>
        <row r="576">
          <cell r="A576">
            <v>7516454</v>
          </cell>
          <cell r="B576" t="str">
            <v>Stromlo - LV Supply to Diesel Fire Pump Enclosure (near Pole 51752)</v>
          </cell>
          <cell r="C576" t="str">
            <v>CIPEN Rural Devpmnt</v>
          </cell>
        </row>
        <row r="577">
          <cell r="A577">
            <v>7516455</v>
          </cell>
          <cell r="B577" t="str">
            <v>Stromlo Mt Stromlo Village - Temporary Supply to Gardeners Shed</v>
          </cell>
          <cell r="C577" t="str">
            <v>CIPEN Rural Devpmnt</v>
          </cell>
        </row>
        <row r="578">
          <cell r="A578">
            <v>7516456</v>
          </cell>
          <cell r="B578" t="str">
            <v>Fyshwick B30 S20 LV Service Upgrade - National Cap Printers</v>
          </cell>
          <cell r="C578" t="str">
            <v>CIPEN Com/Ind Dvlp</v>
          </cell>
        </row>
        <row r="579">
          <cell r="A579">
            <v>7516457</v>
          </cell>
          <cell r="B579" t="str">
            <v>Gungahlin Horse Park 2 Estate HV &amp; LV Reticulation Stage 1</v>
          </cell>
          <cell r="C579" t="str">
            <v>CIPEN Urbn Dvlpmnt</v>
          </cell>
        </row>
        <row r="580">
          <cell r="A580">
            <v>7516459</v>
          </cell>
          <cell r="B580" t="str">
            <v>Gungahlin Horse Park 2 Estate - HV &amp; LV Reticulation Stage 2</v>
          </cell>
          <cell r="C580" t="str">
            <v>CIPEN Urbn Dvlpmnt</v>
          </cell>
        </row>
        <row r="581">
          <cell r="A581">
            <v>7516461</v>
          </cell>
          <cell r="B581" t="str">
            <v>Uriarra 360 Two Sticks Road - HV Retic to Rural Block</v>
          </cell>
          <cell r="C581" t="str">
            <v>CIPEN Rural Devpmnt</v>
          </cell>
        </row>
        <row r="582">
          <cell r="A582">
            <v>7516462</v>
          </cell>
          <cell r="B582" t="str">
            <v>Fyshwick B54 S25 LV Service Relocations</v>
          </cell>
          <cell r="C582" t="str">
            <v>CIPEN Relocation</v>
          </cell>
        </row>
        <row r="583">
          <cell r="A583">
            <v>7516463</v>
          </cell>
          <cell r="B583" t="str">
            <v>Pialligo B15 S2 LV Retic/Supply Alterations</v>
          </cell>
          <cell r="C583" t="str">
            <v>CIPEN Spec Requests</v>
          </cell>
        </row>
        <row r="584">
          <cell r="A584">
            <v>7516465</v>
          </cell>
          <cell r="B584" t="str">
            <v>Fyshwick B39 S21 LV Supply &amp; Sub 4479 Augmentation</v>
          </cell>
          <cell r="C584" t="str">
            <v>CIPEN Com/Ind Dvlp</v>
          </cell>
        </row>
        <row r="585">
          <cell r="A585">
            <v>7516467</v>
          </cell>
          <cell r="B585" t="str">
            <v>Replace Faded Danger Signs on 137 Transmission Line Towers</v>
          </cell>
          <cell r="C585" t="str">
            <v>CIPEN ZZS Replce</v>
          </cell>
        </row>
        <row r="586">
          <cell r="A586">
            <v>7516468</v>
          </cell>
          <cell r="B586" t="str">
            <v>Fyshwick B11 S18 HV &amp; LV Reticulation to Comm Development</v>
          </cell>
          <cell r="C586" t="str">
            <v>CIPEN Com/Ind Dvlp</v>
          </cell>
        </row>
        <row r="587">
          <cell r="A587">
            <v>7516469</v>
          </cell>
          <cell r="B587" t="str">
            <v>Conder 4 Estate - Stage 2 - HV &amp; LV Reticulation</v>
          </cell>
          <cell r="C587" t="str">
            <v>CIPEN Urbn Dvlpmnt</v>
          </cell>
        </row>
        <row r="588">
          <cell r="A588">
            <v>7516470</v>
          </cell>
          <cell r="B588" t="str">
            <v>Conder 4 Estate - Stage 3 - HV &amp; LV Reticulation</v>
          </cell>
          <cell r="C588" t="str">
            <v>CIPEN Urbn Dvlpmnt</v>
          </cell>
        </row>
        <row r="589">
          <cell r="A589">
            <v>7516471</v>
          </cell>
          <cell r="B589" t="str">
            <v>Turner B25 S43 HV &amp; LV Reticulation to Units</v>
          </cell>
          <cell r="C589" t="str">
            <v>CIPEN Urbn Infill</v>
          </cell>
        </row>
        <row r="590">
          <cell r="A590">
            <v>7516475</v>
          </cell>
          <cell r="B590" t="str">
            <v>Yarralumla B7 S4 LV Supply to Optus Tower S5626</v>
          </cell>
          <cell r="C590" t="str">
            <v>CIPEN Spec Requests</v>
          </cell>
        </row>
        <row r="591">
          <cell r="A591">
            <v>7516476</v>
          </cell>
          <cell r="B591" t="str">
            <v>Fyshwick B1 S29 LV OHead Augmentation</v>
          </cell>
          <cell r="C591" t="str">
            <v>CIPEN Dist Sys Augm</v>
          </cell>
        </row>
        <row r="592">
          <cell r="A592">
            <v>7516477</v>
          </cell>
          <cell r="B592" t="str">
            <v>Belconnen B23 S149 HV &amp; LV Reticulation to Units</v>
          </cell>
          <cell r="C592" t="str">
            <v>CIPEN Urbn Infill</v>
          </cell>
        </row>
        <row r="593">
          <cell r="A593">
            <v>7516478</v>
          </cell>
          <cell r="B593" t="str">
            <v>Narrabundah Sub 383 Rebuild</v>
          </cell>
          <cell r="C593" t="str">
            <v>CIPEN Dist S/S Rplc</v>
          </cell>
        </row>
        <row r="594">
          <cell r="A594">
            <v>7516479</v>
          </cell>
          <cell r="B594" t="str">
            <v>Canberra City Sub 108 Rebuild</v>
          </cell>
          <cell r="C594" t="str">
            <v>CIPEN Dist S/S Rplc</v>
          </cell>
        </row>
        <row r="595">
          <cell r="A595">
            <v>7516481</v>
          </cell>
          <cell r="B595" t="str">
            <v>Lyneham B2 S52 Replace LV Pillar</v>
          </cell>
          <cell r="C595" t="str">
            <v>CIPEN Dist U/G Rplc</v>
          </cell>
        </row>
        <row r="596">
          <cell r="A596">
            <v>7516482</v>
          </cell>
          <cell r="B596" t="str">
            <v>Deakin B11 S49 LV Supply to Canb Girls Grammar Early Learn Centre</v>
          </cell>
          <cell r="C596" t="str">
            <v>CIPEN Spec Requests</v>
          </cell>
        </row>
        <row r="597">
          <cell r="A597">
            <v>7516485</v>
          </cell>
          <cell r="B597" t="str">
            <v>Correcting the data model - Network Connectivity stage 2</v>
          </cell>
          <cell r="C597" t="str">
            <v>CIPEN IT Project</v>
          </cell>
        </row>
        <row r="598">
          <cell r="A598">
            <v>7516486</v>
          </cell>
          <cell r="B598" t="str">
            <v>Tugg District B11 HV &amp; LV Supply to Royalla Railway Cottage</v>
          </cell>
          <cell r="C598" t="str">
            <v>CIPEN Dist S/S Rplc</v>
          </cell>
        </row>
        <row r="599">
          <cell r="A599">
            <v>7516487</v>
          </cell>
          <cell r="B599" t="str">
            <v>Hume B50 S5 LV System Augmentation</v>
          </cell>
          <cell r="C599" t="str">
            <v>CIPEN Dist Sys Augm</v>
          </cell>
        </row>
        <row r="600">
          <cell r="A600">
            <v>7516488</v>
          </cell>
          <cell r="B600" t="str">
            <v>Amaroo B31 S68 LV Supply to Street Light Controller</v>
          </cell>
          <cell r="C600" t="str">
            <v>CIPEN Spec Requests</v>
          </cell>
        </row>
        <row r="601">
          <cell r="A601">
            <v>7516489</v>
          </cell>
          <cell r="B601" t="str">
            <v>McKellar North Estate HV &amp; LV Reticulation</v>
          </cell>
          <cell r="C601" t="str">
            <v>CIPEN Urbn Dvlpmnt</v>
          </cell>
        </row>
        <row r="602">
          <cell r="A602">
            <v>7516491</v>
          </cell>
          <cell r="B602" t="str">
            <v>Mugga Lane GS replace ABS 8247 with NGK Gas Switch pol72541</v>
          </cell>
          <cell r="C602" t="str">
            <v>CIPEN Dist O/H Rplc</v>
          </cell>
        </row>
        <row r="603">
          <cell r="A603">
            <v>7516493</v>
          </cell>
          <cell r="B603" t="str">
            <v>Griffith B16 S23 LV Service Alterations</v>
          </cell>
          <cell r="C603" t="str">
            <v>CIPEN Spec Requests</v>
          </cell>
        </row>
        <row r="604">
          <cell r="A604">
            <v>7516494</v>
          </cell>
          <cell r="B604" t="str">
            <v>Parkes B1 S39 Sub 2844 Augmentation &amp; LV Supply Alts to Old Parl Hse</v>
          </cell>
          <cell r="C604" t="str">
            <v>CIPEN Spec Requests</v>
          </cell>
        </row>
        <row r="605">
          <cell r="A605">
            <v>7516497</v>
          </cell>
          <cell r="B605" t="str">
            <v>Gungahlin B1 S8 LV Supply to Traffic Signals - Gozzard/Hibberson</v>
          </cell>
          <cell r="C605" t="str">
            <v>CIPEN Spec Requests</v>
          </cell>
        </row>
        <row r="606">
          <cell r="A606">
            <v>7516498</v>
          </cell>
          <cell r="B606" t="str">
            <v>Griffith 2 pole Sub 314 Rebuild</v>
          </cell>
          <cell r="C606" t="str">
            <v>CIPEN Dist S/S Rplc</v>
          </cell>
        </row>
        <row r="607">
          <cell r="A607">
            <v>7516499</v>
          </cell>
          <cell r="B607" t="str">
            <v>Gungahlin B23 S166 LV Supply to Traffic Signals - Gundaroo/Horse Park</v>
          </cell>
          <cell r="C607" t="str">
            <v>CIPEN Spec Requests</v>
          </cell>
        </row>
        <row r="608">
          <cell r="A608">
            <v>7516500</v>
          </cell>
          <cell r="B608" t="str">
            <v>Gungahlin LV to Traffic Signals - Anthony Rolfe/Horse Park</v>
          </cell>
          <cell r="C608" t="str">
            <v>CIPEN Spec Requests</v>
          </cell>
        </row>
        <row r="609">
          <cell r="A609">
            <v>7516501</v>
          </cell>
          <cell r="B609" t="str">
            <v>Mitchell S6 HV &amp; LV Network Augmentation</v>
          </cell>
          <cell r="C609" t="str">
            <v>CIPEN Dist Sys Augm</v>
          </cell>
        </row>
        <row r="610">
          <cell r="A610">
            <v>7516502</v>
          </cell>
          <cell r="B610" t="str">
            <v>Phillip B8 S23 Sub 1444 Replace HV Switchgear</v>
          </cell>
          <cell r="C610" t="str">
            <v>CIPEN Dist S/S Rplc</v>
          </cell>
        </row>
        <row r="611">
          <cell r="A611">
            <v>7516504</v>
          </cell>
          <cell r="B611" t="str">
            <v>HMAS Harman MU Depot HV &amp; LV Relocations</v>
          </cell>
          <cell r="C611" t="str">
            <v>CIPEN Relocation</v>
          </cell>
        </row>
        <row r="612">
          <cell r="A612">
            <v>7516505</v>
          </cell>
          <cell r="B612" t="str">
            <v>HMAS Harman HV &amp; LV Reticulation/Supply to MU Depot</v>
          </cell>
          <cell r="C612" t="str">
            <v>CIPEN Com/Ind Dvlp</v>
          </cell>
        </row>
        <row r="613">
          <cell r="A613">
            <v>7516508</v>
          </cell>
          <cell r="B613" t="str">
            <v>Charnwood B5 S97 LV Supply to LEM Community Facility</v>
          </cell>
          <cell r="C613" t="str">
            <v>CIPEN Spec Requests</v>
          </cell>
        </row>
        <row r="614">
          <cell r="A614">
            <v>7516509</v>
          </cell>
          <cell r="B614" t="str">
            <v>Kambah B16 S7 LV Supply to OPtus Mobile Station S5922A</v>
          </cell>
          <cell r="C614" t="str">
            <v>CIPEN Spec Requests</v>
          </cell>
        </row>
        <row r="615">
          <cell r="A615">
            <v>7516511</v>
          </cell>
          <cell r="B615" t="str">
            <v>Griffith B6-7 S23 LV OHead Relocations &amp; Removals</v>
          </cell>
          <cell r="C615" t="str">
            <v>CIPEN Relocation</v>
          </cell>
        </row>
        <row r="616">
          <cell r="A616">
            <v>7516512</v>
          </cell>
          <cell r="B616" t="str">
            <v>Griffith B6-7 S23 LV Reticulation/Supply to Appartments</v>
          </cell>
          <cell r="C616" t="str">
            <v>CIPEN Urbn Infill</v>
          </cell>
        </row>
        <row r="617">
          <cell r="A617">
            <v>7516514</v>
          </cell>
          <cell r="B617" t="str">
            <v>O'Connor 19/12 2pole Sub 215 Rebuild</v>
          </cell>
          <cell r="C617" t="str">
            <v>CIPEN Dist S/S Rplc</v>
          </cell>
        </row>
        <row r="618">
          <cell r="A618">
            <v>7516516</v>
          </cell>
          <cell r="B618" t="str">
            <v>Reactive Pole Replacement 2003-04</v>
          </cell>
          <cell r="C618" t="str">
            <v>CIPEN Dist O/H Rplc</v>
          </cell>
        </row>
        <row r="619">
          <cell r="A619">
            <v>7516520</v>
          </cell>
          <cell r="B619" t="str">
            <v>Gungahlin B2 S8 LV to S/Light Controls Homemakers Precinct</v>
          </cell>
          <cell r="C619" t="str">
            <v>CIPEN Spec Requests</v>
          </cell>
        </row>
        <row r="620">
          <cell r="A620">
            <v>7516521</v>
          </cell>
          <cell r="B620" t="str">
            <v>Giralang B27 S3 Replace LV OHead Mains with ABC</v>
          </cell>
          <cell r="C620" t="str">
            <v>CIPEN Relocation</v>
          </cell>
        </row>
        <row r="621">
          <cell r="A621">
            <v>7516528</v>
          </cell>
          <cell r="B621" t="str">
            <v>Duffy LV Supply Restoration to 10 Stromlo Forestry Settlement Fire Dam</v>
          </cell>
          <cell r="C621" t="str">
            <v>CIPEN Dist O/H Rplc</v>
          </cell>
        </row>
        <row r="622">
          <cell r="A622">
            <v>7516530</v>
          </cell>
          <cell r="B622" t="str">
            <v>Gungahlin S13 HV LV &amp; S/S Fitout to Comm/Retail Development</v>
          </cell>
          <cell r="C622" t="str">
            <v>CIPEN Com/Ind Dvlp</v>
          </cell>
        </row>
        <row r="623">
          <cell r="A623">
            <v>7516536</v>
          </cell>
          <cell r="B623" t="str">
            <v>Dunlop 4 West Est Stage 1 - HV &amp; LV Reticulation</v>
          </cell>
          <cell r="C623" t="str">
            <v>CIPEN Urbn Dvlpmnt</v>
          </cell>
        </row>
        <row r="624">
          <cell r="A624">
            <v>7516538</v>
          </cell>
          <cell r="B624" t="str">
            <v>Dunlop 4 West Est Stg 2 - HV &amp; LV Reticulation</v>
          </cell>
          <cell r="C624" t="str">
            <v>CIPEN Urbn Dvlpmnt</v>
          </cell>
        </row>
        <row r="625">
          <cell r="A625">
            <v>7516542</v>
          </cell>
          <cell r="B625" t="str">
            <v>Nicholls B24 S145 LV Network Augmentation - Install M/Pillar</v>
          </cell>
          <cell r="C625" t="str">
            <v>CIPEN Dist Sys Augm</v>
          </cell>
        </row>
        <row r="626">
          <cell r="A626">
            <v>7516544</v>
          </cell>
          <cell r="B626" t="str">
            <v>Dickson B8 S7 LV O/Head Relocations</v>
          </cell>
          <cell r="C626" t="str">
            <v>CIPEN Relocation</v>
          </cell>
        </row>
        <row r="627">
          <cell r="A627">
            <v>7516545</v>
          </cell>
          <cell r="B627" t="str">
            <v>Calwell B29 S787 LV Reticulation to Comm Bldg</v>
          </cell>
          <cell r="C627" t="str">
            <v>CIPEN Com/Ind Dvlp</v>
          </cell>
        </row>
        <row r="628">
          <cell r="A628">
            <v>7516546</v>
          </cell>
          <cell r="B628" t="str">
            <v>Downer Sub 670 Rebuilding</v>
          </cell>
          <cell r="C628" t="str">
            <v>CIPEN Dist S/S Rplc</v>
          </cell>
        </row>
        <row r="629">
          <cell r="A629">
            <v>7516547</v>
          </cell>
          <cell r="B629" t="str">
            <v>O'Connor Sub 442 Rebuilding</v>
          </cell>
          <cell r="C629" t="str">
            <v>CIPEN Dist S/S Rplc</v>
          </cell>
        </row>
        <row r="630">
          <cell r="A630">
            <v>7516550</v>
          </cell>
          <cell r="B630" t="str">
            <v>Campbell 1/63 Anslie Village Sub 116 Rebuilding</v>
          </cell>
          <cell r="C630" t="str">
            <v>CIPEN Dist S/S Rplc</v>
          </cell>
        </row>
        <row r="631">
          <cell r="A631">
            <v>7516553</v>
          </cell>
          <cell r="B631" t="str">
            <v>Dunlop B2 S113 LV Retic/Supply to Units</v>
          </cell>
          <cell r="C631" t="str">
            <v>CIPEN Urbn Infill</v>
          </cell>
        </row>
        <row r="632">
          <cell r="A632">
            <v>7516554</v>
          </cell>
          <cell r="B632" t="str">
            <v>Gungahlin B1 S208 Relocate LV Service to Irrigation Controller</v>
          </cell>
          <cell r="C632" t="str">
            <v>CIPEN Relocation</v>
          </cell>
        </row>
        <row r="633">
          <cell r="A633">
            <v>7516555</v>
          </cell>
          <cell r="B633" t="str">
            <v>Kambah B1 S149 LV Supply to Transact Node 19-6</v>
          </cell>
          <cell r="C633" t="str">
            <v>CIPEN Spec Requests</v>
          </cell>
        </row>
        <row r="634">
          <cell r="A634">
            <v>7516558</v>
          </cell>
          <cell r="B634" t="str">
            <v>Calwell B2 S72 LV Relocations &amp; Removals</v>
          </cell>
          <cell r="C634" t="str">
            <v>CIPEN Relocation</v>
          </cell>
        </row>
        <row r="635">
          <cell r="A635">
            <v>7516559</v>
          </cell>
          <cell r="B635" t="str">
            <v>Calwell B2 S72 LV Retic/Supply to Units</v>
          </cell>
          <cell r="C635" t="str">
            <v>CIPEN Urbn Infill</v>
          </cell>
        </row>
        <row r="636">
          <cell r="A636">
            <v>7516561</v>
          </cell>
          <cell r="B636" t="str">
            <v>Pearce B4 S49 Marist College - HV &amp; LV Reticulation</v>
          </cell>
          <cell r="C636" t="str">
            <v>CIPEN Com/Ind Dvlp</v>
          </cell>
        </row>
        <row r="637">
          <cell r="A637">
            <v>7516564</v>
          </cell>
          <cell r="B637" t="str">
            <v>Phillip B9 S18 HV &amp; LV Reticulation to Comm &amp; Appts Development</v>
          </cell>
          <cell r="C637" t="str">
            <v>CIPEN Urbn Infill</v>
          </cell>
        </row>
        <row r="638">
          <cell r="A638">
            <v>7516567</v>
          </cell>
          <cell r="B638" t="str">
            <v>Harrison 2 Estate Stage 1 HV &amp; LV Reticulation</v>
          </cell>
          <cell r="C638" t="str">
            <v>CIPEN Urbn Dvlpmnt</v>
          </cell>
        </row>
        <row r="639">
          <cell r="A639">
            <v>7516569</v>
          </cell>
          <cell r="B639" t="str">
            <v>Harrison 2 Est HV &amp; LV Supply to S/Lights &amp; Sales Office</v>
          </cell>
          <cell r="C639" t="str">
            <v>CIPEN Spec Requests</v>
          </cell>
        </row>
        <row r="640">
          <cell r="A640">
            <v>7516570</v>
          </cell>
          <cell r="B640" t="str">
            <v>City S84 Community Centre HV Reticulation &amp; Substation Fitout</v>
          </cell>
          <cell r="C640" t="str">
            <v>CIPEN Com/Ind Dvlp</v>
          </cell>
        </row>
        <row r="641">
          <cell r="A641">
            <v>7516572</v>
          </cell>
          <cell r="B641" t="str">
            <v>Gungahlin Drive Extension - 132kV Subtransmission Line Relocations</v>
          </cell>
          <cell r="C641" t="str">
            <v>CIPEN Relocation</v>
          </cell>
        </row>
        <row r="642">
          <cell r="A642">
            <v>7516574</v>
          </cell>
          <cell r="B642" t="str">
            <v>Dickson B4 S17 Emmaus School LV Supply Relocations</v>
          </cell>
          <cell r="C642" t="str">
            <v>CIPEN Relocation</v>
          </cell>
        </row>
        <row r="643">
          <cell r="A643">
            <v>7516575</v>
          </cell>
          <cell r="B643" t="str">
            <v>Wanniassa B38 S220 LV OHead Alterations</v>
          </cell>
          <cell r="C643" t="str">
            <v>CIPEN Spec Requests</v>
          </cell>
        </row>
        <row r="644">
          <cell r="A644">
            <v>7516577</v>
          </cell>
          <cell r="B644" t="str">
            <v>Curtin B22 S103 LV Supply to Units</v>
          </cell>
          <cell r="C644" t="str">
            <v>CIPEN Urbn Infill</v>
          </cell>
        </row>
        <row r="645">
          <cell r="A645">
            <v>7516579</v>
          </cell>
          <cell r="B645" t="str">
            <v>Gungahlin S10 HV Reticulation &amp; S/S Fitout</v>
          </cell>
          <cell r="C645" t="str">
            <v>CIPEN Com/Ind Dvlp</v>
          </cell>
        </row>
        <row r="646">
          <cell r="A646">
            <v>7516581</v>
          </cell>
          <cell r="B646" t="str">
            <v>Phillip B33 S49 LV Service Relocations</v>
          </cell>
          <cell r="C646" t="str">
            <v>CIPEN Relocation</v>
          </cell>
        </row>
        <row r="647">
          <cell r="A647">
            <v>7516582</v>
          </cell>
          <cell r="B647" t="str">
            <v>Gordon B4 S581 LV Supply to Units</v>
          </cell>
          <cell r="C647" t="str">
            <v>CIPEN Urbn Infill</v>
          </cell>
        </row>
        <row r="648">
          <cell r="A648">
            <v>7516583</v>
          </cell>
          <cell r="B648" t="str">
            <v>Macquarie B17 S35 LV Supply to Units</v>
          </cell>
          <cell r="C648" t="str">
            <v>CIPEN Urbn Infill</v>
          </cell>
        </row>
        <row r="649">
          <cell r="A649">
            <v>7516584</v>
          </cell>
          <cell r="B649" t="str">
            <v>Fyshwick B3 S41 LV Supply to Canberra Star Motors</v>
          </cell>
          <cell r="C649" t="str">
            <v>CIPEN Com/Ind Dvlp</v>
          </cell>
        </row>
        <row r="650">
          <cell r="A650">
            <v>7516585</v>
          </cell>
          <cell r="B650" t="str">
            <v>Fyshwick B13 S20 Upgrade LV Supply to Comm Bldg</v>
          </cell>
          <cell r="C650" t="str">
            <v>CIPEN Com/Ind Dvlp</v>
          </cell>
        </row>
        <row r="651">
          <cell r="A651">
            <v>7516586</v>
          </cell>
          <cell r="B651" t="str">
            <v>Installation of Power Transformer Safety Rail at Gilmore and Theodore</v>
          </cell>
          <cell r="C651" t="str">
            <v>CIPEN ZZS Replce</v>
          </cell>
        </row>
        <row r="652">
          <cell r="A652">
            <v>7516587</v>
          </cell>
          <cell r="B652" t="str">
            <v>Forrest B12 S19 LV Supply to Italo Australian Cultural Centre</v>
          </cell>
          <cell r="C652" t="str">
            <v>CIPEN Com/Ind Dvlp</v>
          </cell>
        </row>
        <row r="653">
          <cell r="A653">
            <v>7516588</v>
          </cell>
          <cell r="B653" t="str">
            <v>Braddon B4 S16 LV Service Relocations</v>
          </cell>
          <cell r="C653" t="str">
            <v>CIPEN Relocation</v>
          </cell>
        </row>
        <row r="654">
          <cell r="A654">
            <v>7516589</v>
          </cell>
          <cell r="B654" t="str">
            <v>Braddon B4 S16 LV Supply to Units</v>
          </cell>
          <cell r="C654" t="str">
            <v>CIPEN Urbn Infill</v>
          </cell>
        </row>
        <row r="655">
          <cell r="A655">
            <v>7516590</v>
          </cell>
          <cell r="B655" t="str">
            <v>Hume B22 S2 LV Supply to Comm Building</v>
          </cell>
          <cell r="C655" t="str">
            <v>CIPEN Com/Ind Dvlp</v>
          </cell>
        </row>
        <row r="656">
          <cell r="A656">
            <v>7516592</v>
          </cell>
          <cell r="B656" t="str">
            <v>Turner B15 S44 HV &amp; LV Reticulation to Units</v>
          </cell>
          <cell r="C656" t="str">
            <v>CIPEN Urbn Infill</v>
          </cell>
        </row>
        <row r="657">
          <cell r="A657">
            <v>7516594</v>
          </cell>
          <cell r="B657" t="str">
            <v>Gungahlin Stage 2 LV Reticulation Gungahlin Place Precinct</v>
          </cell>
          <cell r="C657" t="str">
            <v>CIPEN Urbn Dvlpmnt</v>
          </cell>
        </row>
        <row r="658">
          <cell r="A658">
            <v>7516595</v>
          </cell>
          <cell r="B658" t="str">
            <v>Gungahlin HV &amp; LV Reticulation Stage 3 Gungahlin Place Precinct</v>
          </cell>
          <cell r="C658" t="str">
            <v>CIPEN Urbn Dvlpmnt</v>
          </cell>
        </row>
        <row r="659">
          <cell r="A659">
            <v>7516596</v>
          </cell>
          <cell r="B659" t="str">
            <v>Campbell B27 S35 LV OHead Relocations</v>
          </cell>
          <cell r="C659" t="str">
            <v>CIPEN Relocation</v>
          </cell>
        </row>
        <row r="660">
          <cell r="A660">
            <v>7516598</v>
          </cell>
          <cell r="B660" t="str">
            <v>Turner Condemned Pole Replacement</v>
          </cell>
          <cell r="C660" t="str">
            <v>CIPEN Dist O/H Rplc</v>
          </cell>
        </row>
        <row r="661">
          <cell r="A661">
            <v>7516599</v>
          </cell>
          <cell r="B661" t="str">
            <v>Replace 132kV Bus and Line Isolator Switches at Belconnen Zone</v>
          </cell>
          <cell r="C661" t="str">
            <v>CIPEN ZZS Replce</v>
          </cell>
        </row>
        <row r="662">
          <cell r="A662">
            <v>7516600</v>
          </cell>
          <cell r="B662" t="str">
            <v>Belconnen Blk 1 Sec 152 S.4355 Transformer change</v>
          </cell>
          <cell r="C662" t="str">
            <v>CIPEN Com/Ind Dvlp</v>
          </cell>
        </row>
        <row r="663">
          <cell r="A663">
            <v>7516601</v>
          </cell>
          <cell r="B663" t="str">
            <v>Cotter Rural Greenhills Conf Centre LV Relocations</v>
          </cell>
          <cell r="C663" t="str">
            <v>CIPEN Rural Devpmnt</v>
          </cell>
        </row>
        <row r="664">
          <cell r="A664">
            <v>7516603</v>
          </cell>
          <cell r="B664" t="str">
            <v>OM&amp;C Systems Upgrade</v>
          </cell>
          <cell r="C664" t="str">
            <v>CIPEN IT Project</v>
          </cell>
        </row>
        <row r="665">
          <cell r="A665">
            <v>7516604</v>
          </cell>
          <cell r="B665" t="str">
            <v>Lyneham Condemned Pole Replacement</v>
          </cell>
          <cell r="C665" t="str">
            <v>CIPEN Dist O/H Rplc</v>
          </cell>
        </row>
        <row r="666">
          <cell r="A666">
            <v>7516605</v>
          </cell>
          <cell r="B666" t="str">
            <v>Oxley Condemned Pole Replacement</v>
          </cell>
          <cell r="C666" t="str">
            <v>CIPEN Dist O/H Rplc</v>
          </cell>
        </row>
        <row r="667">
          <cell r="A667">
            <v>7516607</v>
          </cell>
          <cell r="B667" t="str">
            <v>Fyshwick Blk 20 Sec 10  Relocate LV Service clear of block</v>
          </cell>
          <cell r="C667" t="str">
            <v>CIPEN Relocation</v>
          </cell>
        </row>
        <row r="668">
          <cell r="A668">
            <v>7516609</v>
          </cell>
          <cell r="B668" t="str">
            <v>Melba Conley Dr 2pole Sub 2670 Rebuild</v>
          </cell>
          <cell r="C668" t="str">
            <v>CIPEN Dist S/S Rplc</v>
          </cell>
        </row>
        <row r="669">
          <cell r="A669">
            <v>7516611</v>
          </cell>
          <cell r="B669" t="str">
            <v>City S84 HV Relocations - Stage 1</v>
          </cell>
          <cell r="C669" t="str">
            <v>CIPEN Relocation</v>
          </cell>
        </row>
        <row r="670">
          <cell r="A670">
            <v>7516614</v>
          </cell>
          <cell r="B670" t="str">
            <v>Higgins B9 S12 LV UG Service Relocations to Telstra Pit</v>
          </cell>
          <cell r="C670" t="str">
            <v>CIPEN Relocation</v>
          </cell>
        </row>
        <row r="671">
          <cell r="A671">
            <v>7516615</v>
          </cell>
          <cell r="B671" t="str">
            <v>Lyneham B3 S67 The Sanctuary - HV LV &amp; Substation Relocations</v>
          </cell>
          <cell r="C671" t="str">
            <v>CIPEN Relocation</v>
          </cell>
        </row>
        <row r="672">
          <cell r="A672">
            <v>7516616</v>
          </cell>
          <cell r="B672" t="str">
            <v>Lyneham B3 S67 The Sanctuary - LV Reticulation Stages 3B &amp; 3C</v>
          </cell>
          <cell r="C672" t="str">
            <v>CIPEN Urbn Infill</v>
          </cell>
        </row>
        <row r="673">
          <cell r="A673">
            <v>7516617</v>
          </cell>
          <cell r="B673" t="str">
            <v>Chapman B1 S13 LV Supply to Pavilion - Chapman Oval</v>
          </cell>
          <cell r="C673" t="str">
            <v>CIPEN Spec Requests</v>
          </cell>
        </row>
        <row r="674">
          <cell r="A674">
            <v>7516619</v>
          </cell>
          <cell r="B674" t="str">
            <v>Mitchell B44 S7 LV Supply to Workshop</v>
          </cell>
          <cell r="C674" t="str">
            <v>CIPEN Com/Ind Dvlp</v>
          </cell>
        </row>
        <row r="675">
          <cell r="A675">
            <v>7516621</v>
          </cell>
          <cell r="B675" t="str">
            <v>Acton ANU - HV OHead Relocation for Carpark Access Dickson Rd CPark</v>
          </cell>
          <cell r="C675" t="str">
            <v>CIPEN Relocation</v>
          </cell>
        </row>
        <row r="676">
          <cell r="A676">
            <v>7516622</v>
          </cell>
          <cell r="B676" t="str">
            <v>McKellar - William Webb Drive - HV Relocations</v>
          </cell>
          <cell r="C676" t="str">
            <v>CIPEN Relocation</v>
          </cell>
        </row>
        <row r="677">
          <cell r="A677">
            <v>7516627</v>
          </cell>
          <cell r="B677" t="str">
            <v>Braddon B16-20 S15 HV &amp; LV Reticulation to Units</v>
          </cell>
          <cell r="C677" t="str">
            <v>CIPEN Urbn Infill</v>
          </cell>
        </row>
        <row r="678">
          <cell r="A678">
            <v>7516628</v>
          </cell>
          <cell r="B678" t="str">
            <v>Braddon B8&amp;9 S9 LV Reticulation &amp; Supply to Units</v>
          </cell>
          <cell r="C678" t="str">
            <v>CIPEN Urbn Infill</v>
          </cell>
        </row>
        <row r="679">
          <cell r="A679">
            <v>7516629</v>
          </cell>
          <cell r="B679" t="str">
            <v>Braddon B9-11 S4 HV &amp; LV Reticulation &amp; Supply to Units</v>
          </cell>
          <cell r="C679" t="str">
            <v>CIPEN Urbn Infill</v>
          </cell>
        </row>
        <row r="680">
          <cell r="A680">
            <v>7516631</v>
          </cell>
          <cell r="B680" t="str">
            <v>Phillip B64 S8 Scarborough Hse - Sub Fitout &amp; HV Reticulation</v>
          </cell>
          <cell r="C680" t="str">
            <v>CIPEN Com/Ind Dvlp</v>
          </cell>
        </row>
        <row r="681">
          <cell r="A681">
            <v>7516633</v>
          </cell>
          <cell r="B681" t="str">
            <v>Deakin 13/34 51 MacGregor St Sub 626 Rebuil</v>
          </cell>
          <cell r="C681" t="str">
            <v>CIPEN Dist S/S Rplc</v>
          </cell>
        </row>
        <row r="682">
          <cell r="A682">
            <v>7516634</v>
          </cell>
          <cell r="B682" t="str">
            <v>Turner B3 S41 HV UG Relocations</v>
          </cell>
          <cell r="C682" t="str">
            <v>CIPEN Relocation</v>
          </cell>
        </row>
        <row r="683">
          <cell r="A683">
            <v>7516635</v>
          </cell>
          <cell r="B683" t="str">
            <v>Acton B21 S33 LV Supply to Acton Ferry Terminal</v>
          </cell>
          <cell r="C683" t="str">
            <v>CIPEN Spec Requests</v>
          </cell>
        </row>
        <row r="684">
          <cell r="A684">
            <v>7516636</v>
          </cell>
          <cell r="B684" t="str">
            <v>Harrison 2 Estate Stage 1B HV &amp; LV Reticulation</v>
          </cell>
          <cell r="C684" t="str">
            <v>CIPEN Urbn Dvlpmnt</v>
          </cell>
        </row>
        <row r="685">
          <cell r="A685">
            <v>7516638</v>
          </cell>
          <cell r="B685" t="str">
            <v>Harrison 2 Est Stage 2 HV &amp; LV Reticulation</v>
          </cell>
          <cell r="C685" t="str">
            <v>CIPEN Urbn Dvlpmnt</v>
          </cell>
        </row>
        <row r="686">
          <cell r="A686">
            <v>7516640</v>
          </cell>
          <cell r="B686" t="str">
            <v>Harrison 2 Estate Stage 3A HV &amp; LV Reticulation</v>
          </cell>
          <cell r="C686" t="str">
            <v>CIPEN Urbn Dvlpmnt</v>
          </cell>
        </row>
        <row r="687">
          <cell r="A687">
            <v>7516642</v>
          </cell>
          <cell r="B687" t="str">
            <v>Harrison 2 Este Stge 3B HV &amp; LV Reticulation</v>
          </cell>
          <cell r="C687" t="str">
            <v>CIPEN Urbn Dvlpmnt</v>
          </cell>
        </row>
        <row r="688">
          <cell r="A688">
            <v>7516644</v>
          </cell>
          <cell r="B688" t="str">
            <v>Harrisn 2 Este Stge 4 HV &amp; LV Reticulation</v>
          </cell>
          <cell r="C688" t="str">
            <v>CIPEN Urbn Dvlpmnt</v>
          </cell>
        </row>
        <row r="689">
          <cell r="A689">
            <v>7516646</v>
          </cell>
          <cell r="B689" t="str">
            <v>Harrison 2 Estate - HV Feeder Installation</v>
          </cell>
          <cell r="C689" t="str">
            <v>CIPEN Dist Sys Augm</v>
          </cell>
        </row>
        <row r="690">
          <cell r="A690">
            <v>7516648</v>
          </cell>
          <cell r="B690" t="str">
            <v>Pialligo Canb Airport - HV UG &amp; Substation Relocations - Express Freig</v>
          </cell>
          <cell r="C690" t="str">
            <v>CIPEN Relocation</v>
          </cell>
        </row>
        <row r="691">
          <cell r="A691">
            <v>7516649</v>
          </cell>
          <cell r="B691" t="str">
            <v>Greenway B5 S16 HV &amp; LV Reticulation to "North Estate"</v>
          </cell>
          <cell r="C691" t="str">
            <v>CIPEN Urbn Dvlpmnt</v>
          </cell>
        </row>
        <row r="692">
          <cell r="A692">
            <v>7516650</v>
          </cell>
          <cell r="B692" t="str">
            <v>Gungahlin S88 LV Supply to Telstra Mobile Transmitter</v>
          </cell>
          <cell r="C692" t="str">
            <v>CIPEN Spec Requests</v>
          </cell>
        </row>
        <row r="693">
          <cell r="A693">
            <v>7516651</v>
          </cell>
          <cell r="B693" t="str">
            <v>Belconnen B80 S65 HV &amp; LV Reticulation to Mixed Development</v>
          </cell>
          <cell r="C693" t="str">
            <v>CIPEN Com/Ind Dvlp</v>
          </cell>
        </row>
        <row r="694">
          <cell r="A694">
            <v>7516655</v>
          </cell>
          <cell r="B694" t="str">
            <v>Gungahlin B4 S116 LV Supply to Telstra CMUX CA122</v>
          </cell>
          <cell r="C694" t="str">
            <v>CIPEN Spec Requests</v>
          </cell>
        </row>
        <row r="695">
          <cell r="A695">
            <v>7516656</v>
          </cell>
          <cell r="B695" t="str">
            <v>Gungahlin B1 S98 LV Supply to Telstra CMUX CA121</v>
          </cell>
          <cell r="C695" t="str">
            <v>CIPEN Spec Requests</v>
          </cell>
        </row>
        <row r="696">
          <cell r="A696">
            <v>7516657</v>
          </cell>
          <cell r="B696" t="str">
            <v>Dunlop B1 S146 LV Supply to Telstra CMUX CA80</v>
          </cell>
          <cell r="C696" t="str">
            <v>CIPEN Spec Requests</v>
          </cell>
        </row>
        <row r="697">
          <cell r="A697">
            <v>7516658</v>
          </cell>
          <cell r="B697" t="str">
            <v>Reid B5 S39 LV Supply Upgrade to Reid Oval</v>
          </cell>
          <cell r="C697" t="str">
            <v>CIPEN Spec Requests</v>
          </cell>
        </row>
        <row r="698">
          <cell r="A698">
            <v>7516660</v>
          </cell>
          <cell r="B698" t="str">
            <v>Braddon B11 S28 LV Supply Relocation</v>
          </cell>
          <cell r="C698" t="str">
            <v>CIPEN Relocation</v>
          </cell>
        </row>
        <row r="699">
          <cell r="A699">
            <v>7516661</v>
          </cell>
          <cell r="B699" t="str">
            <v>Lyneham B4 S69 Canb Racing Club LV Supply to MSB5</v>
          </cell>
          <cell r="C699" t="str">
            <v>CIPEN Com/Ind Dvlp</v>
          </cell>
        </row>
        <row r="700">
          <cell r="A700">
            <v>7516662</v>
          </cell>
          <cell r="B700" t="str">
            <v>Parkes Old Parl Hse Senate Gdns LV Service Relocations</v>
          </cell>
          <cell r="C700" t="str">
            <v>CIPEN Relocation</v>
          </cell>
        </row>
        <row r="701">
          <cell r="A701">
            <v>7516665</v>
          </cell>
          <cell r="B701" t="str">
            <v>Turner B3 S41 Isolate Sub 8811 via Temporary HV STJ</v>
          </cell>
          <cell r="C701" t="str">
            <v>CIPEN Relocation</v>
          </cell>
        </row>
        <row r="702">
          <cell r="A702">
            <v>7516666</v>
          </cell>
          <cell r="B702" t="str">
            <v>City S84 Bunda Street HV Relocations</v>
          </cell>
          <cell r="C702" t="str">
            <v>CIPEN Relocation</v>
          </cell>
        </row>
        <row r="703">
          <cell r="A703">
            <v>7516668</v>
          </cell>
          <cell r="B703" t="str">
            <v>Fyshwick B11 S18 LV Relocations</v>
          </cell>
          <cell r="C703" t="str">
            <v>CIPEN Relocation</v>
          </cell>
        </row>
        <row r="704">
          <cell r="A704">
            <v>7516673</v>
          </cell>
          <cell r="B704" t="str">
            <v>Paddy's River B127 HV &amp; LV Supply to Rural Block</v>
          </cell>
          <cell r="C704" t="str">
            <v>CIPEN Rural Devpmnt</v>
          </cell>
        </row>
        <row r="705">
          <cell r="A705">
            <v>7516674</v>
          </cell>
          <cell r="B705" t="str">
            <v>Aranda B21 &amp; 22 S1 LV Reticulation to Units &amp; Church</v>
          </cell>
          <cell r="C705" t="str">
            <v>CIPEN Urbn Infill</v>
          </cell>
        </row>
        <row r="706">
          <cell r="A706">
            <v>7516675</v>
          </cell>
          <cell r="B706" t="str">
            <v>Dunlop B5 S135 LV Supply to Town Houses</v>
          </cell>
          <cell r="C706" t="str">
            <v>CIPEN Urbn Infill</v>
          </cell>
        </row>
        <row r="707">
          <cell r="A707">
            <v>7516677</v>
          </cell>
          <cell r="B707" t="str">
            <v>O'Malley East Estate Stge 1 HV &amp; LV Reticulation</v>
          </cell>
          <cell r="C707" t="str">
            <v>CIPEN Urbn Dvlpmnt</v>
          </cell>
        </row>
        <row r="708">
          <cell r="A708">
            <v>7516678</v>
          </cell>
          <cell r="B708" t="str">
            <v>O'Malley East Estate Stage 2 HV &amp; LV Reticulation</v>
          </cell>
          <cell r="C708" t="str">
            <v>CIPEN Urbn Dvlpmnt</v>
          </cell>
        </row>
        <row r="709">
          <cell r="A709">
            <v>7516679</v>
          </cell>
          <cell r="B709" t="str">
            <v>Forrest B2-6 S26 HV &amp; LV Reticulation to Unit Development</v>
          </cell>
          <cell r="C709" t="str">
            <v>CIPEN Urbn Infill</v>
          </cell>
        </row>
        <row r="710">
          <cell r="A710">
            <v>7516681</v>
          </cell>
          <cell r="B710" t="str">
            <v>Acton ANU HV Power Factor Installation</v>
          </cell>
          <cell r="C710" t="str">
            <v>CIPEN Com/Ind Dvlp</v>
          </cell>
        </row>
        <row r="711">
          <cell r="A711">
            <v>7516682</v>
          </cell>
          <cell r="B711" t="str">
            <v>Kaleen B5 S76 Gung Dr Ext - HV Relocations</v>
          </cell>
          <cell r="C711" t="str">
            <v>CIPEN Relocation</v>
          </cell>
        </row>
        <row r="712">
          <cell r="A712">
            <v>7516683</v>
          </cell>
          <cell r="B712" t="str">
            <v>Kaleen B1 S147 Gung Dr Ext - HV Relocations for Road Works</v>
          </cell>
          <cell r="C712" t="str">
            <v>CIPEN Relocation</v>
          </cell>
        </row>
        <row r="713">
          <cell r="A713">
            <v>7516684</v>
          </cell>
          <cell r="B713" t="str">
            <v>Bruce S7 8 &amp; 12 Gung Dr Ext - HV LV Relocations for Road Works</v>
          </cell>
          <cell r="C713" t="str">
            <v>CIPEN Relocation</v>
          </cell>
        </row>
        <row r="714">
          <cell r="A714">
            <v>7516685</v>
          </cell>
          <cell r="B714" t="str">
            <v>Bruce B7 S29 Gung Dr Ext - HV Relocations for Road Works</v>
          </cell>
          <cell r="C714" t="str">
            <v>CIPEN Relocation</v>
          </cell>
        </row>
        <row r="715">
          <cell r="A715">
            <v>7516686</v>
          </cell>
          <cell r="B715" t="str">
            <v>Canberra Dist B861 Gun Dr Ext HV Relocations for Road Works</v>
          </cell>
          <cell r="C715" t="str">
            <v>CIPEN Relocation</v>
          </cell>
        </row>
        <row r="716">
          <cell r="A716">
            <v>7516687</v>
          </cell>
          <cell r="B716" t="str">
            <v>Aranda B1 S51 Gung Dr Ext - HV Relocations for Road wroks</v>
          </cell>
          <cell r="C716" t="str">
            <v>CIPEN Relocation</v>
          </cell>
        </row>
        <row r="717">
          <cell r="A717">
            <v>7516688</v>
          </cell>
          <cell r="B717" t="str">
            <v>Belconnen Dist B1403 Gung Dr Ext HV Relocations</v>
          </cell>
          <cell r="C717" t="str">
            <v>CIPEN Relocation</v>
          </cell>
        </row>
        <row r="718">
          <cell r="A718">
            <v>7516689</v>
          </cell>
          <cell r="B718" t="str">
            <v>Belconnen Dist B1358 Gung Dr Ext/Glenloch HV Relocations</v>
          </cell>
          <cell r="C718" t="str">
            <v>CIPEN Relocation</v>
          </cell>
        </row>
        <row r="719">
          <cell r="A719">
            <v>7516690</v>
          </cell>
          <cell r="B719" t="str">
            <v>Harrison 2 Estate HV Retic Flemington Road to Estate</v>
          </cell>
          <cell r="C719" t="str">
            <v>CIPEN Dist Sys Augm</v>
          </cell>
        </row>
        <row r="720">
          <cell r="A720">
            <v>7516691</v>
          </cell>
          <cell r="B720" t="str">
            <v>Downer Condemned Pole Replacement</v>
          </cell>
          <cell r="C720" t="str">
            <v>CIPEN Dist O/H Rplc</v>
          </cell>
        </row>
        <row r="721">
          <cell r="A721">
            <v>7516695</v>
          </cell>
          <cell r="B721" t="str">
            <v>Pitman &amp; Rowland Feeders Orig Joints Relplacement</v>
          </cell>
          <cell r="C721" t="str">
            <v>CIPEN Dist U/G Rplc</v>
          </cell>
        </row>
        <row r="722">
          <cell r="A722">
            <v>7516697</v>
          </cell>
          <cell r="B722" t="str">
            <v>Hume B16 S23 Thiess Recycling Plant - Substation Augmentation</v>
          </cell>
          <cell r="C722" t="str">
            <v>CIPEN Dist S/S Augm</v>
          </cell>
        </row>
        <row r="723">
          <cell r="A723">
            <v>7516698</v>
          </cell>
          <cell r="B723" t="str">
            <v>Gungahlin B2 S2 HV &amp; LV Retic/Supply to Telstra Exchange</v>
          </cell>
          <cell r="C723" t="str">
            <v>CIPEN Com/Ind Dvlp</v>
          </cell>
        </row>
        <row r="724">
          <cell r="A724">
            <v>7516699</v>
          </cell>
          <cell r="B724" t="str">
            <v>Dunlop 4 East Estate Stage 1 - HV &amp; LV Reticulation</v>
          </cell>
          <cell r="C724" t="str">
            <v>CIPEN Urbn Dvlpmnt</v>
          </cell>
        </row>
        <row r="725">
          <cell r="A725">
            <v>7516700</v>
          </cell>
          <cell r="B725" t="str">
            <v>Dunlop 4 East Estate Stage 2 - HV &amp; LV Reticulation</v>
          </cell>
          <cell r="C725" t="str">
            <v>CIPEN Urbn Dvlpmnt</v>
          </cell>
        </row>
        <row r="726">
          <cell r="A726">
            <v>7516701</v>
          </cell>
          <cell r="B726" t="str">
            <v>Lyneham B11 S102 LV Reticulation/Supply to Commercial Developement</v>
          </cell>
          <cell r="C726" t="str">
            <v>CIPEN Com/Ind Dvlp</v>
          </cell>
        </row>
        <row r="727">
          <cell r="A727">
            <v>7516702</v>
          </cell>
          <cell r="B727" t="str">
            <v>Fyshwick B4 S9 LV Supply Upgrade</v>
          </cell>
          <cell r="C727" t="str">
            <v>CIPEN Com/Ind Dvlp</v>
          </cell>
        </row>
        <row r="728">
          <cell r="A728">
            <v>7516703</v>
          </cell>
          <cell r="B728" t="str">
            <v>Conder 4 Estate Stage 1C LV Reticulation</v>
          </cell>
          <cell r="C728" t="str">
            <v>CIPEN Urbn Dvlpmnt</v>
          </cell>
        </row>
        <row r="729">
          <cell r="A729">
            <v>7516705</v>
          </cell>
          <cell r="B729" t="str">
            <v>Kingston 28/38 Sundalwood St Sub 1755 Rebuild</v>
          </cell>
          <cell r="C729" t="str">
            <v>CIPEN Dist S/S Rplc</v>
          </cell>
        </row>
        <row r="730">
          <cell r="A730">
            <v>7516706</v>
          </cell>
          <cell r="B730" t="str">
            <v>Stromlo B446 HV Reticulation &amp; Substation F/Out for new WTP</v>
          </cell>
          <cell r="C730" t="str">
            <v>CIPEN Com/Ind Dvlp</v>
          </cell>
        </row>
        <row r="731">
          <cell r="A731">
            <v>7516708</v>
          </cell>
          <cell r="B731" t="str">
            <v>Campbell Duntroon Sub 579 Rebuild</v>
          </cell>
          <cell r="C731" t="str">
            <v>CIPEN Dist S/S Rplc</v>
          </cell>
        </row>
        <row r="732">
          <cell r="A732">
            <v>7516709</v>
          </cell>
          <cell r="B732" t="str">
            <v>Ainslie 10/36 Cowper St Sub 605 Rebuild</v>
          </cell>
          <cell r="C732" t="str">
            <v>CIPEN Dist S/S Rplc</v>
          </cell>
        </row>
        <row r="733">
          <cell r="A733">
            <v>7516710</v>
          </cell>
          <cell r="B733" t="str">
            <v>Gungahlin S14 HV Reticulation &amp; Sub Fitout</v>
          </cell>
          <cell r="C733" t="str">
            <v>CIPEN Com/Ind Dvlp</v>
          </cell>
        </row>
        <row r="734">
          <cell r="A734">
            <v>7516711</v>
          </cell>
          <cell r="B734" t="str">
            <v>O'Connor 1/11 Miller St Sub 443 Rebuild</v>
          </cell>
          <cell r="C734" t="str">
            <v>CIPEN Dist S/S Rplc</v>
          </cell>
        </row>
        <row r="735">
          <cell r="A735">
            <v>7516714</v>
          </cell>
          <cell r="B735" t="str">
            <v>Phillip B3 S106 LV Supply to Food Van</v>
          </cell>
          <cell r="C735" t="str">
            <v>CIPEN Spec Requests</v>
          </cell>
        </row>
        <row r="736">
          <cell r="A736">
            <v>7516715</v>
          </cell>
          <cell r="B736" t="str">
            <v>Replacement of conductors with LVABC</v>
          </cell>
          <cell r="C736" t="str">
            <v>CIPEN Dist O/H Rplc</v>
          </cell>
        </row>
        <row r="737">
          <cell r="A737">
            <v>7516716</v>
          </cell>
          <cell r="B737" t="str">
            <v>Phillip B26 S49 LV &amp; Pilot Cable Relocation</v>
          </cell>
          <cell r="C737" t="str">
            <v>CIPEN Relocation</v>
          </cell>
        </row>
        <row r="738">
          <cell r="A738">
            <v>7516719</v>
          </cell>
          <cell r="B738" t="str">
            <v>Parkes Kings Ave Bridge Replace 11kV cable from Substation 822 to 791</v>
          </cell>
          <cell r="C738" t="str">
            <v>CIPEN Dist U/G Rplc</v>
          </cell>
        </row>
        <row r="739">
          <cell r="A739">
            <v>7516721</v>
          </cell>
          <cell r="B739" t="str">
            <v>Gungahlin B5 S18 LV Reticulation/Supply to Comm Block</v>
          </cell>
          <cell r="C739" t="str">
            <v>CIPEN Com/Ind Dvlp</v>
          </cell>
        </row>
        <row r="740">
          <cell r="A740">
            <v>7516725</v>
          </cell>
          <cell r="B740" t="str">
            <v>Watson Majura Rise Estate Stage 1 - HV &amp; LV Reticulation</v>
          </cell>
          <cell r="C740" t="str">
            <v>CIPEN Urbn Dvlpmnt</v>
          </cell>
        </row>
        <row r="741">
          <cell r="A741">
            <v>7516726</v>
          </cell>
          <cell r="B741" t="str">
            <v>Watson Majura Rise Estate Stage 2 - HV &amp; LV Reticulation</v>
          </cell>
          <cell r="C741" t="str">
            <v>CIPEN Urbn Dvlpmnt</v>
          </cell>
        </row>
        <row r="742">
          <cell r="A742">
            <v>7516727</v>
          </cell>
          <cell r="B742" t="str">
            <v>Fyshwick B30 S10 - LV Supply to Comm Development</v>
          </cell>
          <cell r="C742" t="str">
            <v>CIPEN Com/Ind Dvlp</v>
          </cell>
        </row>
        <row r="743">
          <cell r="A743">
            <v>7516728</v>
          </cell>
          <cell r="B743" t="str">
            <v>City S84 LV Supply to Street Light Controller</v>
          </cell>
          <cell r="C743" t="str">
            <v>CIPEN Spec Requests</v>
          </cell>
        </row>
        <row r="744">
          <cell r="A744">
            <v>7516729</v>
          </cell>
          <cell r="B744" t="str">
            <v>Downer 41/51 Northbourne Ave Sub 616 Rebuild</v>
          </cell>
          <cell r="C744" t="str">
            <v>CIPEN Dist S/S Rplc</v>
          </cell>
        </row>
        <row r="745">
          <cell r="A745">
            <v>7516731</v>
          </cell>
          <cell r="B745" t="str">
            <v>Gungahlin B2 S2 Relocate LV Service to Telstra RIM</v>
          </cell>
          <cell r="C745" t="str">
            <v>CIPEN Relocation</v>
          </cell>
        </row>
        <row r="746">
          <cell r="A746">
            <v>7516732</v>
          </cell>
          <cell r="B746" t="str">
            <v>McKellar S12 13 15 54 &amp; 83 LV OHead Relocations</v>
          </cell>
          <cell r="C746" t="str">
            <v>CIPEN Relocation</v>
          </cell>
        </row>
        <row r="747">
          <cell r="A747">
            <v>7516735</v>
          </cell>
          <cell r="B747" t="str">
            <v>Fyshwick 16/37 Gladstone St Sub 1807 Rebuild</v>
          </cell>
          <cell r="C747" t="str">
            <v>CIPEN Dist S/S Rplc</v>
          </cell>
        </row>
        <row r="748">
          <cell r="A748">
            <v>7516737</v>
          </cell>
          <cell r="B748" t="str">
            <v>Greenway B1 S54 Upgrade LV Supply to Lakeview Building</v>
          </cell>
          <cell r="C748" t="str">
            <v>CIPEN Dist Sys Augm</v>
          </cell>
        </row>
        <row r="749">
          <cell r="A749">
            <v>7516738</v>
          </cell>
          <cell r="B749" t="str">
            <v>Turner B8 S44 LV Reticulation/Supply to Units</v>
          </cell>
          <cell r="C749" t="str">
            <v>CIPEN Urbn Infill</v>
          </cell>
        </row>
        <row r="750">
          <cell r="A750">
            <v>7516739</v>
          </cell>
          <cell r="B750" t="str">
            <v>Watson B7 S74 HV &amp; LV Reticulation to Housing Development</v>
          </cell>
          <cell r="C750" t="str">
            <v>CIPEN Urbn Infill</v>
          </cell>
        </row>
        <row r="751">
          <cell r="A751">
            <v>7516740</v>
          </cell>
          <cell r="B751" t="str">
            <v>Barton B1 S13 LV Supply to TransACT Node 14-3</v>
          </cell>
          <cell r="C751" t="str">
            <v>CIPEN Spec Requests</v>
          </cell>
        </row>
        <row r="752">
          <cell r="A752">
            <v>7516741</v>
          </cell>
          <cell r="B752" t="str">
            <v>Latham Zone Substation SCADA upgrade</v>
          </cell>
          <cell r="C752" t="str">
            <v>CIPEN Comms/Protect</v>
          </cell>
        </row>
        <row r="753">
          <cell r="A753">
            <v>7516743</v>
          </cell>
          <cell r="B753" t="str">
            <v>Watson B4 S62 LV Supply to Sales Shed - Majura Rise Estate</v>
          </cell>
          <cell r="C753" t="str">
            <v>CIPEN Spec Requests</v>
          </cell>
        </row>
        <row r="754">
          <cell r="A754">
            <v>7516744</v>
          </cell>
          <cell r="B754" t="str">
            <v>City B4 S13 Sub 2749 Augmentation</v>
          </cell>
          <cell r="C754" t="str">
            <v>CIPEN Dist Sys Augm</v>
          </cell>
        </row>
        <row r="755">
          <cell r="A755">
            <v>7516745</v>
          </cell>
          <cell r="B755" t="str">
            <v>Pearce B3 S27 LV Reticulation/Supply to Units</v>
          </cell>
          <cell r="C755" t="str">
            <v>CIPEN Urbn Infill</v>
          </cell>
        </row>
        <row r="756">
          <cell r="A756">
            <v>7516746</v>
          </cell>
          <cell r="B756" t="str">
            <v>Amaroo B22 S67 LV Reticulation to Unit Development</v>
          </cell>
          <cell r="C756" t="str">
            <v>CIPEN Urbn Infill</v>
          </cell>
        </row>
        <row r="757">
          <cell r="A757">
            <v>7516748</v>
          </cell>
          <cell r="B757" t="str">
            <v>Weston Hortucultural Cntr Sub 1891 Rebuild</v>
          </cell>
          <cell r="C757" t="str">
            <v>CIPEN Dist S/S Rplc</v>
          </cell>
        </row>
        <row r="758">
          <cell r="A758">
            <v>7516749</v>
          </cell>
          <cell r="B758" t="str">
            <v>Cotter Pumping Stn Sub 46 Recloser Installation</v>
          </cell>
          <cell r="C758" t="str">
            <v>CIPEN Dist S/S Rplc</v>
          </cell>
        </row>
        <row r="759">
          <cell r="A759">
            <v>7516750</v>
          </cell>
          <cell r="B759" t="str">
            <v>Lyneham B25 S50 Sub 7073 Alterations</v>
          </cell>
          <cell r="C759" t="str">
            <v>CIPEN Com/Ind Dvlp</v>
          </cell>
        </row>
        <row r="760">
          <cell r="A760">
            <v>7516751</v>
          </cell>
          <cell r="B760" t="str">
            <v>Gungahlin B1 S84 LV Reticulation/Supply to Units</v>
          </cell>
          <cell r="C760" t="str">
            <v>CIPEN Urbn Infill</v>
          </cell>
        </row>
        <row r="761">
          <cell r="A761">
            <v>7516752</v>
          </cell>
          <cell r="B761" t="str">
            <v>Greenway B9 S12 LV Reticulation &amp; Supply</v>
          </cell>
          <cell r="C761" t="str">
            <v>CIPEN Com/Ind Dvlp</v>
          </cell>
        </row>
        <row r="762">
          <cell r="A762">
            <v>7516755</v>
          </cell>
          <cell r="B762" t="str">
            <v>Belconnen B23 S149 LV Supply to Units</v>
          </cell>
          <cell r="C762" t="str">
            <v>CIPEN Urbn Infill</v>
          </cell>
        </row>
        <row r="763">
          <cell r="A763">
            <v>7516760</v>
          </cell>
          <cell r="B763" t="str">
            <v>Kingston Sec 14 Electrical Network Augmentation</v>
          </cell>
          <cell r="C763" t="str">
            <v>CIPEN Dist Sys Augm</v>
          </cell>
        </row>
        <row r="764">
          <cell r="A764">
            <v>7516761</v>
          </cell>
          <cell r="B764" t="str">
            <v>Campbell Fairbairn Ave Upgrade - HV Relocations - UGing of OHead</v>
          </cell>
          <cell r="C764" t="str">
            <v>CIPEN Relocation</v>
          </cell>
        </row>
        <row r="765">
          <cell r="A765">
            <v>7516762</v>
          </cell>
          <cell r="B765" t="str">
            <v>Campbell 36/10 43 Balmey Cres Sub 421 Rebuild</v>
          </cell>
          <cell r="C765" t="str">
            <v>CIPEN Dist S/S Rplc</v>
          </cell>
        </row>
        <row r="766">
          <cell r="A766">
            <v>7516765</v>
          </cell>
          <cell r="B766" t="str">
            <v>DDRN Project Enhancement</v>
          </cell>
          <cell r="C766" t="str">
            <v>CIPEN IT Project</v>
          </cell>
        </row>
        <row r="767">
          <cell r="A767">
            <v>7516766</v>
          </cell>
          <cell r="B767" t="str">
            <v>Deakin 41/51 Buxton St Sub 743 Rebuild</v>
          </cell>
          <cell r="C767" t="str">
            <v>CIPEN Dist S/S Rplc</v>
          </cell>
        </row>
        <row r="768">
          <cell r="A768">
            <v>7516767</v>
          </cell>
          <cell r="B768" t="str">
            <v>Acton Dryandra St ABS4312 &amp; Pole Replacement</v>
          </cell>
          <cell r="C768" t="str">
            <v>CIPEN Dist O/H Rplc</v>
          </cell>
        </row>
        <row r="769">
          <cell r="A769">
            <v>7516769</v>
          </cell>
          <cell r="B769" t="str">
            <v>Installation of Safety Rail for Power Transformer at Civic Zone Sub</v>
          </cell>
          <cell r="C769" t="str">
            <v>CIPEN ZZS Replce</v>
          </cell>
        </row>
        <row r="770">
          <cell r="A770">
            <v>7516770</v>
          </cell>
          <cell r="B770" t="str">
            <v>Installation. of Safety Rail for Power Transformers at City East Zone</v>
          </cell>
          <cell r="C770" t="str">
            <v>CIPEN ZZS Replce</v>
          </cell>
        </row>
        <row r="771">
          <cell r="A771">
            <v>7516771</v>
          </cell>
          <cell r="B771" t="str">
            <v>Installation of Safety Rails for Power Transformers  at Belconnen Zone</v>
          </cell>
          <cell r="C771" t="str">
            <v>CIPEN ZZS Replce</v>
          </cell>
        </row>
        <row r="772">
          <cell r="A772">
            <v>7516772</v>
          </cell>
          <cell r="B772" t="str">
            <v>Belconnen B6 S157 - Relocate Minipillar</v>
          </cell>
          <cell r="C772" t="str">
            <v>CIPEN Relocation</v>
          </cell>
        </row>
        <row r="773">
          <cell r="A773">
            <v>7516777</v>
          </cell>
          <cell r="B773" t="str">
            <v>Deakin B8 S78 HV Reticulation to Water Booster Pump Station</v>
          </cell>
          <cell r="C773" t="str">
            <v>CIPEN Com/Ind Dvlp</v>
          </cell>
        </row>
        <row r="774">
          <cell r="A774">
            <v>7516778</v>
          </cell>
          <cell r="B774" t="str">
            <v>Hume B16 S23 HV Reticulation to Water Booster Pump Station</v>
          </cell>
          <cell r="C774" t="str">
            <v>CIPEN Com/Ind Dvlp</v>
          </cell>
        </row>
        <row r="775">
          <cell r="A775">
            <v>7516780</v>
          </cell>
          <cell r="B775" t="str">
            <v>Kambah Condemned Pole Replacement 2003-04</v>
          </cell>
          <cell r="C775" t="str">
            <v>CIPEN Dist O/H Rplc</v>
          </cell>
        </row>
        <row r="776">
          <cell r="A776">
            <v>7516782</v>
          </cell>
          <cell r="B776" t="str">
            <v>Deakin Condemned Pole Replacement 2004</v>
          </cell>
          <cell r="C776" t="str">
            <v>CIPEN Dist O/H Rplc</v>
          </cell>
        </row>
        <row r="777">
          <cell r="A777">
            <v>7516784</v>
          </cell>
          <cell r="B777" t="str">
            <v>Phillip B6 S81 HV Relocations - OHead to UG - Woden Police Station Sit</v>
          </cell>
          <cell r="C777" t="str">
            <v>CIPEN Relocation</v>
          </cell>
        </row>
        <row r="778">
          <cell r="A778">
            <v>7516785</v>
          </cell>
          <cell r="B778" t="str">
            <v>Phillip B6 S81 Woden Police Station - HV Reticulation &amp; Supply</v>
          </cell>
          <cell r="C778" t="str">
            <v>CIPEN Com/Ind Dvlp</v>
          </cell>
        </row>
        <row r="779">
          <cell r="A779">
            <v>7516786</v>
          </cell>
          <cell r="B779" t="str">
            <v>Campbell Condemned Pole Replacement</v>
          </cell>
          <cell r="C779" t="str">
            <v>CIPEN Dist O/H Rplc</v>
          </cell>
        </row>
        <row r="780">
          <cell r="A780">
            <v>7516787</v>
          </cell>
          <cell r="B780" t="str">
            <v>Gungahlin B8-10 S171 LV UG Relocations</v>
          </cell>
          <cell r="C780" t="str">
            <v>CIPEN Relocation</v>
          </cell>
        </row>
        <row r="781">
          <cell r="A781">
            <v>7516788</v>
          </cell>
          <cell r="B781" t="str">
            <v>Gungahlin - Anthony Rolfe Ave - LV Supply to S/Light Controller</v>
          </cell>
          <cell r="C781" t="str">
            <v>CIPEN Spec Requests</v>
          </cell>
        </row>
        <row r="782">
          <cell r="A782">
            <v>7516789</v>
          </cell>
          <cell r="B782" t="str">
            <v>Bonython B1 S21 LV Supply to Unit &amp; Commercial Development</v>
          </cell>
          <cell r="C782" t="str">
            <v>CIPEN Urbn Infill</v>
          </cell>
        </row>
        <row r="783">
          <cell r="A783">
            <v>7516792</v>
          </cell>
          <cell r="B783" t="str">
            <v>Hume B2 S3 HV Reticulation &amp; Supply to Glass Works</v>
          </cell>
          <cell r="C783" t="str">
            <v>CIPEN Com/Ind Dvlp</v>
          </cell>
        </row>
        <row r="784">
          <cell r="A784">
            <v>7516794</v>
          </cell>
          <cell r="B784" t="str">
            <v>Acton ANU Copland Theatre Extensions - HV &amp; LV UG Relocations</v>
          </cell>
          <cell r="C784" t="str">
            <v>CIPEN Relocation</v>
          </cell>
        </row>
        <row r="785">
          <cell r="A785">
            <v>7516796</v>
          </cell>
          <cell r="B785" t="str">
            <v>Yarralumla B6 S83 LV Supply to Iranian Embassy</v>
          </cell>
          <cell r="C785" t="str">
            <v>CIPEN Com/Ind Dvlp</v>
          </cell>
        </row>
        <row r="786">
          <cell r="A786">
            <v>7516805</v>
          </cell>
          <cell r="B786" t="str">
            <v>Flynn Condemned Pole Replacement</v>
          </cell>
          <cell r="C786" t="str">
            <v>CIPEN Dist O/H Rplc</v>
          </cell>
        </row>
        <row r="787">
          <cell r="A787">
            <v>7516806</v>
          </cell>
          <cell r="B787" t="str">
            <v>Install of Safety Rails on11kV Sealing Ends Wanniassa Zone</v>
          </cell>
          <cell r="C787" t="str">
            <v>CIPEN ZZS Replce</v>
          </cell>
        </row>
        <row r="788">
          <cell r="A788">
            <v>7516813</v>
          </cell>
          <cell r="B788" t="str">
            <v>Barton B1 S27 Macquarie Development Stage 1 - HV Retic &amp; S/S Fitout</v>
          </cell>
          <cell r="C788" t="str">
            <v>CIPEN Com/Ind Dvlp</v>
          </cell>
        </row>
        <row r="789">
          <cell r="A789">
            <v>7516814</v>
          </cell>
          <cell r="B789" t="str">
            <v>Fyshwick B1 S29 HV Reticulation &amp; LV Supply Alterations</v>
          </cell>
          <cell r="C789" t="str">
            <v>CIPEN Com/Ind Dvlp</v>
          </cell>
        </row>
        <row r="790">
          <cell r="A790">
            <v>7516816</v>
          </cell>
          <cell r="B790" t="str">
            <v>Weston B2 S62 S/S Relocation &amp; HV Reticulation &amp; LV Supply to Comm Dev</v>
          </cell>
          <cell r="C790" t="str">
            <v>CIPEN Relocation</v>
          </cell>
        </row>
        <row r="791">
          <cell r="A791">
            <v>7516821</v>
          </cell>
          <cell r="B791" t="str">
            <v>Gungalin S41 The Valley Ave - LV Supply to S/Light Controller</v>
          </cell>
          <cell r="C791" t="str">
            <v>CIPEN Spec Requests</v>
          </cell>
        </row>
        <row r="792">
          <cell r="A792">
            <v>7516827</v>
          </cell>
          <cell r="B792" t="str">
            <v>Evatt Condemned Pole Replacement 2004</v>
          </cell>
          <cell r="C792" t="str">
            <v>CIPEN Dist O/H Rplc</v>
          </cell>
        </row>
        <row r="793">
          <cell r="A793">
            <v>7516829</v>
          </cell>
          <cell r="B793" t="str">
            <v>Belconnen B1420 Billabong Site - Upgrade Supply to 3 Phase</v>
          </cell>
          <cell r="C793" t="str">
            <v>CIPEN Spec Requests</v>
          </cell>
        </row>
        <row r="794">
          <cell r="A794">
            <v>7516830</v>
          </cell>
          <cell r="B794" t="str">
            <v>Gungahlin T C  HV Feeder Augmentation Stage 1</v>
          </cell>
          <cell r="C794" t="str">
            <v>CIPEN Dist Sys Augm</v>
          </cell>
        </row>
        <row r="795">
          <cell r="A795">
            <v>7516831</v>
          </cell>
          <cell r="B795" t="str">
            <v>Gungahlin T C HV Feeder Augmentation Stage 2</v>
          </cell>
          <cell r="C795" t="str">
            <v>CIPEN Dist Sys Augm</v>
          </cell>
        </row>
        <row r="796">
          <cell r="A796">
            <v>7516832</v>
          </cell>
          <cell r="B796" t="str">
            <v>Stromlo Blk 462 Cotter Rd Sub Installation</v>
          </cell>
          <cell r="C796" t="str">
            <v>CIPEN Dist S/S Rplc</v>
          </cell>
        </row>
        <row r="797">
          <cell r="A797">
            <v>7516833</v>
          </cell>
          <cell r="B797" t="str">
            <v>Fyshwick Install Gladstone HV Feeder - Fyshwick ZSS</v>
          </cell>
          <cell r="C797" t="str">
            <v>CIPEN Dist Sys Augm</v>
          </cell>
        </row>
        <row r="798">
          <cell r="A798">
            <v>7516834</v>
          </cell>
          <cell r="B798" t="str">
            <v>Greenway B1 S18 LV Supply to Pay Parking Booth</v>
          </cell>
          <cell r="C798" t="str">
            <v>CIPEN Spec Requests</v>
          </cell>
        </row>
        <row r="799">
          <cell r="A799">
            <v>7516835</v>
          </cell>
          <cell r="B799" t="str">
            <v>Belconnen B8 S50 LV Supply to Pay Parking Booth</v>
          </cell>
          <cell r="C799" t="str">
            <v>CIPEN Spec Requests</v>
          </cell>
        </row>
        <row r="800">
          <cell r="A800">
            <v>7516836</v>
          </cell>
          <cell r="B800" t="str">
            <v>Curtin Condemned Pole Replacement</v>
          </cell>
          <cell r="C800" t="str">
            <v>CIPEN Dist O/H Rplc</v>
          </cell>
        </row>
        <row r="801">
          <cell r="A801">
            <v>7516837</v>
          </cell>
          <cell r="B801" t="str">
            <v>Evatt B10 S80 Replacement of LV OHead with ABC</v>
          </cell>
          <cell r="C801" t="str">
            <v>CIPEN Dist O/H Rplc</v>
          </cell>
        </row>
        <row r="802">
          <cell r="A802">
            <v>7516842</v>
          </cell>
          <cell r="B802" t="str">
            <v>City S84 Bunda Street - HV UG Relocations</v>
          </cell>
          <cell r="C802" t="str">
            <v>CIPEN Relocation</v>
          </cell>
        </row>
        <row r="803">
          <cell r="A803">
            <v>7516843</v>
          </cell>
          <cell r="B803" t="str">
            <v>City S84 - Petrie Street - HV UG Relocations</v>
          </cell>
          <cell r="C803" t="str">
            <v>CIPEN Relocation</v>
          </cell>
        </row>
        <row r="804">
          <cell r="A804">
            <v>7516844</v>
          </cell>
          <cell r="B804" t="str">
            <v>Matthews Fdr Sub 912 Rebuild Rocky Crossing</v>
          </cell>
          <cell r="C804" t="str">
            <v>CIPEN Dist S/S Rplc</v>
          </cell>
        </row>
        <row r="805">
          <cell r="A805">
            <v>7516846</v>
          </cell>
          <cell r="B805" t="str">
            <v>Turner Blk 21 Sec 61 Relocate LV Cables</v>
          </cell>
          <cell r="C805" t="str">
            <v>CIPEN Relocation</v>
          </cell>
        </row>
        <row r="806">
          <cell r="A806">
            <v>7516847</v>
          </cell>
          <cell r="B806" t="str">
            <v>Acton Peninsula Blk 21 Sec 55  Relocate Service to POE</v>
          </cell>
          <cell r="C806" t="str">
            <v>CIPEN Relocation</v>
          </cell>
        </row>
        <row r="807">
          <cell r="A807">
            <v>7516848</v>
          </cell>
          <cell r="B807" t="str">
            <v>Downer 14/38 Sub 1066 Rebuilding</v>
          </cell>
          <cell r="C807" t="str">
            <v>CIPEN Dist S/S Rplc</v>
          </cell>
        </row>
        <row r="808">
          <cell r="A808">
            <v>7516849</v>
          </cell>
          <cell r="B808" t="str">
            <v>Downer 33/71 Cadell St Sub 668 Rebuilding</v>
          </cell>
          <cell r="C808" t="str">
            <v>CIPEN Dist S/S Rplc</v>
          </cell>
        </row>
        <row r="809">
          <cell r="A809">
            <v>7516850</v>
          </cell>
          <cell r="B809" t="str">
            <v>Downer 3/64 Sub 667 Rebuilding</v>
          </cell>
          <cell r="C809" t="str">
            <v>CIPEN Dist S/S Rplc</v>
          </cell>
        </row>
        <row r="810">
          <cell r="A810">
            <v>7516851</v>
          </cell>
          <cell r="B810" t="str">
            <v>Downer 51/68 52 Bradfield St Sub 671 Rebuild</v>
          </cell>
          <cell r="C810" t="str">
            <v>CIPEN Dist S/S Rplc</v>
          </cell>
        </row>
        <row r="811">
          <cell r="A811">
            <v>7516852</v>
          </cell>
          <cell r="B811" t="str">
            <v>Ainslie Condemned Pole Replacements</v>
          </cell>
          <cell r="C811" t="str">
            <v>CIPEN Dist O/H Rplc</v>
          </cell>
        </row>
        <row r="812">
          <cell r="A812">
            <v>7516853</v>
          </cell>
          <cell r="B812" t="str">
            <v>Gungahlin B1 S19 LV Supply to Scout Hall</v>
          </cell>
          <cell r="C812" t="str">
            <v>CIPEN Spec Requests</v>
          </cell>
        </row>
        <row r="813">
          <cell r="A813">
            <v>7516854</v>
          </cell>
          <cell r="B813" t="str">
            <v>O'Malley East O'Malley Est Stage 1 Relocate HV &amp; LV Cables</v>
          </cell>
          <cell r="C813" t="str">
            <v>CIPEN Relocation</v>
          </cell>
        </row>
        <row r="814">
          <cell r="A814">
            <v>7516855</v>
          </cell>
          <cell r="B814" t="str">
            <v>Stromlo B471 - Casuarina Parks Depot - LV Supply Alterations</v>
          </cell>
          <cell r="C814" t="str">
            <v>CIPEN Spec Requests</v>
          </cell>
        </row>
        <row r="815">
          <cell r="A815">
            <v>7516858</v>
          </cell>
          <cell r="B815" t="str">
            <v>Majura Oaks Estate - LV Supply to Street Light Controls</v>
          </cell>
          <cell r="C815" t="str">
            <v>CIPEN Spec Requests</v>
          </cell>
        </row>
        <row r="816">
          <cell r="A816">
            <v>7516859</v>
          </cell>
          <cell r="B816" t="str">
            <v>Jerrabomberra Dist - Oaks Estate - LV Supply to S/Light Controller</v>
          </cell>
          <cell r="C816" t="str">
            <v>CIPEN Spec Requests</v>
          </cell>
        </row>
        <row r="817">
          <cell r="A817">
            <v>7516861</v>
          </cell>
          <cell r="B817" t="str">
            <v>Farrer S59 &amp; 60 Replace LV OHead Mains with ABC</v>
          </cell>
          <cell r="C817" t="str">
            <v>CIPEN Dist O/H Rplc</v>
          </cell>
        </row>
        <row r="818">
          <cell r="A818">
            <v>7516862</v>
          </cell>
          <cell r="B818" t="str">
            <v>Campbell B31 S43 Relocate LV UG Cable</v>
          </cell>
          <cell r="C818" t="str">
            <v>CIPEN Relocation</v>
          </cell>
        </row>
        <row r="819">
          <cell r="A819">
            <v>7516864</v>
          </cell>
          <cell r="B819" t="str">
            <v>Majura B497 Canberra Int Airport General Avaition Area - HV &amp; LV Retic</v>
          </cell>
          <cell r="C819" t="str">
            <v>CIPEN Com/Ind Dvlp</v>
          </cell>
        </row>
        <row r="820">
          <cell r="A820">
            <v>7516866</v>
          </cell>
          <cell r="B820" t="str">
            <v>Lyons B6 S47 LV Supply to Unit Development</v>
          </cell>
          <cell r="C820" t="str">
            <v>CIPEN Urbn Infill</v>
          </cell>
        </row>
        <row r="821">
          <cell r="A821">
            <v>7516867</v>
          </cell>
          <cell r="B821" t="str">
            <v>Turner B21 S61 LV Supply to Units</v>
          </cell>
          <cell r="C821" t="str">
            <v>CIPEN Urbn Infill</v>
          </cell>
        </row>
        <row r="822">
          <cell r="A822">
            <v>7516869</v>
          </cell>
          <cell r="B822" t="str">
            <v>Gungahlin S10 LV Builders Supply to Construction Site</v>
          </cell>
          <cell r="C822" t="str">
            <v>CIPEN Spec Requests</v>
          </cell>
        </row>
        <row r="823">
          <cell r="A823">
            <v>7516870</v>
          </cell>
          <cell r="B823" t="str">
            <v>City S84 Relocate HV UG - Balimbur &amp; Petrie Streets</v>
          </cell>
          <cell r="C823" t="str">
            <v>CIPEN Relocation</v>
          </cell>
        </row>
        <row r="824">
          <cell r="A824">
            <v>7516872</v>
          </cell>
          <cell r="B824" t="str">
            <v>Banks B40 S36 LV Supply to Units</v>
          </cell>
          <cell r="C824" t="str">
            <v>CIPEN Urbn Infill</v>
          </cell>
        </row>
        <row r="825">
          <cell r="A825">
            <v>7516873</v>
          </cell>
          <cell r="B825" t="str">
            <v>Banks B22 S117 LV Supply to Units</v>
          </cell>
          <cell r="C825" t="str">
            <v>CIPEN Urbn Infill</v>
          </cell>
        </row>
        <row r="826">
          <cell r="A826">
            <v>7516874</v>
          </cell>
          <cell r="B826" t="str">
            <v>Phillip B7 S135 Upgrade LV Service to 3 Phase</v>
          </cell>
          <cell r="C826" t="str">
            <v>CIPEN Spec Requests</v>
          </cell>
        </row>
        <row r="827">
          <cell r="A827">
            <v>7516876</v>
          </cell>
          <cell r="B827" t="str">
            <v>Campbell B22 S9 HV &amp; LV Reticulation to Unit Development</v>
          </cell>
          <cell r="C827" t="str">
            <v>CIPEN Urbn Infill</v>
          </cell>
        </row>
        <row r="828">
          <cell r="A828">
            <v>7516877</v>
          </cell>
          <cell r="B828" t="str">
            <v>Braddon B52 &amp; 53 S4 LV Relocations &amp; Removals</v>
          </cell>
          <cell r="C828" t="str">
            <v>CIPEN Relocation</v>
          </cell>
        </row>
        <row r="829">
          <cell r="A829">
            <v>7516878</v>
          </cell>
          <cell r="B829" t="str">
            <v>Braddon B63 S4 HV &amp; LV Reticulation to Unit Development</v>
          </cell>
          <cell r="C829" t="str">
            <v>CIPEN Urbn Infill</v>
          </cell>
        </row>
        <row r="830">
          <cell r="A830">
            <v>7516882</v>
          </cell>
          <cell r="B830" t="str">
            <v>City B18 S19 LV UG Relocations for Civic Link &amp; Library Building</v>
          </cell>
          <cell r="C830" t="str">
            <v>CIPEN Relocation</v>
          </cell>
        </row>
        <row r="831">
          <cell r="A831">
            <v>7516883</v>
          </cell>
          <cell r="B831" t="str">
            <v>Banks B23 S117 LV Reticulation/Supply to Units</v>
          </cell>
          <cell r="C831" t="str">
            <v>CIPEN Urbn Infill</v>
          </cell>
        </row>
        <row r="832">
          <cell r="A832">
            <v>7516892</v>
          </cell>
          <cell r="B832" t="str">
            <v>Weston B1179 HV Reticulation &amp; LV Supply to Land Management Depot</v>
          </cell>
          <cell r="C832" t="str">
            <v>CIPEN Com/Ind Dvlp</v>
          </cell>
        </row>
        <row r="833">
          <cell r="A833">
            <v>7516898</v>
          </cell>
          <cell r="B833" t="str">
            <v>Majura B622 HV Reticulation &amp; LV Supply to AFP Training Village</v>
          </cell>
          <cell r="C833" t="str">
            <v>CIPEN Spec Requests</v>
          </cell>
        </row>
        <row r="834">
          <cell r="A834">
            <v>7516901</v>
          </cell>
          <cell r="B834" t="str">
            <v>Kingston Wentworth Avenue LV Supply to Valve Controller</v>
          </cell>
          <cell r="C834" t="str">
            <v>CIPEN Spec Requests</v>
          </cell>
        </row>
        <row r="835">
          <cell r="A835">
            <v>7516902</v>
          </cell>
          <cell r="B835" t="str">
            <v>Greenway B4 S13 HV Reticulation &amp; Sub Fitout</v>
          </cell>
          <cell r="C835" t="str">
            <v>CIPEN Com/Ind Dvlp</v>
          </cell>
        </row>
        <row r="836">
          <cell r="A836">
            <v>7516905</v>
          </cell>
          <cell r="B836" t="str">
            <v>Gungahlin B1 S3 HV Reticulation &amp; LV Supply to McDonalds Rest</v>
          </cell>
          <cell r="C836" t="str">
            <v>CIPEN Com/Ind Dvlp</v>
          </cell>
        </row>
        <row r="837">
          <cell r="A837">
            <v>7516906</v>
          </cell>
          <cell r="B837" t="str">
            <v>Holder B26 S39 Replace LV OHead with ABC</v>
          </cell>
          <cell r="C837" t="str">
            <v>CIPEN Relocation</v>
          </cell>
        </row>
        <row r="838">
          <cell r="A838">
            <v>7516907</v>
          </cell>
          <cell r="B838" t="str">
            <v>Calwell B27 S787 Relocate LV cable for Carpark</v>
          </cell>
          <cell r="C838" t="str">
            <v>CIPEN Relocation</v>
          </cell>
        </row>
        <row r="839">
          <cell r="A839">
            <v>7516908</v>
          </cell>
          <cell r="B839" t="str">
            <v>Yarralumla B16-18 S57 LV Supply to Units</v>
          </cell>
          <cell r="C839" t="str">
            <v>CIPEN Urbn Infill</v>
          </cell>
        </row>
        <row r="840">
          <cell r="A840">
            <v>7516909</v>
          </cell>
          <cell r="B840" t="str">
            <v>Narrabundah S79 Replace LV Overhead with UG Cable</v>
          </cell>
          <cell r="C840" t="str">
            <v>CIPEN Dist O/H Rplc</v>
          </cell>
        </row>
        <row r="841">
          <cell r="A841">
            <v>7516911</v>
          </cell>
          <cell r="B841" t="str">
            <v>City S6 HV Reticulation for Construction Site</v>
          </cell>
          <cell r="C841" t="str">
            <v>CIPEN Spec Requests</v>
          </cell>
        </row>
        <row r="842">
          <cell r="A842">
            <v>7516912</v>
          </cell>
          <cell r="B842" t="str">
            <v>Gungahlin District B571 - LV Supply to Telstra Mobile Tower</v>
          </cell>
          <cell r="C842" t="str">
            <v>CIPEN Spec Requests</v>
          </cell>
        </row>
        <row r="843">
          <cell r="A843">
            <v>7516913</v>
          </cell>
          <cell r="B843" t="str">
            <v>Weston B1 S82 Sub 3204 Augmentation</v>
          </cell>
          <cell r="C843" t="str">
            <v>CIPEN Dist S/S Augm</v>
          </cell>
        </row>
        <row r="844">
          <cell r="A844">
            <v>7516914</v>
          </cell>
          <cell r="B844" t="str">
            <v>Fyshwick B26 S10 - LV Supply to Concrete Plant</v>
          </cell>
          <cell r="C844" t="str">
            <v>CIPEN Com/Ind Dvlp</v>
          </cell>
        </row>
        <row r="845">
          <cell r="A845">
            <v>7516916</v>
          </cell>
          <cell r="B845" t="str">
            <v>Stromlo B461 LV UG Relocations - Water Treatment Plant</v>
          </cell>
          <cell r="C845" t="str">
            <v>CIPEN Relocation</v>
          </cell>
        </row>
        <row r="846">
          <cell r="A846">
            <v>7516918</v>
          </cell>
          <cell r="B846" t="str">
            <v>Equipment Register</v>
          </cell>
          <cell r="C846" t="str">
            <v>CIPEN IT Project</v>
          </cell>
        </row>
        <row r="847">
          <cell r="A847">
            <v>7516920</v>
          </cell>
          <cell r="B847" t="str">
            <v>Reid Condemned Pole Replacement</v>
          </cell>
          <cell r="C847" t="str">
            <v>CIPEN Dist O/H Rplc</v>
          </cell>
        </row>
        <row r="848">
          <cell r="A848">
            <v>7516921</v>
          </cell>
          <cell r="B848" t="str">
            <v>Installation of Main Tank Power Tx Safety Rails at Wanniassa Zone</v>
          </cell>
          <cell r="C848" t="str">
            <v>CIPEN ZZS Replce</v>
          </cell>
        </row>
        <row r="849">
          <cell r="A849">
            <v>7516922</v>
          </cell>
          <cell r="B849" t="str">
            <v>Install Safety Rails City East Zone Tx No1 &amp; 3</v>
          </cell>
          <cell r="C849" t="str">
            <v>CIPEN ZZS Replce</v>
          </cell>
        </row>
        <row r="850">
          <cell r="A850">
            <v>7516923</v>
          </cell>
          <cell r="B850" t="str">
            <v>Yarralumla Condemned Pole Replacement</v>
          </cell>
          <cell r="C850" t="str">
            <v>CIPEN Dist O/H Rplc</v>
          </cell>
        </row>
        <row r="851">
          <cell r="A851">
            <v>7516924</v>
          </cell>
          <cell r="B851" t="str">
            <v>Replace fire damaged Padmout Sub 4469 Isaacs</v>
          </cell>
          <cell r="C851" t="str">
            <v>CIPEN Dist S/S Rplc</v>
          </cell>
        </row>
        <row r="852">
          <cell r="A852">
            <v>7516926</v>
          </cell>
          <cell r="B852" t="str">
            <v>Lyneham B2 S56 LV UG Service Relocations</v>
          </cell>
          <cell r="C852" t="str">
            <v>CIPEN Relocation</v>
          </cell>
        </row>
        <row r="853">
          <cell r="A853">
            <v>7516927</v>
          </cell>
          <cell r="B853" t="str">
            <v>Garran B7 S53 LV Supply to Traffic Signals - Palmer/Hindmarsh</v>
          </cell>
          <cell r="C853" t="str">
            <v>CIPEN Spec Requests</v>
          </cell>
        </row>
        <row r="854">
          <cell r="A854">
            <v>7516928</v>
          </cell>
          <cell r="B854" t="str">
            <v>Fyshwick B17 S37 LV Service Relocations - Coates Hire</v>
          </cell>
          <cell r="C854" t="str">
            <v>CIPEN Relocation</v>
          </cell>
        </row>
        <row r="855">
          <cell r="A855">
            <v>7516929</v>
          </cell>
          <cell r="B855" t="str">
            <v>Lyneham B18 S42 - LV Supply to Units</v>
          </cell>
          <cell r="C855" t="str">
            <v>CIPEN Urbn Infill</v>
          </cell>
        </row>
        <row r="856">
          <cell r="A856">
            <v>7516930</v>
          </cell>
          <cell r="B856" t="str">
            <v>Phillip B6 S9 HV Reticulation &amp; Sub Fitout - Office Development</v>
          </cell>
          <cell r="C856" t="str">
            <v>CIPEN Com/Ind Dvlp</v>
          </cell>
        </row>
        <row r="857">
          <cell r="A857">
            <v>7516931</v>
          </cell>
          <cell r="B857" t="str">
            <v>Phillip B9 S18 HV Reticulation &amp; LV Supply to Construction Site</v>
          </cell>
          <cell r="C857" t="str">
            <v>CIPEN Spec Requests</v>
          </cell>
        </row>
        <row r="858">
          <cell r="A858">
            <v>7516933</v>
          </cell>
          <cell r="B858" t="str">
            <v>Replace faulty padmount Substation 1823 Chapman</v>
          </cell>
          <cell r="C858" t="str">
            <v>CIPEN Dist S/S Rplc</v>
          </cell>
        </row>
        <row r="859">
          <cell r="A859">
            <v>7516934</v>
          </cell>
          <cell r="B859" t="str">
            <v>Hall B1 S23 LV Supply to Electric BBQ's</v>
          </cell>
          <cell r="C859" t="str">
            <v>CIPEN Spec Requests</v>
          </cell>
        </row>
        <row r="860">
          <cell r="A860">
            <v>7516935</v>
          </cell>
          <cell r="B860" t="str">
            <v>Turner B22 S66 LV Supply to Electric BBQ's</v>
          </cell>
          <cell r="C860" t="str">
            <v>CIPEN Spec Requests</v>
          </cell>
        </row>
        <row r="861">
          <cell r="A861">
            <v>7516936</v>
          </cell>
          <cell r="B861" t="str">
            <v>Calwell B27 S787 Sub 4880 Augment &amp; LV Supply to Calwell Comm Club</v>
          </cell>
          <cell r="C861" t="str">
            <v>CIPEN Com/Ind Dvlp</v>
          </cell>
        </row>
        <row r="862">
          <cell r="A862">
            <v>7516937</v>
          </cell>
          <cell r="B862" t="str">
            <v>Belconnen B33 S65 LV Supply to Power Box - John Knight Park</v>
          </cell>
          <cell r="C862" t="str">
            <v>CIPEN Spec Requests</v>
          </cell>
        </row>
        <row r="863">
          <cell r="A863">
            <v>7516938</v>
          </cell>
          <cell r="B863" t="str">
            <v>Kaleen B5 S76 LV to Traffic Signals &amp; S/L Controls - Barton Hwy/GDE</v>
          </cell>
          <cell r="C863" t="str">
            <v>CIPEN Spec Requests</v>
          </cell>
        </row>
        <row r="864">
          <cell r="A864">
            <v>7516939</v>
          </cell>
          <cell r="B864" t="str">
            <v>Bruce B7 S12 - LV Supply to Traffic Signals &amp; S- GDE/Ginninderra</v>
          </cell>
          <cell r="C864" t="str">
            <v>CIPEN Spec Requests</v>
          </cell>
        </row>
        <row r="865">
          <cell r="A865">
            <v>7516940</v>
          </cell>
          <cell r="B865" t="str">
            <v>Bruce B6 S47 LV Supply to Traffic signals - Ginn/Braybrooke</v>
          </cell>
          <cell r="C865" t="str">
            <v>CIPEN Spec Requests</v>
          </cell>
        </row>
        <row r="866">
          <cell r="A866">
            <v>7516941</v>
          </cell>
          <cell r="B866" t="str">
            <v>Bruce B7 S29  Belconnen Way  - LV Supply to  SL Control C ubicle</v>
          </cell>
          <cell r="C866" t="str">
            <v>CIPEN Spec Requests</v>
          </cell>
        </row>
        <row r="867">
          <cell r="A867">
            <v>7516942</v>
          </cell>
          <cell r="B867" t="str">
            <v>Aranda B1 S50 LV Supply to Street Light Controls - GDE</v>
          </cell>
          <cell r="C867" t="str">
            <v>CIPEN Spec Requests</v>
          </cell>
        </row>
        <row r="868">
          <cell r="A868">
            <v>7516944</v>
          </cell>
          <cell r="B868" t="str">
            <v>Downer 1/73 Sub 544 Rebuilding</v>
          </cell>
          <cell r="C868" t="str">
            <v>CIPEN Dist S/S Rplc</v>
          </cell>
        </row>
        <row r="869">
          <cell r="A869">
            <v>7516946</v>
          </cell>
          <cell r="B869" t="str">
            <v>Fraser Condemned Pole Replacement</v>
          </cell>
          <cell r="C869" t="str">
            <v>CIPEN Dist O/H Rplc</v>
          </cell>
        </row>
        <row r="870">
          <cell r="A870">
            <v>7516947</v>
          </cell>
          <cell r="B870" t="str">
            <v>Chifley 1/42 Sub 1013 Rebuild</v>
          </cell>
          <cell r="C870" t="str">
            <v>CIPEN Dist S/S Rplc</v>
          </cell>
        </row>
        <row r="871">
          <cell r="A871">
            <v>7516948</v>
          </cell>
          <cell r="B871" t="str">
            <v>Yarralumla Sub 782 Rebuild</v>
          </cell>
          <cell r="C871" t="str">
            <v>CIPEN Dist S/S Rplc</v>
          </cell>
        </row>
        <row r="872">
          <cell r="A872">
            <v>7516950</v>
          </cell>
          <cell r="B872" t="str">
            <v>Greenway B5 S16 HV UG Relocations</v>
          </cell>
          <cell r="C872" t="str">
            <v>CIPEN Relocation</v>
          </cell>
        </row>
        <row r="873">
          <cell r="A873">
            <v>7516952</v>
          </cell>
          <cell r="B873" t="str">
            <v>Kingston B8-10 S47 HV Relocations for New Roadworks - KFD</v>
          </cell>
          <cell r="C873" t="str">
            <v>CIPEN Relocation</v>
          </cell>
        </row>
        <row r="874">
          <cell r="A874">
            <v>7516953</v>
          </cell>
          <cell r="B874" t="str">
            <v>Watson B3 S79 Relocate HV pole</v>
          </cell>
          <cell r="C874" t="str">
            <v>CIPEN Relocation</v>
          </cell>
        </row>
        <row r="875">
          <cell r="A875">
            <v>7516954</v>
          </cell>
          <cell r="B875" t="str">
            <v>Dickson B1 S75 Relocate LV Pole &amp; OH Service</v>
          </cell>
          <cell r="C875" t="str">
            <v>CIPEN Relocation</v>
          </cell>
        </row>
        <row r="876">
          <cell r="A876">
            <v>7516955</v>
          </cell>
          <cell r="B876" t="str">
            <v>Curin B19 S62 LV Reticulation &amp; Supply to Offices</v>
          </cell>
          <cell r="C876" t="str">
            <v>CIPEN Com/Ind Dvlp</v>
          </cell>
        </row>
        <row r="877">
          <cell r="A877">
            <v>7516956</v>
          </cell>
          <cell r="B877" t="str">
            <v>Fyshwick B18 S18 Sub 4994 Augmentation Harvey Norman Store</v>
          </cell>
          <cell r="C877" t="str">
            <v>CIPEN Com/Ind Dvlp</v>
          </cell>
        </row>
        <row r="878">
          <cell r="A878">
            <v>7516957</v>
          </cell>
          <cell r="B878" t="str">
            <v>Hume B64 S5 LV Supply to Commercial Development</v>
          </cell>
          <cell r="C878" t="str">
            <v>CIPEN Com/Ind Dvlp</v>
          </cell>
        </row>
        <row r="879">
          <cell r="A879">
            <v>7516958</v>
          </cell>
          <cell r="B879" t="str">
            <v>Bonython B2 S64 Relocate LV Service Cable to Sewer Pump</v>
          </cell>
          <cell r="C879" t="str">
            <v>CIPEN Relocation</v>
          </cell>
        </row>
        <row r="880">
          <cell r="A880">
            <v>7516959</v>
          </cell>
          <cell r="B880" t="str">
            <v>City B3 S12 HV UG Relocations</v>
          </cell>
          <cell r="C880" t="str">
            <v>CIPEN Relocation</v>
          </cell>
        </row>
        <row r="881">
          <cell r="A881">
            <v>7516961</v>
          </cell>
          <cell r="B881" t="str">
            <v>Weston Condemned Pole Replacement</v>
          </cell>
          <cell r="C881" t="str">
            <v>CIPEN Dist O/H Rplc</v>
          </cell>
        </row>
        <row r="882">
          <cell r="A882">
            <v>7516962</v>
          </cell>
          <cell r="B882" t="str">
            <v>Bruce Australian Institute of Sport Redevelopment - General</v>
          </cell>
          <cell r="C882" t="str">
            <v>CIPEN Com/Ind Dvlp</v>
          </cell>
        </row>
        <row r="883">
          <cell r="A883">
            <v>7516963</v>
          </cell>
          <cell r="B883" t="str">
            <v>Pearce B2 S34 LV Overhead Relocations</v>
          </cell>
          <cell r="C883" t="str">
            <v>CIPEN Relocation</v>
          </cell>
        </row>
        <row r="884">
          <cell r="A884">
            <v>7516965</v>
          </cell>
          <cell r="B884" t="str">
            <v>City B3 S52 LV Supply to National Brain Injury Kiosk</v>
          </cell>
          <cell r="C884" t="str">
            <v>CIPEN Spec Requests</v>
          </cell>
        </row>
        <row r="885">
          <cell r="A885">
            <v>7516966</v>
          </cell>
          <cell r="B885" t="str">
            <v>Gungahlin S12 Construction Power Supply - Coles Development</v>
          </cell>
          <cell r="C885" t="str">
            <v>CIPEN Spec Requests</v>
          </cell>
        </row>
        <row r="886">
          <cell r="A886">
            <v>7516968</v>
          </cell>
          <cell r="B886" t="str">
            <v>Holder B5 S40 LV Supply to Units</v>
          </cell>
          <cell r="C886" t="str">
            <v>CIPEN Urbn Infill</v>
          </cell>
        </row>
        <row r="887">
          <cell r="A887">
            <v>7516971</v>
          </cell>
          <cell r="B887" t="str">
            <v>Paddys River B125 HV Reticulation &amp; LV Supply to Rural Block</v>
          </cell>
          <cell r="C887" t="str">
            <v>CIPEN Rural Devpmnt</v>
          </cell>
        </row>
        <row r="888">
          <cell r="A888">
            <v>7516972</v>
          </cell>
          <cell r="B888" t="str">
            <v>Forrest B15 S46 Replace LV Overhead with ABC</v>
          </cell>
          <cell r="C888" t="str">
            <v>CIPEN Dist O/H Rplc</v>
          </cell>
        </row>
        <row r="889">
          <cell r="A889">
            <v>7516973</v>
          </cell>
          <cell r="B889" t="str">
            <v>Deakin B5 S27 Replace LV Overhead mains with ABC</v>
          </cell>
          <cell r="C889" t="str">
            <v>CIPEN Dist O/H Rplc</v>
          </cell>
        </row>
        <row r="890">
          <cell r="A890">
            <v>7516975</v>
          </cell>
          <cell r="B890" t="str">
            <v>Acton ANU John Curtin Sch of Med Res - Redevelop - HV Retic &amp; S/S F/O</v>
          </cell>
          <cell r="C890" t="str">
            <v>CIPEN Com/Ind Dvlp</v>
          </cell>
        </row>
        <row r="891">
          <cell r="A891">
            <v>7516979</v>
          </cell>
          <cell r="B891" t="str">
            <v>Gordon B17 S541 LV Supply to Street Light Control - Tharwa Dr</v>
          </cell>
          <cell r="C891" t="str">
            <v>CIPEN Spec Requests</v>
          </cell>
        </row>
        <row r="892">
          <cell r="A892">
            <v>7516980</v>
          </cell>
          <cell r="B892" t="str">
            <v>City B3 S84 LV Supply to Street Light Controller - Bunda St</v>
          </cell>
          <cell r="C892" t="str">
            <v>CIPEN Spec Requests</v>
          </cell>
        </row>
        <row r="893">
          <cell r="A893">
            <v>7516981</v>
          </cell>
          <cell r="B893" t="str">
            <v>NSW Rural - Smiths Rd - HV Retic &amp; LV Supply to Smiths Rd Comm Hall</v>
          </cell>
          <cell r="C893" t="str">
            <v>CIPEN Rural Devpmnt</v>
          </cell>
        </row>
        <row r="894">
          <cell r="A894">
            <v>7516982</v>
          </cell>
          <cell r="B894" t="str">
            <v>Macgregor B14 S82 LV Supply to Scout Hall</v>
          </cell>
          <cell r="C894" t="str">
            <v>CIPEN Spec Requests</v>
          </cell>
        </row>
        <row r="895">
          <cell r="A895">
            <v>7516983</v>
          </cell>
          <cell r="B895" t="str">
            <v>Phillip B3 S9 LV Service Relocations</v>
          </cell>
          <cell r="C895" t="str">
            <v>CIPEN Relocation</v>
          </cell>
        </row>
        <row r="896">
          <cell r="A896">
            <v>7516985</v>
          </cell>
          <cell r="B896" t="str">
            <v>City B3 S84 LV Temp Supply for Building Site</v>
          </cell>
          <cell r="C896" t="str">
            <v>CIPEN Spec Requests</v>
          </cell>
        </row>
        <row r="897">
          <cell r="A897">
            <v>7516988</v>
          </cell>
          <cell r="B897" t="str">
            <v>Hume B35 S7 HV Reticulation to IFP Softwood Sawing Mill</v>
          </cell>
          <cell r="C897" t="str">
            <v>CIPEN Com/Ind Dvlp</v>
          </cell>
        </row>
        <row r="898">
          <cell r="A898">
            <v>7516989</v>
          </cell>
          <cell r="B898" t="str">
            <v>Hume B59 S4 LV Supply to Industrial Development</v>
          </cell>
          <cell r="C898" t="str">
            <v>CIPEN Com/Ind Dvlp</v>
          </cell>
        </row>
        <row r="899">
          <cell r="A899">
            <v>7516990</v>
          </cell>
          <cell r="B899" t="str">
            <v>Charnwood B11 S44 Replace Pregnant Dist Column with Minipillar</v>
          </cell>
          <cell r="C899" t="str">
            <v>CIPEN Dist U/G Rplc</v>
          </cell>
        </row>
        <row r="900">
          <cell r="A900">
            <v>7516992</v>
          </cell>
          <cell r="B900" t="str">
            <v>Belconnen B10 S157 LV Reticulation/Supply to Units</v>
          </cell>
          <cell r="C900" t="str">
            <v>CIPEN Urbn Infill</v>
          </cell>
        </row>
        <row r="901">
          <cell r="A901">
            <v>7516993</v>
          </cell>
          <cell r="B901" t="str">
            <v>Griffith B13 S14 LV Supply to Units</v>
          </cell>
          <cell r="C901" t="str">
            <v>CIPEN Urbn Infill</v>
          </cell>
        </row>
        <row r="902">
          <cell r="A902">
            <v>7516996</v>
          </cell>
          <cell r="B902" t="str">
            <v>Braddon Condemned Pole Replacement</v>
          </cell>
          <cell r="C902" t="str">
            <v>CIPEN Dist O/H Rplc</v>
          </cell>
        </row>
        <row r="903">
          <cell r="A903">
            <v>7516998</v>
          </cell>
          <cell r="B903" t="str">
            <v>Holt Condemned Pole Replacement</v>
          </cell>
          <cell r="C903" t="str">
            <v>CIPEN Dist O/H Rplc</v>
          </cell>
        </row>
        <row r="904">
          <cell r="A904">
            <v>7517000</v>
          </cell>
          <cell r="B904" t="str">
            <v>Pole Nailing Various Locations Jan-05 - Jun-05</v>
          </cell>
          <cell r="C904" t="str">
            <v>CIPEN Dist O/H Rplc</v>
          </cell>
        </row>
        <row r="905">
          <cell r="A905">
            <v>7517001</v>
          </cell>
          <cell r="B905" t="str">
            <v>Hughes Condemned Pole Replacement</v>
          </cell>
          <cell r="C905" t="str">
            <v>CIPEN Dist O/H Rplc</v>
          </cell>
        </row>
        <row r="906">
          <cell r="A906">
            <v>7517002</v>
          </cell>
          <cell r="B906" t="str">
            <v>Holder B28 S40 LV Supply to Telstra Pay Phone</v>
          </cell>
          <cell r="C906" t="str">
            <v>CIPEN Spec Requests</v>
          </cell>
        </row>
        <row r="907">
          <cell r="A907">
            <v>7517003</v>
          </cell>
          <cell r="B907" t="str">
            <v>Greenway B6 S16 HV &amp; LV Reticulation to Unit Development</v>
          </cell>
          <cell r="C907" t="str">
            <v>CIPEN Urbn Infill</v>
          </cell>
        </row>
        <row r="908">
          <cell r="A908">
            <v>7517005</v>
          </cell>
          <cell r="B908" t="str">
            <v>City B16 S61 HV Reticulation &amp; Substation Fitout</v>
          </cell>
          <cell r="C908" t="str">
            <v>CIPEN Com/Ind Dvlp</v>
          </cell>
        </row>
        <row r="909">
          <cell r="A909">
            <v>7517006</v>
          </cell>
          <cell r="B909" t="str">
            <v>Phillip B3 S9 HV Reticulation - Construction Site Power Supply</v>
          </cell>
          <cell r="C909" t="str">
            <v>CIPEN Spec Requests</v>
          </cell>
        </row>
        <row r="910">
          <cell r="A910">
            <v>7517007</v>
          </cell>
          <cell r="B910" t="str">
            <v>Harrison 1 Estate Stage 1 HV &amp; LV Reticulation</v>
          </cell>
          <cell r="C910" t="str">
            <v>CIPEN Urbn Dvlpmnt</v>
          </cell>
        </row>
        <row r="911">
          <cell r="A911">
            <v>7517009</v>
          </cell>
          <cell r="B911" t="str">
            <v>Harrison 1 Estate Stage 2 HV &amp; LV Reticulation</v>
          </cell>
          <cell r="C911" t="str">
            <v>CIPEN Urbn Dvlpmnt</v>
          </cell>
        </row>
        <row r="912">
          <cell r="A912">
            <v>7517011</v>
          </cell>
          <cell r="B912" t="str">
            <v>Harrison 1 Estate Stage 3 HV &amp; LV Reticulation</v>
          </cell>
          <cell r="C912" t="str">
            <v>CIPEN Urbn Dvlpmnt</v>
          </cell>
        </row>
        <row r="913">
          <cell r="A913">
            <v>7517013</v>
          </cell>
          <cell r="B913" t="str">
            <v>Harrison 1 Estate Stage 4 HV &amp; LV Reticulation</v>
          </cell>
          <cell r="C913" t="str">
            <v>CIPEN Urbn Dvlpmnt</v>
          </cell>
        </row>
        <row r="914">
          <cell r="A914">
            <v>7517016</v>
          </cell>
          <cell r="B914" t="str">
            <v>Ngunnawal - Horse Park Drive - HV Feeder Tie</v>
          </cell>
          <cell r="C914" t="str">
            <v>CIPEN Dist Sys Augm</v>
          </cell>
        </row>
        <row r="915">
          <cell r="A915">
            <v>7517017</v>
          </cell>
          <cell r="B915" t="str">
            <v>Acton - CSIRO - Install HV Feeder from Civic ZSS/CSIRO - Christian Fdr</v>
          </cell>
          <cell r="C915" t="str">
            <v>CIPEN Dist Sys Augm</v>
          </cell>
        </row>
        <row r="916">
          <cell r="A916">
            <v>7517018</v>
          </cell>
          <cell r="B916" t="str">
            <v>Fyshwick - Barrier St - Extend Domayne HV Feeder</v>
          </cell>
          <cell r="C916" t="str">
            <v>CIPEN Dist Sys Augm</v>
          </cell>
        </row>
        <row r="917">
          <cell r="A917">
            <v>7517020</v>
          </cell>
          <cell r="B917" t="str">
            <v>Belconnen B23 S54 - Relocate LV Service to Belc Senior Cit Club</v>
          </cell>
          <cell r="C917" t="str">
            <v>CIPEN Relocation</v>
          </cell>
        </row>
        <row r="918">
          <cell r="A918">
            <v>7517027</v>
          </cell>
          <cell r="B918" t="str">
            <v>Holder Condemmed pole replacement 2004/05</v>
          </cell>
          <cell r="C918" t="str">
            <v>CIPEN Dist O/H Rplc</v>
          </cell>
        </row>
        <row r="919">
          <cell r="A919">
            <v>7517028</v>
          </cell>
          <cell r="B919" t="str">
            <v>Gungahlin S131 LV Reticulation &amp; Services to Add Blocks</v>
          </cell>
          <cell r="C919" t="str">
            <v>CIPEN Urbn Dvlpmnt</v>
          </cell>
        </row>
        <row r="920">
          <cell r="A920">
            <v>7517029</v>
          </cell>
          <cell r="B920" t="str">
            <v>Rural Condemned Pole Replacement 2004/05</v>
          </cell>
          <cell r="C920" t="str">
            <v>CIPEN Dist O/H Rplc</v>
          </cell>
        </row>
        <row r="921">
          <cell r="A921">
            <v>7517033</v>
          </cell>
          <cell r="B921" t="str">
            <v>Missed Poles in Completed Suburbs</v>
          </cell>
          <cell r="C921" t="str">
            <v>CIPEN Dist O/H Rplc</v>
          </cell>
        </row>
        <row r="922">
          <cell r="A922">
            <v>7517034</v>
          </cell>
          <cell r="B922" t="str">
            <v>Scullin B1 S13 Sub 1295 - Replace J&amp;P HV Switchgear</v>
          </cell>
          <cell r="C922" t="str">
            <v>CIPEN Dist S/S Rplc</v>
          </cell>
        </row>
        <row r="923">
          <cell r="A923">
            <v>7517035</v>
          </cell>
          <cell r="B923" t="str">
            <v>Griffith B40 S78 Sub 999 - Replace J &amp; P HV Switchgear</v>
          </cell>
          <cell r="C923" t="str">
            <v>CIPEN Dist S/S Rplc</v>
          </cell>
        </row>
        <row r="924">
          <cell r="A924">
            <v>7517036</v>
          </cell>
          <cell r="B924" t="str">
            <v>Pialligo B6 S2 Upgrade LV Service to Rodneys Nursery</v>
          </cell>
          <cell r="C924" t="str">
            <v>CIPEN Com/Ind Dvlp</v>
          </cell>
        </row>
        <row r="925">
          <cell r="A925">
            <v>7517037</v>
          </cell>
          <cell r="B925" t="str">
            <v>Reactive Pole Replacement 2004-05</v>
          </cell>
          <cell r="C925" t="str">
            <v>CIPEN Dist O/H Rplc</v>
          </cell>
        </row>
        <row r="926">
          <cell r="A926">
            <v>7517041</v>
          </cell>
          <cell r="B926" t="str">
            <v>Curtin 19/94 Robertson St Sub 932 Rebuild</v>
          </cell>
          <cell r="C926" t="str">
            <v>CIPEN Dist S/S Rplc</v>
          </cell>
        </row>
        <row r="927">
          <cell r="A927">
            <v>7517043</v>
          </cell>
          <cell r="B927" t="str">
            <v>Conder B14 S134 LV Supply to Unit Development</v>
          </cell>
          <cell r="C927" t="str">
            <v>CIPEN Urbn Infill</v>
          </cell>
        </row>
        <row r="928">
          <cell r="A928">
            <v>7517046</v>
          </cell>
          <cell r="B928" t="str">
            <v>Lyneham B4 S69 HV Retic &amp; LV Supply to Pumps - Thoroughbred Park</v>
          </cell>
          <cell r="C928" t="str">
            <v>CIPEN Com/Ind Dvlp</v>
          </cell>
        </row>
        <row r="929">
          <cell r="A929">
            <v>7517047</v>
          </cell>
          <cell r="B929" t="str">
            <v>Fyshwick B7 S20 Upgrade and Relocate LV Service</v>
          </cell>
          <cell r="C929" t="str">
            <v>CIPEN Com/Ind Dvlp</v>
          </cell>
        </row>
        <row r="930">
          <cell r="A930">
            <v>7517050</v>
          </cell>
          <cell r="B930" t="str">
            <v>Fyshwick B16 S19 HV UG Relocations - Canberra Times</v>
          </cell>
          <cell r="C930" t="str">
            <v>CIPEN Relocation</v>
          </cell>
        </row>
        <row r="931">
          <cell r="A931">
            <v>7517054</v>
          </cell>
          <cell r="B931" t="str">
            <v>Stromlo Dist B38 - HV &amp; LV Relocations for new Bldg - Mt Stromlo Obser</v>
          </cell>
          <cell r="C931" t="str">
            <v>CIPEN Relocation</v>
          </cell>
        </row>
        <row r="932">
          <cell r="A932">
            <v>7517055</v>
          </cell>
          <cell r="B932" t="str">
            <v>Stromlo Dist B38 Substation 658 Augmentation &amp; LV Supply to New Bldg</v>
          </cell>
          <cell r="C932" t="str">
            <v>CIPEN Com/Ind Dvlp</v>
          </cell>
        </row>
        <row r="933">
          <cell r="A933">
            <v>7517056</v>
          </cell>
          <cell r="B933" t="str">
            <v>Symonston B9 S113 - LV Supply for Construction Site</v>
          </cell>
          <cell r="C933" t="str">
            <v>CIPEN Spec Requests</v>
          </cell>
        </row>
        <row r="934">
          <cell r="A934">
            <v>7517057</v>
          </cell>
          <cell r="B934" t="str">
            <v>Symonston B9 S113 HV &amp; LV Reticulation to Comm Development</v>
          </cell>
          <cell r="C934" t="str">
            <v>CIPEN Com/Ind Dvlp</v>
          </cell>
        </row>
        <row r="935">
          <cell r="A935">
            <v>7517058</v>
          </cell>
          <cell r="B935" t="str">
            <v>Hall Telephone Excange Sub 2694 Rebuild</v>
          </cell>
          <cell r="C935" t="str">
            <v>CIPEN Dist S/S Rplc</v>
          </cell>
        </row>
        <row r="936">
          <cell r="A936">
            <v>7517059</v>
          </cell>
          <cell r="B936" t="str">
            <v>Barton B6 S2 HV Reticulation &amp; Sub Fitout - Office Development</v>
          </cell>
          <cell r="C936" t="str">
            <v>CIPEN Com/Ind Dvlp</v>
          </cell>
        </row>
        <row r="937">
          <cell r="A937">
            <v>7517060</v>
          </cell>
          <cell r="B937" t="str">
            <v>City B3 &amp; 4 S88 HV Reticulation &amp; Substation Fitout</v>
          </cell>
          <cell r="C937" t="str">
            <v>CIPEN Com/Ind Dvlp</v>
          </cell>
        </row>
        <row r="938">
          <cell r="A938">
            <v>7517062</v>
          </cell>
          <cell r="B938" t="str">
            <v>Griffith B7 S80 LV Overhead Relocations for Bldg Works</v>
          </cell>
          <cell r="C938" t="str">
            <v>CIPEN Relocation</v>
          </cell>
        </row>
        <row r="939">
          <cell r="A939">
            <v>7517063</v>
          </cell>
          <cell r="B939" t="str">
            <v>Oaks Estate B1 &amp; 3 S10 HV &amp; LV Augmentation &amp; LV Service Upgrade</v>
          </cell>
          <cell r="C939" t="str">
            <v>CIPEN Com/Ind Dvlp</v>
          </cell>
        </row>
        <row r="940">
          <cell r="A940">
            <v>7517065</v>
          </cell>
          <cell r="B940" t="str">
            <v>Richardson S450 LV Supply to Car Park Lighting</v>
          </cell>
          <cell r="C940" t="str">
            <v>CIPEN Spec Requests</v>
          </cell>
        </row>
        <row r="941">
          <cell r="A941">
            <v>7517066</v>
          </cell>
          <cell r="B941" t="str">
            <v>Spinaway Service Cable Replacements 2004 -05</v>
          </cell>
          <cell r="C941" t="str">
            <v>CIPEN Dist O/H Rplc</v>
          </cell>
        </row>
        <row r="942">
          <cell r="A942">
            <v>7517067</v>
          </cell>
          <cell r="B942" t="str">
            <v>Reid 8/18 Sub 672 Rebuild 77 Coranderrk St</v>
          </cell>
          <cell r="C942" t="str">
            <v>CIPEN Dist S/S Rplc</v>
          </cell>
        </row>
        <row r="943">
          <cell r="A943">
            <v>7517068</v>
          </cell>
          <cell r="B943" t="str">
            <v>Greenway B6 S11 HV &amp; LV Reticulation/Augmentation to CNG Plant</v>
          </cell>
          <cell r="C943" t="str">
            <v>CIPEN Com/Ind Dvlp</v>
          </cell>
        </row>
        <row r="944">
          <cell r="A944">
            <v>7517069</v>
          </cell>
          <cell r="B944" t="str">
            <v>Jerrabomberra B2031 Boral Mugga Quarry - Relocate LV UG Cable</v>
          </cell>
          <cell r="C944" t="str">
            <v>CIPEN Relocation</v>
          </cell>
        </row>
        <row r="945">
          <cell r="A945">
            <v>7517070</v>
          </cell>
          <cell r="B945" t="str">
            <v>Gungahlin B6 S18 LV Reticulation/Supply to Discount Tyres</v>
          </cell>
          <cell r="C945" t="str">
            <v>CIPEN Com/Ind Dvlp</v>
          </cell>
        </row>
        <row r="946">
          <cell r="A946">
            <v>7517073</v>
          </cell>
          <cell r="B946" t="str">
            <v>Bruce B28 S8 HV Reticulation to GDE Construction Site</v>
          </cell>
          <cell r="C946" t="str">
            <v>CIPEN Spec Requests</v>
          </cell>
        </row>
        <row r="947">
          <cell r="A947">
            <v>7517074</v>
          </cell>
          <cell r="B947" t="str">
            <v>Acton ANU Copland Building Sub 1008 Augmentation &amp; LV Supply</v>
          </cell>
          <cell r="C947" t="str">
            <v>CIPEN Com/Ind Dvlp</v>
          </cell>
        </row>
        <row r="948">
          <cell r="A948">
            <v>7517076</v>
          </cell>
          <cell r="B948" t="str">
            <v>City Sec 84 HV &amp; LV Reticulation to Youth Centre Construction Power Supply</v>
          </cell>
          <cell r="C948" t="str">
            <v>CIPEN Spec Requests</v>
          </cell>
        </row>
        <row r="949">
          <cell r="A949">
            <v>7517077</v>
          </cell>
          <cell r="B949" t="str">
            <v>City Sec 84 HV Reticulation &amp; Sub Fitout to Apartments</v>
          </cell>
          <cell r="C949" t="str">
            <v>CIPEN Urbn Infill</v>
          </cell>
        </row>
        <row r="950">
          <cell r="A950">
            <v>7517079</v>
          </cell>
          <cell r="B950" t="str">
            <v>Watson Majura Rise Estate Stage 2B - HV &amp; LV Reticulation</v>
          </cell>
          <cell r="C950" t="str">
            <v>CIPEN Urbn Dvlpmnt</v>
          </cell>
        </row>
        <row r="951">
          <cell r="A951">
            <v>7517081</v>
          </cell>
          <cell r="B951" t="str">
            <v>Watson - Majura Rise Est Stg 2C - HV &amp; LV Reticulation</v>
          </cell>
          <cell r="C951" t="str">
            <v>CIPEN Urbn Dvlpmnt</v>
          </cell>
        </row>
        <row r="952">
          <cell r="A952">
            <v>7517083</v>
          </cell>
          <cell r="B952" t="str">
            <v>Fisher B12-14 S52 Replace LV OHead with LV UG Cable</v>
          </cell>
          <cell r="C952" t="str">
            <v>CIPEN Relocation</v>
          </cell>
        </row>
        <row r="953">
          <cell r="A953">
            <v>7517084</v>
          </cell>
          <cell r="B953" t="str">
            <v>Fyshwick B13 S8 LV Reticulation/Supply Alterations</v>
          </cell>
          <cell r="C953" t="str">
            <v>CIPEN Relocation</v>
          </cell>
        </row>
        <row r="954">
          <cell r="A954">
            <v>7517085</v>
          </cell>
          <cell r="B954" t="str">
            <v>Gordon B4 S581 Relocate Minipillar</v>
          </cell>
          <cell r="C954" t="str">
            <v>CIPEN Relocation</v>
          </cell>
        </row>
        <row r="955">
          <cell r="A955">
            <v>7517091</v>
          </cell>
          <cell r="B955" t="str">
            <v>Domestic New Meter Connection 04-05</v>
          </cell>
          <cell r="C955" t="str">
            <v>CIPEN Serv &amp; Meter</v>
          </cell>
        </row>
        <row r="956">
          <cell r="A956">
            <v>7517092</v>
          </cell>
          <cell r="B956" t="str">
            <v>New Services 04-05</v>
          </cell>
          <cell r="C956" t="str">
            <v>CIPEN Serv &amp; Meter</v>
          </cell>
        </row>
        <row r="957">
          <cell r="A957">
            <v>7517093</v>
          </cell>
          <cell r="B957" t="str">
            <v>Commercial New Meters 04-05</v>
          </cell>
          <cell r="C957" t="str">
            <v>CIPEN Contest Mtrs</v>
          </cell>
        </row>
        <row r="958">
          <cell r="A958">
            <v>7517094</v>
          </cell>
          <cell r="B958" t="str">
            <v>3 Phase Service Upgrade 04-05</v>
          </cell>
          <cell r="C958" t="str">
            <v>CIPEN Serv &amp; Meter</v>
          </cell>
        </row>
        <row r="959">
          <cell r="A959">
            <v>7517096</v>
          </cell>
          <cell r="B959" t="str">
            <v>Hume B17 S2 LV Supply to Industrial Development</v>
          </cell>
          <cell r="C959" t="str">
            <v>CIPEN Com/Ind Dvlp</v>
          </cell>
        </row>
        <row r="960">
          <cell r="A960">
            <v>7517097</v>
          </cell>
          <cell r="B960" t="str">
            <v>Harrison 2 Estate - S17 - LV Supply to Sales Office</v>
          </cell>
          <cell r="C960" t="str">
            <v>CIPEN Spec Requests</v>
          </cell>
        </row>
        <row r="961">
          <cell r="A961">
            <v>7517098</v>
          </cell>
          <cell r="B961" t="str">
            <v>Weston Liardett St Sub 2703 Rebuild</v>
          </cell>
          <cell r="C961" t="str">
            <v>CIPEN Dist S/S Rplc</v>
          </cell>
        </row>
        <row r="962">
          <cell r="A962">
            <v>7517101</v>
          </cell>
          <cell r="B962" t="str">
            <v>Installation of Actuator in Substation 4480 Greenway</v>
          </cell>
          <cell r="C962" t="str">
            <v>CIPEN Dist Sys Augm</v>
          </cell>
        </row>
        <row r="963">
          <cell r="A963">
            <v>7517102</v>
          </cell>
          <cell r="B963" t="str">
            <v>Forrest B12 S46 LV Supply to Residence</v>
          </cell>
          <cell r="C963" t="str">
            <v>CIPEN Spec Requests</v>
          </cell>
        </row>
        <row r="964">
          <cell r="A964">
            <v>7517103</v>
          </cell>
          <cell r="B964" t="str">
            <v>Harrison B3 S33 Relocate Minipillar</v>
          </cell>
          <cell r="C964" t="str">
            <v>CIPEN Relocation</v>
          </cell>
        </row>
        <row r="965">
          <cell r="A965">
            <v>7517104</v>
          </cell>
          <cell r="B965" t="str">
            <v>Gungahlin TC LV Supply to S/Light Controller - Gribble St Extension</v>
          </cell>
          <cell r="C965" t="str">
            <v>CIPEN Spec Requests</v>
          </cell>
        </row>
        <row r="966">
          <cell r="A966">
            <v>7517106</v>
          </cell>
          <cell r="B966" t="str">
            <v>Parkes B2 S3 Anzac Park West Offices - Sub Relocation &amp; Upgrade</v>
          </cell>
          <cell r="C966" t="str">
            <v>CIPEN Com/Ind Dvlp</v>
          </cell>
        </row>
        <row r="967">
          <cell r="A967">
            <v>7517107</v>
          </cell>
          <cell r="B967" t="str">
            <v>Gunghalin S32 LV Reticulation &amp; Supply to Construction Site</v>
          </cell>
          <cell r="C967" t="str">
            <v>CIPEN Spec Requests</v>
          </cell>
        </row>
        <row r="968">
          <cell r="A968">
            <v>7517108</v>
          </cell>
          <cell r="B968" t="str">
            <v>Griffith B21 S23 LV Overhead Alterations &amp; Removals</v>
          </cell>
          <cell r="C968" t="str">
            <v>CIPEN Relocation</v>
          </cell>
        </row>
        <row r="969">
          <cell r="A969">
            <v>7517109</v>
          </cell>
          <cell r="B969" t="str">
            <v>Griffith B21 S23 LV Supply to Units</v>
          </cell>
          <cell r="C969" t="str">
            <v>CIPEN Urbn Infill</v>
          </cell>
        </row>
        <row r="970">
          <cell r="A970">
            <v>7517110</v>
          </cell>
          <cell r="B970" t="str">
            <v>Fyshwick B6 S24 Upgrade LV Overhead Service</v>
          </cell>
          <cell r="C970" t="str">
            <v>CIPEN Com/Ind Dvlp</v>
          </cell>
        </row>
        <row r="971">
          <cell r="A971">
            <v>7517111</v>
          </cell>
          <cell r="B971" t="str">
            <v>Braddon B32 S23 Sub 1347 Augmentation</v>
          </cell>
          <cell r="C971" t="str">
            <v>CIPEN Dist S/S Rplc</v>
          </cell>
        </row>
        <row r="972">
          <cell r="A972">
            <v>7517112</v>
          </cell>
          <cell r="B972" t="str">
            <v>Fyshwick B16 S10 Replace HV O/Head with UG Cable - Geelong Street</v>
          </cell>
          <cell r="C972" t="str">
            <v>CIPEN Dist O/H Rplc</v>
          </cell>
        </row>
        <row r="973">
          <cell r="A973">
            <v>7517114</v>
          </cell>
          <cell r="B973" t="str">
            <v>Sub-Transmission - Condemned Pole Replacement</v>
          </cell>
          <cell r="C973" t="str">
            <v>CIPEN Dist O/H Rplc</v>
          </cell>
        </row>
        <row r="974">
          <cell r="A974">
            <v>7517117</v>
          </cell>
          <cell r="B974" t="str">
            <v>Holder Sub 3152 Rebuild</v>
          </cell>
          <cell r="C974" t="str">
            <v>CIPEN Dist S/S Rplc</v>
          </cell>
        </row>
        <row r="975">
          <cell r="A975">
            <v>7517118</v>
          </cell>
          <cell r="B975" t="str">
            <v>Downer 17/53 Sub 597 Rebuild</v>
          </cell>
          <cell r="C975" t="str">
            <v>CIPEN Dist S/S Rplc</v>
          </cell>
        </row>
        <row r="976">
          <cell r="A976">
            <v>7517120</v>
          </cell>
          <cell r="B976" t="str">
            <v>Pialligo B17 S2 LV Supply to Urban Contractors Depot</v>
          </cell>
          <cell r="C976" t="str">
            <v>CIPEN Com/Ind Dvlp</v>
          </cell>
        </row>
        <row r="977">
          <cell r="A977">
            <v>7517122</v>
          </cell>
          <cell r="B977" t="str">
            <v>Red Hill B1 S24 Sub Augmentation &amp; LV Supply to Units</v>
          </cell>
          <cell r="C977" t="str">
            <v>CIPEN Urbn Infill</v>
          </cell>
        </row>
        <row r="978">
          <cell r="A978">
            <v>7517123</v>
          </cell>
          <cell r="B978" t="str">
            <v>Ngunnawal B3 S23 LV Supply to Units</v>
          </cell>
          <cell r="C978" t="str">
            <v>CIPEN Urbn Infill</v>
          </cell>
        </row>
        <row r="979">
          <cell r="A979">
            <v>7517124</v>
          </cell>
          <cell r="B979" t="str">
            <v>Kingston B3 S49 KFD - LV Supply to S/Light Controls &amp; Irrigation Pumps</v>
          </cell>
          <cell r="C979" t="str">
            <v>CIPEN Spec Requests</v>
          </cell>
        </row>
        <row r="980">
          <cell r="A980">
            <v>7517125</v>
          </cell>
          <cell r="B980" t="str">
            <v>Turner B6 S35 LV Construction Power Supply to Building Site</v>
          </cell>
          <cell r="C980" t="str">
            <v>CIPEN Spec Requests</v>
          </cell>
        </row>
        <row r="981">
          <cell r="A981">
            <v>7517126</v>
          </cell>
          <cell r="B981" t="str">
            <v>Turner B6 S35 LV Supply to Commercial Offices</v>
          </cell>
          <cell r="C981" t="str">
            <v>CIPEN Com/Ind Dvlp</v>
          </cell>
        </row>
        <row r="982">
          <cell r="A982">
            <v>7517127</v>
          </cell>
          <cell r="B982" t="str">
            <v>Belconnen S47 - LV Supply to Traffic Signals - Aikman Dr Extension</v>
          </cell>
          <cell r="C982" t="str">
            <v>CIPEN Spec Requests</v>
          </cell>
        </row>
        <row r="983">
          <cell r="A983">
            <v>7517130</v>
          </cell>
          <cell r="B983" t="str">
            <v>Gungahlin B7 S205 Yerrabi 2 Estate - Relocate Minipillar</v>
          </cell>
          <cell r="C983" t="str">
            <v>CIPEN Relocation</v>
          </cell>
        </row>
        <row r="984">
          <cell r="A984">
            <v>7517131</v>
          </cell>
          <cell r="B984" t="str">
            <v>Mugga Feeder Sub 3072 rebuild</v>
          </cell>
          <cell r="C984" t="str">
            <v>CIPEN Dist S/S Rplc</v>
          </cell>
        </row>
        <row r="985">
          <cell r="A985">
            <v>7517132</v>
          </cell>
          <cell r="B985" t="str">
            <v>Mugga Feeder Sub 1424 rebuild</v>
          </cell>
          <cell r="C985" t="str">
            <v>CIPEN Dist S/S Rplc</v>
          </cell>
        </row>
        <row r="986">
          <cell r="A986">
            <v>7517134</v>
          </cell>
          <cell r="B986" t="str">
            <v>Hall 19/2 Sub 897 Rebuild</v>
          </cell>
          <cell r="C986" t="str">
            <v>CIPEN Dist S/S Rplc</v>
          </cell>
        </row>
        <row r="987">
          <cell r="A987">
            <v>7517135</v>
          </cell>
          <cell r="B987" t="str">
            <v>Belconnen Nettlefold St Sect 30 Sub 4021 Rebuild</v>
          </cell>
          <cell r="C987" t="str">
            <v>CIPEN Dist S/S Rplc</v>
          </cell>
        </row>
        <row r="988">
          <cell r="A988">
            <v>7517136</v>
          </cell>
          <cell r="B988" t="str">
            <v>Dunlop B17 S150 LV Reticulation/Supply to Units</v>
          </cell>
          <cell r="C988" t="str">
            <v>CIPEN Urbn Infill</v>
          </cell>
        </row>
        <row r="989">
          <cell r="A989">
            <v>7517137</v>
          </cell>
          <cell r="B989" t="str">
            <v>Kambah 12/256 Sub 2091 Rebuild</v>
          </cell>
          <cell r="C989" t="str">
            <v>CIPEN Dist S/S Rplc</v>
          </cell>
        </row>
        <row r="990">
          <cell r="A990">
            <v>7517138</v>
          </cell>
          <cell r="B990" t="str">
            <v>Garran 3/1 Sub 1033 Rebuild</v>
          </cell>
          <cell r="C990" t="str">
            <v>CIPEN Dist S/S Rplc</v>
          </cell>
        </row>
        <row r="991">
          <cell r="A991">
            <v>7517139</v>
          </cell>
          <cell r="B991" t="str">
            <v>Watson 1/63 Sub 492 Rebuild</v>
          </cell>
          <cell r="C991" t="str">
            <v>CIPEN Dist S/S Rplc</v>
          </cell>
        </row>
        <row r="992">
          <cell r="A992">
            <v>7517144</v>
          </cell>
          <cell r="B992" t="str">
            <v>Installation of Power Transformer Safety Rail for Telopea Park Zone</v>
          </cell>
          <cell r="C992" t="str">
            <v>CIPEN ZZS Replce</v>
          </cell>
        </row>
        <row r="993">
          <cell r="A993">
            <v>7517145</v>
          </cell>
          <cell r="B993" t="str">
            <v>Phillip B6 S81 LV Construction Power Supply to Construction Site</v>
          </cell>
          <cell r="C993" t="str">
            <v>CIPEN Spec Requests</v>
          </cell>
        </row>
        <row r="994">
          <cell r="A994">
            <v>7517146</v>
          </cell>
          <cell r="B994" t="str">
            <v>Fyshwick B22 S10 HV &amp; LV Augmentation &amp; Upgrdae LV Supply to Saw Mill</v>
          </cell>
          <cell r="C994" t="str">
            <v>CIPEN Com/Ind Dvlp</v>
          </cell>
        </row>
        <row r="995">
          <cell r="A995">
            <v>7517148</v>
          </cell>
          <cell r="B995" t="str">
            <v>Fyshwick B6 S12 Units 7-12 - LV Service Alterations</v>
          </cell>
          <cell r="C995" t="str">
            <v>CIPEN Com/Ind Dvlp</v>
          </cell>
        </row>
        <row r="996">
          <cell r="A996">
            <v>7517149</v>
          </cell>
          <cell r="B996" t="str">
            <v>Mitchell B11 S20 HV &amp; LV Reticulation &amp; LV Supply to Computer Centre</v>
          </cell>
          <cell r="C996" t="str">
            <v>CIPEN Com/Ind Dvlp</v>
          </cell>
        </row>
        <row r="997">
          <cell r="A997">
            <v>7517151</v>
          </cell>
          <cell r="B997" t="str">
            <v>Watson B7 S74 Units 27-38 - LV Supply to Units</v>
          </cell>
          <cell r="C997" t="str">
            <v>CIPEN Urbn Infill</v>
          </cell>
        </row>
        <row r="998">
          <cell r="A998">
            <v>7517152</v>
          </cell>
          <cell r="B998" t="str">
            <v>Jerrabomberra B2031 Boral Site - HV &amp; LV Reticulation to Asphalt Plant</v>
          </cell>
          <cell r="C998" t="str">
            <v>CIPEN Com/Ind Dvlp</v>
          </cell>
        </row>
        <row r="999">
          <cell r="A999">
            <v>7517153</v>
          </cell>
          <cell r="B999" t="str">
            <v>Duffy S59 &amp; 60 - LV Reticulation &amp; Services to ACT Housing Development</v>
          </cell>
          <cell r="C999" t="str">
            <v>CIPEN Urbn Infill</v>
          </cell>
        </row>
        <row r="1000">
          <cell r="A1000">
            <v>7517154</v>
          </cell>
          <cell r="B1000" t="str">
            <v>Stromlo B38 LV Supply to Geoscience Gravity Building</v>
          </cell>
          <cell r="C1000" t="str">
            <v>CIPEN Com/Ind Dvlp</v>
          </cell>
        </row>
        <row r="1001">
          <cell r="A1001">
            <v>7517155</v>
          </cell>
          <cell r="B1001" t="str">
            <v>Acton ANU HV Reticulation to Leonard Huxley Bldg APAC Computer Centre</v>
          </cell>
          <cell r="C1001" t="str">
            <v>CIPEN Com/Ind Dvlp</v>
          </cell>
        </row>
        <row r="1002">
          <cell r="A1002">
            <v>7517156</v>
          </cell>
          <cell r="B1002" t="str">
            <v>Giralang B4 S13 Replace LV Overhead with LV ABC Cable</v>
          </cell>
          <cell r="C1002" t="str">
            <v>CIPEN Dist O/H Rplc</v>
          </cell>
        </row>
        <row r="1003">
          <cell r="A1003">
            <v>7517157</v>
          </cell>
          <cell r="B1003" t="str">
            <v>Network Connectivity - ENCONN III</v>
          </cell>
          <cell r="C1003" t="str">
            <v>CIPEN IT Project</v>
          </cell>
        </row>
        <row r="1004">
          <cell r="A1004">
            <v>7517158</v>
          </cell>
          <cell r="B1004" t="str">
            <v>Campbell B4 S65 HV UG Relocations for Northcott Drive Realignment</v>
          </cell>
          <cell r="C1004" t="str">
            <v>CIPEN Relocation</v>
          </cell>
        </row>
        <row r="1005">
          <cell r="A1005">
            <v>7517159</v>
          </cell>
          <cell r="B1005" t="str">
            <v>O'Connor B16 S59 Relocate LV Overhead Service</v>
          </cell>
          <cell r="C1005" t="str">
            <v>CIPEN Relocation</v>
          </cell>
        </row>
        <row r="1006">
          <cell r="A1006">
            <v>7517160</v>
          </cell>
          <cell r="B1006" t="str">
            <v>Replace faulty padmount Substation 3329 Holder.</v>
          </cell>
          <cell r="C1006" t="str">
            <v>CIPEN Dist S/S Rplc</v>
          </cell>
        </row>
        <row r="1007">
          <cell r="A1007">
            <v>7517162</v>
          </cell>
          <cell r="B1007" t="str">
            <v>Mawson B11 S12 Upgrade LV Service to Jenny Wren Child Care</v>
          </cell>
          <cell r="C1007" t="str">
            <v>CIPEN Spec Requests</v>
          </cell>
        </row>
        <row r="1008">
          <cell r="A1008">
            <v>7517164</v>
          </cell>
          <cell r="B1008" t="str">
            <v>Braddon B6 S18 Install LV Overhead Construction Power Supply</v>
          </cell>
          <cell r="C1008" t="str">
            <v>CIPEN Spec Requests</v>
          </cell>
        </row>
        <row r="1009">
          <cell r="A1009">
            <v>7517166</v>
          </cell>
          <cell r="B1009" t="str">
            <v>Bruce B7 S3 HV UG Replacement - Aikman Dr/Eastern Valley Way</v>
          </cell>
          <cell r="C1009" t="str">
            <v>CIPEN Dist U/G Rplc</v>
          </cell>
        </row>
        <row r="1010">
          <cell r="A1010">
            <v>7517168</v>
          </cell>
          <cell r="B1010" t="str">
            <v>Jerrabomberra B2113 - LV Supply to Traffic Sigs - Canberra Ave/Harman</v>
          </cell>
          <cell r="C1010" t="str">
            <v>CIPEN Spec Requests</v>
          </cell>
        </row>
        <row r="1011">
          <cell r="A1011">
            <v>7517170</v>
          </cell>
          <cell r="B1011" t="str">
            <v>Narrabundah B37 S100 - LV Supply to Telstra CMUX - Goyder St</v>
          </cell>
          <cell r="C1011" t="str">
            <v>CIPEN Spec Requests</v>
          </cell>
        </row>
        <row r="1012">
          <cell r="A1012">
            <v>7517171</v>
          </cell>
          <cell r="B1012" t="str">
            <v>Kambah B1 S5 - LV Supply to Telstra CMUX</v>
          </cell>
          <cell r="C1012" t="str">
            <v>CIPEN Spec Requests</v>
          </cell>
        </row>
        <row r="1013">
          <cell r="A1013">
            <v>7517172</v>
          </cell>
          <cell r="B1013" t="str">
            <v>Wanniassa B4 S287 LV Supply to Telstra CMUX</v>
          </cell>
          <cell r="C1013" t="str">
            <v>CIPEN Spec Requests</v>
          </cell>
        </row>
        <row r="1014">
          <cell r="A1014">
            <v>7517173</v>
          </cell>
          <cell r="B1014" t="str">
            <v>Holder Blk 44 Sect 34 Sub 1604 rebuild</v>
          </cell>
          <cell r="C1014" t="str">
            <v>CIPEN Dist S/S Rplc</v>
          </cell>
        </row>
        <row r="1015">
          <cell r="A1015">
            <v>7517174</v>
          </cell>
          <cell r="B1015" t="str">
            <v>Deakin B15 S67 Afghanistan Embassy - Provide Construction Power Supply</v>
          </cell>
          <cell r="C1015" t="str">
            <v>CIPEN Spec Requests</v>
          </cell>
        </row>
        <row r="1016">
          <cell r="A1016">
            <v>7517175</v>
          </cell>
          <cell r="B1016" t="str">
            <v>Deakin B15 S67 LV Supply to Afghanistan Embassy</v>
          </cell>
          <cell r="C1016" t="str">
            <v>CIPEN Com/Ind Dvlp</v>
          </cell>
        </row>
        <row r="1017">
          <cell r="A1017">
            <v>7517176</v>
          </cell>
          <cell r="B1017" t="str">
            <v>O'Connor B3 S61 Replace LV Overhead with ABC</v>
          </cell>
          <cell r="C1017" t="str">
            <v>CIPEN Relocation</v>
          </cell>
        </row>
        <row r="1018">
          <cell r="A1018">
            <v>7517178</v>
          </cell>
          <cell r="B1018" t="str">
            <v>Hackett Kellaway St Rear 1/48 Sub 887 rebuild</v>
          </cell>
          <cell r="C1018" t="str">
            <v>CIPEN Dist S/S Rplc</v>
          </cell>
        </row>
        <row r="1019">
          <cell r="A1019">
            <v>7517181</v>
          </cell>
          <cell r="B1019" t="str">
            <v>Kingston B3 S59 LV Supply to Temporary Offices - KFD</v>
          </cell>
          <cell r="C1019" t="str">
            <v>CIPEN Com/Ind Dvlp</v>
          </cell>
        </row>
        <row r="1020">
          <cell r="A1020">
            <v>7517183</v>
          </cell>
          <cell r="B1020" t="str">
            <v>Fyshwick Zone Substation Repair 66/11kV No1 Transformer (AT)</v>
          </cell>
          <cell r="C1020" t="str">
            <v>CIPEN ZZS Replce</v>
          </cell>
        </row>
        <row r="1021">
          <cell r="A1021">
            <v>7517184</v>
          </cell>
          <cell r="B1021" t="str">
            <v>Latham B1 S71 LV Supply to Unit Development</v>
          </cell>
          <cell r="C1021" t="str">
            <v>CIPEN Urbn Infill</v>
          </cell>
        </row>
        <row r="1022">
          <cell r="A1022">
            <v>7517185</v>
          </cell>
          <cell r="B1022" t="str">
            <v>Hume B47 S5 HV &amp; LV Reticulation to Industrial Subdivision</v>
          </cell>
          <cell r="C1022" t="str">
            <v>CIPEN Com/Ind Dvlp</v>
          </cell>
        </row>
        <row r="1023">
          <cell r="A1023">
            <v>7517186</v>
          </cell>
          <cell r="B1023" t="str">
            <v>Hall B8 S23 Canberra Equestrian Park - Sub 899 Augmentation</v>
          </cell>
          <cell r="C1023" t="str">
            <v>CIPEN Dist S/S Augm</v>
          </cell>
        </row>
        <row r="1024">
          <cell r="A1024">
            <v>7517187</v>
          </cell>
          <cell r="B1024" t="str">
            <v>Bruce B6 S33 LV Reticulation/Supply to Units</v>
          </cell>
          <cell r="C1024" t="str">
            <v>CIPEN Urbn Infill</v>
          </cell>
        </row>
        <row r="1025">
          <cell r="A1025">
            <v>7517189</v>
          </cell>
          <cell r="B1025" t="str">
            <v>Cotter - Sub 46 Augment &amp; LV Supply to Murrumbidgee Water Pump Station</v>
          </cell>
          <cell r="C1025" t="str">
            <v>CIPEN Com/Ind Dvlp</v>
          </cell>
        </row>
        <row r="1026">
          <cell r="A1026">
            <v>7517190</v>
          </cell>
          <cell r="B1026" t="str">
            <v>Fyshwick B3 S52 Replace HV OH with HV UG - Canturf</v>
          </cell>
          <cell r="C1026" t="str">
            <v>CIPEN Relocation</v>
          </cell>
        </row>
        <row r="1027">
          <cell r="A1027">
            <v>7517191</v>
          </cell>
          <cell r="B1027" t="str">
            <v>Red Hill Monaro Cres 15/41 Sub 551 Rebuild</v>
          </cell>
          <cell r="C1027" t="str">
            <v>CIPEN Dist S/S Rplc</v>
          </cell>
        </row>
        <row r="1028">
          <cell r="A1028">
            <v>7517192</v>
          </cell>
          <cell r="B1028" t="str">
            <v>Civic Zone Substation Upgrade Switchboard</v>
          </cell>
          <cell r="C1028" t="str">
            <v>CIPEN ZZS Replce</v>
          </cell>
        </row>
        <row r="1029">
          <cell r="A1029">
            <v>7517193</v>
          </cell>
          <cell r="B1029" t="str">
            <v>Rural Bush Fire Mitigation 2004-2005 10 Sub Rebuilds</v>
          </cell>
          <cell r="C1029" t="str">
            <v>CIPEN Dist S/S Rplc</v>
          </cell>
        </row>
        <row r="1030">
          <cell r="A1030">
            <v>7517195</v>
          </cell>
          <cell r="B1030" t="str">
            <v>Narrabundah  15 Boolimba St Sub 222 Rebuild</v>
          </cell>
          <cell r="C1030" t="str">
            <v>CIPEN Dist S/S Rplc</v>
          </cell>
        </row>
        <row r="1031">
          <cell r="A1031">
            <v>7517197</v>
          </cell>
          <cell r="B1031" t="str">
            <v>Kambah B64 S23 LV Supply to Telstra CMUX</v>
          </cell>
          <cell r="C1031" t="str">
            <v>CIPEN Spec Requests</v>
          </cell>
        </row>
        <row r="1032">
          <cell r="A1032">
            <v>7517198</v>
          </cell>
          <cell r="B1032" t="str">
            <v>Bruce AIS - HV UG Relocation &amp; LV Supply - Aquatic Training Centre</v>
          </cell>
          <cell r="C1032" t="str">
            <v>CIPEN Relocation</v>
          </cell>
        </row>
        <row r="1033">
          <cell r="A1033">
            <v>7517201</v>
          </cell>
          <cell r="B1033" t="str">
            <v>Hume B62 S4 LV Reticulation &amp; Supply to Commercial Development</v>
          </cell>
          <cell r="C1033" t="str">
            <v>CIPEN Com/Ind Dvlp</v>
          </cell>
        </row>
        <row r="1034">
          <cell r="A1034">
            <v>7517203</v>
          </cell>
          <cell r="B1034" t="str">
            <v>Fyshwick B19 S10 Upgrade LV Supply to Commercial Building</v>
          </cell>
          <cell r="C1034" t="str">
            <v>CIPEN Com/Ind Dvlp</v>
          </cell>
        </row>
        <row r="1035">
          <cell r="A1035">
            <v>7517204</v>
          </cell>
          <cell r="B1035" t="str">
            <v>Replace Faulty Padmount Sub 5220Bellchambers Crescent Banks</v>
          </cell>
          <cell r="C1035" t="str">
            <v>CIPEN Dist S/S Rplc</v>
          </cell>
        </row>
        <row r="1036">
          <cell r="A1036">
            <v>7517205</v>
          </cell>
          <cell r="B1036" t="str">
            <v>Kambah B60 S19 LV Retiiculation &amp; Supply to Telstra CMUX</v>
          </cell>
          <cell r="C1036" t="str">
            <v>CIPEN Spec Requests</v>
          </cell>
        </row>
        <row r="1037">
          <cell r="A1037">
            <v>7517206</v>
          </cell>
          <cell r="B1037" t="str">
            <v>Aranda B21 B16 LV Supply to Unit Development</v>
          </cell>
          <cell r="C1037" t="str">
            <v>CIPEN Urbn Infill</v>
          </cell>
        </row>
        <row r="1038">
          <cell r="A1038">
            <v>7517207</v>
          </cell>
          <cell r="B1038" t="str">
            <v>Duffy B40 S50 LV Supply to Unit Development</v>
          </cell>
          <cell r="C1038" t="str">
            <v>CIPEN Urbn Infill</v>
          </cell>
        </row>
        <row r="1039">
          <cell r="A1039">
            <v>7517208</v>
          </cell>
          <cell r="B1039" t="str">
            <v>ACT Region - Various - LV Retic &amp; Supply to Telstra CMUX's - ODG Sites</v>
          </cell>
          <cell r="C1039" t="str">
            <v>CIPEN Spec Requests</v>
          </cell>
        </row>
        <row r="1040">
          <cell r="A1040">
            <v>7517209</v>
          </cell>
          <cell r="B1040" t="str">
            <v>Braddon B32 S23 Substation 1347 Augmentation</v>
          </cell>
          <cell r="C1040" t="str">
            <v>CIPEN Dist S/S Augm</v>
          </cell>
        </row>
        <row r="1041">
          <cell r="A1041">
            <v>7517210</v>
          </cell>
          <cell r="B1041" t="str">
            <v>Majura Dist B587 Canberra A/Port - LV Supply to Hertz Complex</v>
          </cell>
          <cell r="C1041" t="str">
            <v>CIPEN Com/Ind Dvlp</v>
          </cell>
        </row>
        <row r="1042">
          <cell r="A1042">
            <v>7517211</v>
          </cell>
          <cell r="B1042" t="str">
            <v>City Sec 84 - HV &amp; LV Reticulation Alterations &amp; Sub 682 Decommission</v>
          </cell>
          <cell r="C1042" t="str">
            <v>CIPEN Relocation</v>
          </cell>
        </row>
        <row r="1043">
          <cell r="A1043">
            <v>7517212</v>
          </cell>
          <cell r="B1043" t="str">
            <v>Braddon B61 S4 LV Overhead Relocations &amp; Alterations</v>
          </cell>
          <cell r="C1043" t="str">
            <v>CIPEN Relocation</v>
          </cell>
        </row>
        <row r="1044">
          <cell r="A1044">
            <v>7517214</v>
          </cell>
          <cell r="B1044" t="str">
            <v>Braddon B61 S4 LV Reticulation/Supply to Units</v>
          </cell>
          <cell r="C1044" t="str">
            <v>CIPEN Urbn Infill</v>
          </cell>
        </row>
        <row r="1045">
          <cell r="A1045">
            <v>7517217</v>
          </cell>
          <cell r="B1045" t="str">
            <v>Downer 2pole Sub 596 Rebuilding</v>
          </cell>
          <cell r="C1045" t="str">
            <v>CIPEN Dist S/S Rplc</v>
          </cell>
        </row>
        <row r="1046">
          <cell r="A1046">
            <v>7517218</v>
          </cell>
          <cell r="B1046" t="str">
            <v>NSW Lot 311 Uriarra Substation 7659 Augmentation &amp; LV Connections</v>
          </cell>
          <cell r="C1046" t="str">
            <v>CIPEN Rural Devpmnt</v>
          </cell>
        </row>
        <row r="1047">
          <cell r="A1047">
            <v>7517219</v>
          </cell>
          <cell r="B1047" t="str">
            <v>Belconnen B8 &amp; 9 S157 LV Reticulation &amp; Supply to Units</v>
          </cell>
          <cell r="C1047" t="str">
            <v>CIPEN Urbn Infill</v>
          </cell>
        </row>
        <row r="1048">
          <cell r="A1048">
            <v>7517220</v>
          </cell>
          <cell r="B1048" t="str">
            <v>NSW Smiths Road Lot 132 HV Reticulation &amp; LV Supply to Property</v>
          </cell>
          <cell r="C1048" t="str">
            <v>CIPEN Rural Devpmnt</v>
          </cell>
        </row>
        <row r="1049">
          <cell r="A1049">
            <v>7517221</v>
          </cell>
          <cell r="B1049" t="str">
            <v>Kambah B11 S420 LV Reticulation Alterations</v>
          </cell>
          <cell r="C1049" t="str">
            <v>CIPEN Dist U/G Rplc</v>
          </cell>
        </row>
        <row r="1050">
          <cell r="A1050">
            <v>7517222</v>
          </cell>
          <cell r="B1050" t="str">
            <v>Majura Canb Airport Raise Pillar No 7</v>
          </cell>
          <cell r="C1050" t="str">
            <v>CIPEN Relocation</v>
          </cell>
        </row>
        <row r="1051">
          <cell r="A1051">
            <v>7517223</v>
          </cell>
          <cell r="B1051" t="str">
            <v>Conder B13 S211 LV Supply to Sports Field Facilities</v>
          </cell>
          <cell r="C1051" t="str">
            <v>CIPEN Spec Requests</v>
          </cell>
        </row>
        <row r="1052">
          <cell r="A1052">
            <v>7517225</v>
          </cell>
          <cell r="B1052" t="str">
            <v>Barton B3 S2 HV Reticulation &amp; Sub Fit Out Office Development</v>
          </cell>
          <cell r="C1052" t="str">
            <v>CIPEN Com/Ind Dvlp</v>
          </cell>
        </row>
        <row r="1053">
          <cell r="A1053">
            <v>7517226</v>
          </cell>
          <cell r="B1053" t="str">
            <v>Yarralumla B25 S26 Sub 4212 Augmentation &amp; LV Supply To Residence</v>
          </cell>
          <cell r="C1053" t="str">
            <v>CIPEN Spec Requests</v>
          </cell>
        </row>
        <row r="1054">
          <cell r="A1054">
            <v>7517231</v>
          </cell>
          <cell r="B1054" t="str">
            <v>Majura - Blk 667 - Majura Road - Upgrade Transformer</v>
          </cell>
          <cell r="C1054" t="str">
            <v>CIPEN Spec Requests</v>
          </cell>
        </row>
        <row r="1055">
          <cell r="A1055">
            <v>7517232</v>
          </cell>
          <cell r="B1055" t="str">
            <v>Nicholls - Blk 9 Sec 159 - Supply to Townhouses</v>
          </cell>
          <cell r="C1055" t="str">
            <v>CIPEN Urbn Infill</v>
          </cell>
        </row>
        <row r="1056">
          <cell r="A1056">
            <v>7517233</v>
          </cell>
          <cell r="B1056" t="str">
            <v>Braddon Blk 1 Sec 54 - Supply to Gatsby Apartments</v>
          </cell>
          <cell r="C1056" t="str">
            <v>CIPEN Urbn Dvlpmnt</v>
          </cell>
        </row>
        <row r="1057">
          <cell r="A1057">
            <v>7517234</v>
          </cell>
          <cell r="B1057" t="str">
            <v>Duffy Sec 60 LV Supply Relocation to 4 ACT Housing Units</v>
          </cell>
          <cell r="C1057" t="str">
            <v>CIPEN Relocation</v>
          </cell>
        </row>
        <row r="1058">
          <cell r="A1058">
            <v>7517236</v>
          </cell>
          <cell r="B1058" t="str">
            <v>Domestic Meter Replacement 04/05</v>
          </cell>
          <cell r="C1058" t="str">
            <v>CIPEN Meter Replce</v>
          </cell>
        </row>
        <row r="1059">
          <cell r="A1059">
            <v>7517237</v>
          </cell>
          <cell r="B1059" t="str">
            <v>Kingston Adjacent Power House - Supply to site sheds</v>
          </cell>
          <cell r="C1059" t="str">
            <v>CIPEN Spec Requests</v>
          </cell>
        </row>
        <row r="1060">
          <cell r="A1060">
            <v>7517238</v>
          </cell>
          <cell r="B1060" t="str">
            <v>O'Connor Blk 26 Sec 64 - LV Relocations</v>
          </cell>
          <cell r="C1060" t="str">
            <v>CIPEN Spec Requests</v>
          </cell>
        </row>
        <row r="1061">
          <cell r="A1061">
            <v>7517242</v>
          </cell>
          <cell r="B1061" t="str">
            <v>Phillip Blk 27 Sec 80 - LV Supply to Koomarri Blg</v>
          </cell>
          <cell r="C1061" t="str">
            <v>CIPEN Urbn Dvlpmnt</v>
          </cell>
        </row>
        <row r="1062">
          <cell r="A1062">
            <v>7517243</v>
          </cell>
          <cell r="B1062" t="str">
            <v>Fyshwick Condemned Pole Replacements</v>
          </cell>
          <cell r="C1062" t="str">
            <v>CIPEN Dist O/H Rplc</v>
          </cell>
        </row>
        <row r="1063">
          <cell r="A1063">
            <v>7517244</v>
          </cell>
          <cell r="B1063" t="str">
            <v>Campbell Blk 1 Sec 126 - Fairbairn Ave - U/G HV O/H</v>
          </cell>
          <cell r="C1063" t="str">
            <v>CIPEN Relocation</v>
          </cell>
        </row>
        <row r="1064">
          <cell r="A1064">
            <v>7517245</v>
          </cell>
          <cell r="B1064" t="str">
            <v>Kingston Cunningham St  - Low Voltage Relocations</v>
          </cell>
          <cell r="C1064" t="str">
            <v>CIPEN Relocation</v>
          </cell>
        </row>
        <row r="1065">
          <cell r="A1065">
            <v>7517246</v>
          </cell>
          <cell r="B1065" t="str">
            <v>City - Section 84 Precinct B - I/D Sub Fitout</v>
          </cell>
          <cell r="C1065" t="str">
            <v>CIPEN Urbn Dvlpmnt</v>
          </cell>
        </row>
        <row r="1066">
          <cell r="A1066">
            <v>7517247</v>
          </cell>
          <cell r="B1066" t="str">
            <v>Belconnen Blk 12 Sec 2 - LV Supply to new Blg</v>
          </cell>
          <cell r="C1066" t="str">
            <v>CIPEN Com/Ind Dvlp</v>
          </cell>
        </row>
        <row r="1067">
          <cell r="A1067">
            <v>7517248</v>
          </cell>
          <cell r="B1067" t="str">
            <v>Mitchell Sec 22 HV &amp; LV for New Industrial Estate</v>
          </cell>
          <cell r="C1067" t="str">
            <v>CIPEN Com/Ind Dvlp</v>
          </cell>
        </row>
        <row r="1068">
          <cell r="A1068">
            <v>7517249</v>
          </cell>
          <cell r="B1068" t="str">
            <v>Phillip Blk 2 Sec 53 - Relocate Supply to New Blg (stage 1)</v>
          </cell>
          <cell r="C1068" t="str">
            <v>CIPEN Relocation</v>
          </cell>
        </row>
        <row r="1069">
          <cell r="A1069">
            <v>7517250</v>
          </cell>
          <cell r="B1069" t="str">
            <v>Phillip Blk 2 Sec 53 - LV Supply to new Blgs (Stage 2)</v>
          </cell>
          <cell r="C1069" t="str">
            <v>CIPEN Com/Ind Dvlp</v>
          </cell>
        </row>
        <row r="1070">
          <cell r="A1070">
            <v>7517251</v>
          </cell>
          <cell r="B1070" t="str">
            <v>Bruce Sec 46 - Masterman St - Relocate HV O/H to U/G</v>
          </cell>
          <cell r="C1070" t="str">
            <v>CIPEN Relocation</v>
          </cell>
        </row>
        <row r="1071">
          <cell r="A1071">
            <v>7517253</v>
          </cell>
          <cell r="B1071" t="str">
            <v>Mitchell Hoskins Street Sub 2784 Rebuild</v>
          </cell>
          <cell r="C1071" t="str">
            <v>CIPEN Dist S/S Rplc</v>
          </cell>
        </row>
        <row r="1072">
          <cell r="A1072">
            <v>7517257</v>
          </cell>
          <cell r="B1072" t="str">
            <v>Fyshwick B1 S7 - Supply Upgrade to Fyshwick Markets</v>
          </cell>
          <cell r="C1072" t="str">
            <v>CIPEN Com/Ind Dvlp</v>
          </cell>
        </row>
        <row r="1073">
          <cell r="A1073">
            <v>7517258</v>
          </cell>
          <cell r="B1073" t="str">
            <v>Bruce Parklands Estate Blk 79 Sec 1 - HV &amp; LV Retic</v>
          </cell>
          <cell r="C1073" t="str">
            <v>CIPEN Urbn Dvlpmnt</v>
          </cell>
        </row>
        <row r="1074">
          <cell r="A1074">
            <v>7517259</v>
          </cell>
          <cell r="B1074" t="str">
            <v>Installation of Power  Transformer Safety Rail for Latham</v>
          </cell>
          <cell r="C1074" t="str">
            <v>CIPEN ZZS Replce</v>
          </cell>
        </row>
        <row r="1075">
          <cell r="A1075">
            <v>7517261</v>
          </cell>
          <cell r="B1075" t="str">
            <v>Fyshwick Blk 1 Sec 8 - LV Upgrade to Paragon Printers</v>
          </cell>
          <cell r="C1075" t="str">
            <v>CIPEN Com/Ind Dvlp</v>
          </cell>
        </row>
        <row r="1076">
          <cell r="A1076">
            <v>7517262</v>
          </cell>
          <cell r="B1076" t="str">
            <v>Replace Substation 2435 Faulty Padmount  Wanniassa</v>
          </cell>
          <cell r="C1076" t="str">
            <v>CIPEN Dist S/S Rplc</v>
          </cell>
        </row>
        <row r="1077">
          <cell r="A1077">
            <v>7517263</v>
          </cell>
          <cell r="B1077" t="str">
            <v>Dunlop Blk 6 sec 135 - LV to T/Houses</v>
          </cell>
          <cell r="C1077" t="str">
            <v>CIPEN Urbn Infill</v>
          </cell>
        </row>
        <row r="1078">
          <cell r="A1078">
            <v>7517264</v>
          </cell>
          <cell r="B1078" t="str">
            <v>Gungahlin District Blk 722 - Upgrade to Bendora Kennels</v>
          </cell>
          <cell r="C1078" t="str">
            <v>CIPEN Spec Requests</v>
          </cell>
        </row>
        <row r="1079">
          <cell r="A1079">
            <v>7517265</v>
          </cell>
          <cell r="B1079" t="str">
            <v>Watson Blk 7 Sec 74 - LV Supply to POE No 2</v>
          </cell>
          <cell r="C1079" t="str">
            <v>CIPEN Urbn Infill</v>
          </cell>
        </row>
        <row r="1080">
          <cell r="A1080">
            <v>7517266</v>
          </cell>
          <cell r="B1080" t="str">
            <v>Kingston - Wentworth Ave and Cunningham Sts - Relocate HV &amp; LV Cable</v>
          </cell>
          <cell r="C1080" t="str">
            <v>CIPEN Relocation</v>
          </cell>
        </row>
        <row r="1081">
          <cell r="A1081">
            <v>7517269</v>
          </cell>
          <cell r="B1081" t="str">
            <v>Fyshwick - Blk 49 Sec 34 - Relocate HV &amp; LV O/H Network</v>
          </cell>
          <cell r="C1081" t="str">
            <v>CIPEN Relocation</v>
          </cell>
        </row>
        <row r="1082">
          <cell r="A1082">
            <v>7517270</v>
          </cell>
          <cell r="B1082" t="str">
            <v>Fyshwick 7/19 Barrier St Sub 1231 Rebuilding</v>
          </cell>
          <cell r="C1082" t="str">
            <v>CIPEN Dist S/S Rplc</v>
          </cell>
        </row>
        <row r="1083">
          <cell r="A1083">
            <v>7517272</v>
          </cell>
          <cell r="B1083" t="str">
            <v>Kingston - Wentworth Ave - Relocate HV &amp; LV Cable</v>
          </cell>
          <cell r="C1083" t="str">
            <v>CIPEN Relocation</v>
          </cell>
        </row>
        <row r="1084">
          <cell r="A1084">
            <v>7517273</v>
          </cell>
          <cell r="B1084" t="str">
            <v>ENMAC Security Upgrade</v>
          </cell>
          <cell r="C1084" t="str">
            <v>CIPEN IT Project</v>
          </cell>
        </row>
        <row r="1085">
          <cell r="A1085">
            <v>7517274</v>
          </cell>
          <cell r="B1085" t="str">
            <v>Incident Control Centre -Visual display and whiteboard capture project</v>
          </cell>
          <cell r="C1085" t="str">
            <v>CIPEN IT Project</v>
          </cell>
        </row>
        <row r="1086">
          <cell r="A1086">
            <v>7517283</v>
          </cell>
          <cell r="B1086" t="str">
            <v>O'Connor B1 &amp; 12 S27 Replace LV Services</v>
          </cell>
          <cell r="C1086" t="str">
            <v>CIPEN Spec Requests</v>
          </cell>
        </row>
        <row r="1087">
          <cell r="A1087">
            <v>7517285</v>
          </cell>
          <cell r="B1087" t="str">
            <v>McKellar B14 S71 Upgrade Sub 7566 - Belconnen Soccer Club</v>
          </cell>
          <cell r="C1087" t="str">
            <v>CIPEN Com/Ind Dvlp</v>
          </cell>
        </row>
        <row r="1088">
          <cell r="A1088">
            <v>7517286</v>
          </cell>
          <cell r="B1088" t="str">
            <v>O'Malley B41 S29 LV Reticulation Alterations &amp; Supply to House</v>
          </cell>
          <cell r="C1088" t="str">
            <v>CIPEN Spec Requests</v>
          </cell>
        </row>
        <row r="1089">
          <cell r="A1089">
            <v>7517287</v>
          </cell>
          <cell r="B1089" t="str">
            <v>Bruce B2 S85 Braybrooke St - Relocate HV UG Network</v>
          </cell>
          <cell r="C1089" t="str">
            <v>CIPEN Relocation</v>
          </cell>
        </row>
        <row r="1090">
          <cell r="A1090">
            <v>7517288</v>
          </cell>
          <cell r="B1090" t="str">
            <v>City S88 Install Binara HV Feeder - City East ZSS</v>
          </cell>
          <cell r="C1090" t="str">
            <v>CIPEN Dist Sys Augm</v>
          </cell>
        </row>
        <row r="1091">
          <cell r="A1091">
            <v>7517289</v>
          </cell>
          <cell r="B1091" t="str">
            <v>City S88 &amp; S65 - HV Feeder Tie</v>
          </cell>
          <cell r="C1091" t="str">
            <v>CIPEN Dist Sys Augm</v>
          </cell>
        </row>
        <row r="1092">
          <cell r="A1092">
            <v>7517290</v>
          </cell>
          <cell r="B1092" t="str">
            <v>Fisher B13 S52 Replace LV Overhead with UG Cable</v>
          </cell>
          <cell r="C1092" t="str">
            <v>CIPEN Relocation</v>
          </cell>
        </row>
        <row r="1093">
          <cell r="A1093">
            <v>7517291</v>
          </cell>
          <cell r="B1093" t="str">
            <v>Curtin B1 S101 LV Supply to Aged Units</v>
          </cell>
          <cell r="C1093" t="str">
            <v>CIPEN Urbn Infill</v>
          </cell>
        </row>
        <row r="1094">
          <cell r="A1094">
            <v>7517292</v>
          </cell>
          <cell r="B1094" t="str">
            <v>Braddon S57 Chisholm St Fdr Extension - City S84 Development</v>
          </cell>
          <cell r="C1094" t="str">
            <v>CIPEN Dist Sys Augm</v>
          </cell>
        </row>
        <row r="1095">
          <cell r="A1095">
            <v>7517293</v>
          </cell>
          <cell r="B1095" t="str">
            <v>Braddon S52 Quick Fdr Augmentation - City S84 Development</v>
          </cell>
          <cell r="C1095" t="str">
            <v>CIPEN Dist Sys Augm</v>
          </cell>
        </row>
        <row r="1096">
          <cell r="A1096">
            <v>7517294</v>
          </cell>
          <cell r="B1096" t="str">
            <v>Reid S14 HV Feeder Augmentation</v>
          </cell>
          <cell r="C1096" t="str">
            <v>CIPEN Dist Sys Augm</v>
          </cell>
        </row>
        <row r="1097">
          <cell r="A1097">
            <v>7517295</v>
          </cell>
          <cell r="B1097" t="str">
            <v>Lyons B1 S62 Relocate LV Service &amp; Meeter for Lyons Reservoir</v>
          </cell>
          <cell r="C1097" t="str">
            <v>CIPEN Relocation</v>
          </cell>
        </row>
        <row r="1098">
          <cell r="A1098">
            <v>7517296</v>
          </cell>
          <cell r="B1098" t="str">
            <v>Narrabundah 13/124 Parkland off Anembo St Sub 125 Rebuild</v>
          </cell>
          <cell r="C1098" t="str">
            <v>CIPEN Dist S/S Rplc</v>
          </cell>
        </row>
        <row r="1099">
          <cell r="A1099">
            <v>7517297</v>
          </cell>
          <cell r="B1099" t="str">
            <v>Campbell Parkland off White St Sub 566 Rebuild</v>
          </cell>
          <cell r="C1099" t="str">
            <v>CIPEN Dist S/S Rplc</v>
          </cell>
        </row>
        <row r="1100">
          <cell r="A1100">
            <v>7517298</v>
          </cell>
          <cell r="B1100" t="str">
            <v>Garran 22 Brereton St 8/15 Sub 1011 Rebuild</v>
          </cell>
          <cell r="C1100" t="str">
            <v>CIPEN Dist S/S Rplc</v>
          </cell>
        </row>
        <row r="1101">
          <cell r="A1101">
            <v>7517299</v>
          </cell>
          <cell r="B1101" t="str">
            <v>Campbell Brady Place 3/1 Sub 1033 Rebuild</v>
          </cell>
          <cell r="C1101" t="str">
            <v>CIPEN Dist S/S Rplc</v>
          </cell>
        </row>
        <row r="1102">
          <cell r="A1102">
            <v>7517301</v>
          </cell>
          <cell r="B1102" t="str">
            <v>Uriarra NSW 360 Two Stcks Road - HV Reticulation to Rural Block</v>
          </cell>
          <cell r="C1102" t="str">
            <v>CIPEN Rural Devpmnt</v>
          </cell>
        </row>
        <row r="1103">
          <cell r="A1103">
            <v>7517302</v>
          </cell>
          <cell r="B1103" t="str">
            <v>Woden Zone Installation Power Transformer Safety Rail</v>
          </cell>
          <cell r="C1103" t="str">
            <v>CIPEN ZZS Replce</v>
          </cell>
        </row>
        <row r="1104">
          <cell r="A1104">
            <v>7517303</v>
          </cell>
          <cell r="B1104" t="str">
            <v>Watson B1 S63 &amp; B3 S62 LV Supply to Telstra CMUX Units</v>
          </cell>
          <cell r="C1104" t="str">
            <v>CIPEN Spec Requests</v>
          </cell>
        </row>
        <row r="1105">
          <cell r="A1105">
            <v>7517305</v>
          </cell>
          <cell r="B1105" t="str">
            <v>Narrabundah B10 S77 Replace LV OHead with LV ABC</v>
          </cell>
          <cell r="C1105" t="str">
            <v>CIPEN Relocation</v>
          </cell>
        </row>
        <row r="1106">
          <cell r="A1106">
            <v>7517306</v>
          </cell>
          <cell r="B1106" t="str">
            <v>ACT Region - Sth Canberra Various - LV Supplies to Water Flow Meters</v>
          </cell>
          <cell r="C1106" t="str">
            <v>CIPEN Spec Requests</v>
          </cell>
        </row>
        <row r="1107">
          <cell r="A1107">
            <v>7517307</v>
          </cell>
          <cell r="B1107" t="str">
            <v>Evatt B5 S45 Replace LV Overhead with LV ABC</v>
          </cell>
          <cell r="C1107" t="str">
            <v>CIPEN Dist O/H Rplc</v>
          </cell>
        </row>
        <row r="1108">
          <cell r="A1108">
            <v>7517309</v>
          </cell>
          <cell r="B1108" t="str">
            <v>Conder B1 S229 LV Supply to Commercial Development</v>
          </cell>
          <cell r="C1108" t="str">
            <v>CIPEN Com/Ind Dvlp</v>
          </cell>
        </row>
        <row r="1109">
          <cell r="A1109">
            <v>7517310</v>
          </cell>
          <cell r="B1109" t="str">
            <v>Fyshwick B33 S37 - LV Service Alterations to Barlens Hire</v>
          </cell>
          <cell r="C1109" t="str">
            <v>CIPEN Com/Ind Dvlp</v>
          </cell>
        </row>
        <row r="1110">
          <cell r="A1110">
            <v>7517311</v>
          </cell>
          <cell r="B1110" t="str">
            <v>Hawker 59 Woolner st Hawker Walkway Sub 1666 Rebuild</v>
          </cell>
          <cell r="C1110" t="str">
            <v>CIPEN Dist S/S Rplc</v>
          </cell>
        </row>
        <row r="1111">
          <cell r="A1111">
            <v>7517312</v>
          </cell>
          <cell r="B1111" t="str">
            <v>Downer 35/57 Laneway Fenner Substation 800 Rebuild</v>
          </cell>
          <cell r="C1111" t="str">
            <v>CIPEN Dist S/S Rplc</v>
          </cell>
        </row>
        <row r="1112">
          <cell r="A1112">
            <v>7517314</v>
          </cell>
          <cell r="B1112" t="str">
            <v>Gowrie B12 S226 LV Supply to Units</v>
          </cell>
          <cell r="C1112" t="str">
            <v>CIPEN Urbn Infill</v>
          </cell>
        </row>
        <row r="1113">
          <cell r="A1113">
            <v>7517316</v>
          </cell>
          <cell r="B1113" t="str">
            <v>Fadden B3 S332 LV Supply to Units</v>
          </cell>
          <cell r="C1113" t="str">
            <v>CIPEN Urbn Infill</v>
          </cell>
        </row>
        <row r="1114">
          <cell r="A1114">
            <v>7517319</v>
          </cell>
          <cell r="B1114" t="str">
            <v>Forrest B15-17 S5 Replacement of LV Overhead Network with UG</v>
          </cell>
          <cell r="C1114" t="str">
            <v>CIPEN Relocation</v>
          </cell>
        </row>
        <row r="1115">
          <cell r="A1115">
            <v>7517320</v>
          </cell>
          <cell r="B1115" t="str">
            <v>Acton CSIRO - Replace HV Overhead with UG Cabling</v>
          </cell>
          <cell r="C1115" t="str">
            <v>CIPEN Relocation</v>
          </cell>
        </row>
        <row r="1116">
          <cell r="A1116">
            <v>7517322</v>
          </cell>
          <cell r="B1116" t="str">
            <v>Kambah B23 S286 - Upgrade LV Supply to Woolshed</v>
          </cell>
          <cell r="C1116" t="str">
            <v>CIPEN Spec Requests</v>
          </cell>
        </row>
        <row r="1117">
          <cell r="A1117">
            <v>7517323</v>
          </cell>
          <cell r="B1117" t="str">
            <v>Harrison B12 S41 LV Supply to Water Pressure Monitoring Site</v>
          </cell>
          <cell r="C1117" t="str">
            <v>CIPEN Spec Requests</v>
          </cell>
        </row>
        <row r="1118">
          <cell r="A1118">
            <v>7517324</v>
          </cell>
          <cell r="B1118" t="str">
            <v>Lyons B55 S52 LV Supply to Units</v>
          </cell>
          <cell r="C1118" t="str">
            <v>CIPEN Urbn Infill</v>
          </cell>
        </row>
        <row r="1119">
          <cell r="A1119">
            <v>7517325</v>
          </cell>
          <cell r="B1119" t="str">
            <v>Paddys River Dist B10 - Birrigai Outdoor School - HV &amp; LV Reticulation</v>
          </cell>
          <cell r="C1119" t="str">
            <v>CIPEN Rural Devpmnt</v>
          </cell>
        </row>
        <row r="1120">
          <cell r="A1120">
            <v>7517326</v>
          </cell>
          <cell r="B1120" t="str">
            <v>Russell - Russell Offices HV Feeder Alterations - SW 4836</v>
          </cell>
          <cell r="C1120" t="str">
            <v>CIPEN Dist Sys Augm</v>
          </cell>
        </row>
        <row r="1121">
          <cell r="A1121">
            <v>7517327</v>
          </cell>
          <cell r="B1121" t="str">
            <v>Holt B50 &amp; 51 S51 - HV &amp; LV Reticulation to Units</v>
          </cell>
          <cell r="C1121" t="str">
            <v>CIPEN Urbn Infill</v>
          </cell>
        </row>
        <row r="1122">
          <cell r="A1122">
            <v>7517329</v>
          </cell>
          <cell r="B1122" t="str">
            <v>Bruce B1 S1 Calvary Hospital - Sub Fitout &amp; HV Reticulation</v>
          </cell>
          <cell r="C1122" t="str">
            <v>CIPEN Com/Ind Dvlp</v>
          </cell>
        </row>
        <row r="1123">
          <cell r="A1123">
            <v>7517330</v>
          </cell>
          <cell r="B1123" t="str">
            <v>Turner B13 S58 HV &amp; LV Reticulation/Supply to Units</v>
          </cell>
          <cell r="C1123" t="str">
            <v>CIPEN Urbn Infill</v>
          </cell>
        </row>
        <row r="1124">
          <cell r="A1124">
            <v>7517331</v>
          </cell>
          <cell r="B1124" t="str">
            <v>Holt B19 S44 - LV Supply to Commercial Development</v>
          </cell>
          <cell r="C1124" t="str">
            <v>CIPEN Com/Ind Dvlp</v>
          </cell>
        </row>
        <row r="1125">
          <cell r="A1125">
            <v>7517343</v>
          </cell>
          <cell r="B1125" t="str">
            <v>Symonston B7 S107 AGSO Sub 6661 Replace 1600kVA Transformers</v>
          </cell>
          <cell r="C1125" t="str">
            <v>CIPEN Dist S/S Rplc</v>
          </cell>
        </row>
        <row r="1126">
          <cell r="A1126">
            <v>7517344</v>
          </cell>
          <cell r="B1126" t="str">
            <v>City S84 Precinct A - Remove Sub 856 &amp; Reconfigure LV Network</v>
          </cell>
          <cell r="C1126" t="str">
            <v>CIPEN Relocation</v>
          </cell>
        </row>
        <row r="1127">
          <cell r="A1127">
            <v>7517345</v>
          </cell>
          <cell r="B1127" t="str">
            <v>City S84 Precinct A - LV Supply to Construction Compound</v>
          </cell>
          <cell r="C1127" t="str">
            <v>CIPEN Spec Requests</v>
          </cell>
        </row>
        <row r="1128">
          <cell r="A1128">
            <v>7517347</v>
          </cell>
          <cell r="B1128" t="str">
            <v>Yarralumla B11 S64 LV Overhead Alterations</v>
          </cell>
          <cell r="C1128" t="str">
            <v>CIPEN Relocation</v>
          </cell>
        </row>
        <row r="1129">
          <cell r="A1129">
            <v>7517348</v>
          </cell>
          <cell r="B1129" t="str">
            <v>Palmerston B2 S140 LV Supply to Community Hall</v>
          </cell>
          <cell r="C1129" t="str">
            <v>CIPEN Spec Requests</v>
          </cell>
        </row>
        <row r="1130">
          <cell r="A1130">
            <v>7517349</v>
          </cell>
          <cell r="B1130" t="str">
            <v>Calwell B17 S798 Relocate LV Supply to Playing Field Pavilion</v>
          </cell>
          <cell r="C1130" t="str">
            <v>CIPEN Relocation</v>
          </cell>
        </row>
        <row r="1131">
          <cell r="A1131">
            <v>7517350</v>
          </cell>
          <cell r="B1131" t="str">
            <v>Mitchell B75 S6 LV Supply to Kennards Development</v>
          </cell>
          <cell r="C1131" t="str">
            <v>CIPEN Com/Ind Dvlp</v>
          </cell>
        </row>
        <row r="1132">
          <cell r="A1132">
            <v>7517352</v>
          </cell>
          <cell r="B1132" t="str">
            <v>City B3 S30 HV Reticulation &amp; LV Supply to Student Accomodation</v>
          </cell>
          <cell r="C1132" t="str">
            <v>CIPEN Com/Ind Dvlp</v>
          </cell>
        </row>
        <row r="1133">
          <cell r="A1133">
            <v>7517356</v>
          </cell>
          <cell r="B1133" t="str">
            <v>Pialligo B14 S2 Upgrade LV Service to Commercial Development</v>
          </cell>
          <cell r="C1133" t="str">
            <v>CIPEN Com/Ind Dvlp</v>
          </cell>
        </row>
        <row r="1134">
          <cell r="A1134">
            <v>7517357</v>
          </cell>
          <cell r="B1134" t="str">
            <v>Griffith B14 S46 LV Service Alterations</v>
          </cell>
          <cell r="C1134" t="str">
            <v>CIPEN Spec Requests</v>
          </cell>
        </row>
        <row r="1135">
          <cell r="A1135">
            <v>7517359</v>
          </cell>
          <cell r="B1135" t="str">
            <v>Braddon B20 S10 LV UG Relocations</v>
          </cell>
          <cell r="C1135" t="str">
            <v>CIPEN Relocation</v>
          </cell>
        </row>
        <row r="1136">
          <cell r="A1136">
            <v>7517360</v>
          </cell>
          <cell r="B1136" t="str">
            <v>Braddon B20 S10 LV Supply to Units</v>
          </cell>
          <cell r="C1136" t="str">
            <v>CIPEN Urbn Infill</v>
          </cell>
        </row>
        <row r="1137">
          <cell r="A1137">
            <v>7517361</v>
          </cell>
          <cell r="B1137" t="str">
            <v>Braddon B19 S10 LV Reticulation &amp; Supply to Units</v>
          </cell>
          <cell r="C1137" t="str">
            <v>CIPEN Urbn Infill</v>
          </cell>
        </row>
        <row r="1138">
          <cell r="A1138">
            <v>7517364</v>
          </cell>
          <cell r="B1138" t="str">
            <v>Bruce B4 S34 LV Reticulation &amp; Supply to Construction Site</v>
          </cell>
          <cell r="C1138" t="str">
            <v>CIPEN Spec Requests</v>
          </cell>
        </row>
        <row r="1139">
          <cell r="A1139">
            <v>7517365</v>
          </cell>
          <cell r="B1139" t="str">
            <v>Bruce B4 S34 HV &amp; LV Reticulation &amp; Supply to Units</v>
          </cell>
          <cell r="C1139" t="str">
            <v>CIPEN Urbn Infill</v>
          </cell>
        </row>
        <row r="1140">
          <cell r="A1140">
            <v>7517366</v>
          </cell>
          <cell r="B1140" t="str">
            <v>Holt   Blk 1 Sect 92 Holt  Sub 3312 Rebuild</v>
          </cell>
          <cell r="C1140" t="str">
            <v>CIPEN Dist S/S Rplc</v>
          </cell>
        </row>
        <row r="1141">
          <cell r="A1141">
            <v>7517368</v>
          </cell>
          <cell r="B1141" t="str">
            <v>Fyshwick Install HV Feeder Tie Tennant &amp; Collie Feeders</v>
          </cell>
          <cell r="C1141" t="str">
            <v>CIPEN Dist Sys Augm</v>
          </cell>
        </row>
        <row r="1142">
          <cell r="A1142">
            <v>7517369</v>
          </cell>
          <cell r="B1142" t="str">
            <v>Barton S18 Modify Substation Chamber - Macquarie Court Sub 3695</v>
          </cell>
          <cell r="C1142" t="str">
            <v>CIPEN Spec Requests</v>
          </cell>
        </row>
        <row r="1143">
          <cell r="A1143">
            <v>7517370</v>
          </cell>
          <cell r="B1143" t="str">
            <v>Deakin B12 S12 LV Network Alterations</v>
          </cell>
          <cell r="C1143" t="str">
            <v>CIPEN Dist Sys Augm</v>
          </cell>
        </row>
        <row r="1144">
          <cell r="A1144">
            <v>7517371</v>
          </cell>
          <cell r="B1144" t="str">
            <v>Lyneham B42 S59 HV &amp; LV Reticulation - National Hockey Centre</v>
          </cell>
          <cell r="C1144" t="str">
            <v>CIPEN Com/Ind Dvlp</v>
          </cell>
        </row>
        <row r="1145">
          <cell r="A1145">
            <v>7517372</v>
          </cell>
          <cell r="B1145" t="str">
            <v>Gungahlin B2 S23 LV Supply to Vodafone Mobile Telephone Site</v>
          </cell>
          <cell r="C1145" t="str">
            <v>CIPEN Spec Requests</v>
          </cell>
        </row>
        <row r="1146">
          <cell r="A1146">
            <v>7517373</v>
          </cell>
          <cell r="B1146" t="str">
            <v>Fyhswick B16 S22 LV Service Upgrade to Car Smash Repairers</v>
          </cell>
          <cell r="C1146" t="str">
            <v>CIPEN Com/Ind Dvlp</v>
          </cell>
        </row>
        <row r="1147">
          <cell r="A1147">
            <v>7517374</v>
          </cell>
          <cell r="B1147" t="str">
            <v>Kingston B27 S22 Upgrade LV Service to Belgian Beer Cafe</v>
          </cell>
          <cell r="C1147" t="str">
            <v>CIPEN Com/Ind Dvlp</v>
          </cell>
        </row>
        <row r="1148">
          <cell r="A1148">
            <v>7517375</v>
          </cell>
          <cell r="B1148" t="str">
            <v>Bruce B5 S46 - AIS - Construction Power Supply to SDEC Site</v>
          </cell>
          <cell r="C1148" t="str">
            <v>CIPEN Spec Requests</v>
          </cell>
        </row>
        <row r="1149">
          <cell r="A1149">
            <v>7517376</v>
          </cell>
          <cell r="B1149" t="str">
            <v>Bruce B5 S46 - AIS - HV Reticulation &amp; LV Supply to SDEC Building</v>
          </cell>
          <cell r="C1149" t="str">
            <v>CIPEN Com/Ind Dvlp</v>
          </cell>
        </row>
        <row r="1150">
          <cell r="A1150">
            <v>7517377</v>
          </cell>
          <cell r="B1150" t="str">
            <v>Bruce B26 S8 - AIS HV Reticulation &amp; LV to Central Chiller Station</v>
          </cell>
          <cell r="C1150" t="str">
            <v>CIPEN Com/Ind Dvlp</v>
          </cell>
        </row>
        <row r="1151">
          <cell r="A1151">
            <v>7517378</v>
          </cell>
          <cell r="B1151" t="str">
            <v>Bruce B26 S8 - AIS - HV Reticulation &amp; LV Supply to Aquatic Test Centr</v>
          </cell>
          <cell r="C1151" t="str">
            <v>CIPEN Com/Ind Dvlp</v>
          </cell>
        </row>
        <row r="1152">
          <cell r="A1152">
            <v>7517379</v>
          </cell>
          <cell r="B1152" t="str">
            <v>Bruce B26 S8 - AIS - HV Reticulation &amp; LV Supply Services Hub</v>
          </cell>
          <cell r="C1152" t="str">
            <v>CIPEN Com/Ind Dvlp</v>
          </cell>
        </row>
        <row r="1153">
          <cell r="A1153">
            <v>7517380</v>
          </cell>
          <cell r="B1153" t="str">
            <v>Bruce B5 S46 - AIS - HV Reticulation &amp; LV Supply to AIS Residences</v>
          </cell>
          <cell r="C1153" t="str">
            <v>CIPEN Com/Ind Dvlp</v>
          </cell>
        </row>
        <row r="1154">
          <cell r="A1154">
            <v>7517382</v>
          </cell>
          <cell r="B1154" t="str">
            <v>Phillip B6 S82 - Woden Police Station - Replace HV UG Cable</v>
          </cell>
          <cell r="C1154" t="str">
            <v>CIPEN Dist U/G Rplc</v>
          </cell>
        </row>
        <row r="1155">
          <cell r="A1155">
            <v>7517383</v>
          </cell>
          <cell r="B1155" t="str">
            <v>Forrest B12 S6 Replace LV Overhead with LV ABC</v>
          </cell>
          <cell r="C1155" t="str">
            <v>CIPEN Relocation</v>
          </cell>
        </row>
        <row r="1156">
          <cell r="A1156">
            <v>7517385</v>
          </cell>
          <cell r="B1156" t="str">
            <v>Majura B497 - Canberra APort General - LV Supply to Avis Rent a Car</v>
          </cell>
          <cell r="C1156" t="str">
            <v>CIPEN Com/Ind Dvlp</v>
          </cell>
        </row>
        <row r="1157">
          <cell r="A1157">
            <v>7517386</v>
          </cell>
          <cell r="B1157" t="str">
            <v>Watson B20 S105 LV Reticulation &amp; Supply to Units</v>
          </cell>
          <cell r="C1157" t="str">
            <v>CIPEN Urbn Infill</v>
          </cell>
        </row>
        <row r="1158">
          <cell r="A1158">
            <v>7517387</v>
          </cell>
          <cell r="B1158" t="str">
            <v>Dunlop B20 S155 LV Supply to Units</v>
          </cell>
          <cell r="C1158" t="str">
            <v>CIPEN Urbn Infill</v>
          </cell>
        </row>
        <row r="1159">
          <cell r="A1159">
            <v>7517388</v>
          </cell>
          <cell r="B1159" t="str">
            <v>Wanniassa B15 S205 HV Reticulation &amp; LV Supply to Supermarket</v>
          </cell>
          <cell r="C1159" t="str">
            <v>CIPEN Com/Ind Dvlp</v>
          </cell>
        </row>
        <row r="1160">
          <cell r="A1160">
            <v>7517389</v>
          </cell>
          <cell r="B1160" t="str">
            <v>Braddon B15 S7 LV Reticulation &amp; OHead Removals</v>
          </cell>
          <cell r="C1160" t="str">
            <v>CIPEN Relocation</v>
          </cell>
        </row>
        <row r="1161">
          <cell r="A1161">
            <v>7517390</v>
          </cell>
          <cell r="B1161" t="str">
            <v>Braddon B15 S7 HV Reticulation &amp; LV Supply to Units</v>
          </cell>
          <cell r="C1161" t="str">
            <v>CIPEN Urbn Infill</v>
          </cell>
        </row>
        <row r="1162">
          <cell r="A1162">
            <v>7517391</v>
          </cell>
          <cell r="B1162" t="str">
            <v>Gungahlin - Mirrabei Drive - LV Supply to Gas Regulating Station</v>
          </cell>
          <cell r="C1162" t="str">
            <v>CIPEN Spec Requests</v>
          </cell>
        </row>
        <row r="1163">
          <cell r="A1163">
            <v>7517393</v>
          </cell>
          <cell r="B1163" t="str">
            <v>Phillip S33 - Sub 4484 - LV Network Augmentation</v>
          </cell>
          <cell r="C1163" t="str">
            <v>CIPEN Dist Sys Augm</v>
          </cell>
        </row>
        <row r="1164">
          <cell r="A1164">
            <v>7517396</v>
          </cell>
          <cell r="B1164" t="str">
            <v>Bruce (B78 S1) Central 1 Estate - HV &amp; LV Reticulation</v>
          </cell>
          <cell r="C1164" t="str">
            <v>CIPEN Urbn Dvlpmnt</v>
          </cell>
        </row>
        <row r="1165">
          <cell r="A1165">
            <v>7517398</v>
          </cell>
          <cell r="B1165" t="str">
            <v>Front Counter Process Improvement</v>
          </cell>
          <cell r="C1165" t="str">
            <v>CIPEN IT Project</v>
          </cell>
        </row>
        <row r="1166">
          <cell r="A1166">
            <v>7517400</v>
          </cell>
          <cell r="B1166" t="str">
            <v>Holt B54 S19 Relocate LV Pillar</v>
          </cell>
          <cell r="C1166" t="str">
            <v>CIPEN Relocation</v>
          </cell>
        </row>
        <row r="1167">
          <cell r="A1167">
            <v>7517401</v>
          </cell>
          <cell r="B1167" t="str">
            <v>Fyshwick B74 S29 LV Supply to Kennards Hire</v>
          </cell>
          <cell r="C1167" t="str">
            <v>CIPEN Com/Ind Dvlp</v>
          </cell>
        </row>
        <row r="1168">
          <cell r="A1168">
            <v>7517402</v>
          </cell>
          <cell r="B1168" t="str">
            <v>Latham - Latham Zone Sub - Installation of Radio Column</v>
          </cell>
          <cell r="C1168" t="str">
            <v>CIPEN IT Project</v>
          </cell>
        </row>
        <row r="1169">
          <cell r="A1169">
            <v>7517403</v>
          </cell>
          <cell r="B1169" t="str">
            <v>Dickson B2 S17 Convent LV Service Relocation</v>
          </cell>
          <cell r="C1169" t="str">
            <v>CIPEN Relocation</v>
          </cell>
        </row>
        <row r="1170">
          <cell r="A1170">
            <v>7517404</v>
          </cell>
          <cell r="B1170" t="str">
            <v>Mitchell B16 S11 LV Relocations</v>
          </cell>
          <cell r="C1170" t="str">
            <v>CIPEN Relocation</v>
          </cell>
        </row>
        <row r="1171">
          <cell r="A1171">
            <v>7517405</v>
          </cell>
          <cell r="B1171" t="str">
            <v>City Northbourne Ave/Alinga St LV Supply to TLC</v>
          </cell>
          <cell r="C1171" t="str">
            <v>CIPEN Relocation</v>
          </cell>
        </row>
        <row r="1172">
          <cell r="A1172">
            <v>7517406</v>
          </cell>
          <cell r="B1172" t="str">
            <v>Gilmore B18 S48 LV Relocations</v>
          </cell>
          <cell r="C1172" t="str">
            <v>CIPEN Relocation</v>
          </cell>
        </row>
        <row r="1173">
          <cell r="A1173">
            <v>7517407</v>
          </cell>
          <cell r="B1173" t="str">
            <v>Gilmore B18 S48 LV Supply to 4 Units</v>
          </cell>
          <cell r="C1173" t="str">
            <v>CIPEN Urbn Infill</v>
          </cell>
        </row>
        <row r="1174">
          <cell r="A1174">
            <v>7517408</v>
          </cell>
          <cell r="B1174" t="str">
            <v>Installation of Power Transformer Safety Rails for Gold Creek Zone</v>
          </cell>
          <cell r="C1174" t="str">
            <v>CIPEN ZZS Replce</v>
          </cell>
        </row>
        <row r="1175">
          <cell r="A1175">
            <v>7517410</v>
          </cell>
          <cell r="B1175" t="str">
            <v>Garran B1 S58 Canberra Hospital - Upgrade Txs in Sub 1917</v>
          </cell>
          <cell r="C1175" t="str">
            <v>CIPEN Com/Ind Dvlp</v>
          </cell>
        </row>
        <row r="1176">
          <cell r="A1176">
            <v>7517411</v>
          </cell>
          <cell r="B1176" t="str">
            <v>Fairbairn RAAF Base Bldg 31 Upgrade Tx in Sub 1789</v>
          </cell>
          <cell r="C1176" t="str">
            <v>CIPEN Com/Ind Dvlp</v>
          </cell>
        </row>
        <row r="1177">
          <cell r="A1177">
            <v>7517413</v>
          </cell>
          <cell r="B1177" t="str">
            <v>Kingston KFD Site 3 HV &amp; LV Reticulation to New Development</v>
          </cell>
          <cell r="C1177" t="str">
            <v>CIPEN Urbn Infill</v>
          </cell>
        </row>
        <row r="1178">
          <cell r="A1178">
            <v>7517416</v>
          </cell>
          <cell r="B1178" t="str">
            <v>Narrabundah B1 39-40 S36 LV Reticualtion &amp; Supply to Units</v>
          </cell>
          <cell r="C1178" t="str">
            <v>CIPEN Urbn Infill</v>
          </cell>
        </row>
        <row r="1179">
          <cell r="A1179">
            <v>7517418</v>
          </cell>
          <cell r="B1179" t="str">
            <v>Banks B24 S36 LV Reticulation &amp; Supply to Units</v>
          </cell>
          <cell r="C1179" t="str">
            <v>CIPEN Urbn Infill</v>
          </cell>
        </row>
        <row r="1180">
          <cell r="A1180">
            <v>7517419</v>
          </cell>
          <cell r="B1180" t="str">
            <v>Evatt B1 S31 LV Reticulation to Units</v>
          </cell>
          <cell r="C1180" t="str">
            <v>CIPEN Urbn Infill</v>
          </cell>
        </row>
        <row r="1181">
          <cell r="A1181">
            <v>7517420</v>
          </cell>
          <cell r="B1181" t="str">
            <v>Fisher B3 S12 LV Supply to Telstra CMUX</v>
          </cell>
          <cell r="C1181" t="str">
            <v>CIPEN Spec Requests</v>
          </cell>
        </row>
        <row r="1182">
          <cell r="A1182">
            <v>7517421</v>
          </cell>
          <cell r="B1182" t="str">
            <v>Yarralumla B13 &amp; 14 S86 LV Supply to Turkish Embassy</v>
          </cell>
          <cell r="C1182" t="str">
            <v>CIPEN Spec Requests</v>
          </cell>
        </row>
        <row r="1183">
          <cell r="A1183">
            <v>7517423</v>
          </cell>
          <cell r="B1183" t="str">
            <v>Campbell B25 S40 LV Supply to Street Light Controller - Fairbairn Ave</v>
          </cell>
          <cell r="C1183" t="str">
            <v>CIPEN Spec Requests</v>
          </cell>
        </row>
        <row r="1184">
          <cell r="A1184">
            <v>7517424</v>
          </cell>
          <cell r="B1184" t="str">
            <v>Conder B28 S137 LV Reticulation &amp; Supply to Units</v>
          </cell>
          <cell r="C1184" t="str">
            <v>CIPEN Urbn Infill</v>
          </cell>
        </row>
        <row r="1185">
          <cell r="A1185">
            <v>7517425</v>
          </cell>
          <cell r="B1185" t="str">
            <v>City S3 5 &amp; 61 HV Feeder Augmentation for Section 61 Development</v>
          </cell>
          <cell r="C1185" t="str">
            <v>CIPEN Dist Sys Augm</v>
          </cell>
        </row>
        <row r="1186">
          <cell r="A1186">
            <v>7517426</v>
          </cell>
          <cell r="B1186" t="str">
            <v>Kingston - Yarralumla Install Forster HV Fdr from Telopea Park ZSS</v>
          </cell>
          <cell r="C1186" t="str">
            <v>CIPEN Dist Sys Augm</v>
          </cell>
        </row>
        <row r="1187">
          <cell r="A1187">
            <v>7517427</v>
          </cell>
          <cell r="B1187" t="str">
            <v>Belconnen B13 S32 Belconnen Way - UG of HV Overhead</v>
          </cell>
          <cell r="C1187" t="str">
            <v>CIPEN Relocation</v>
          </cell>
        </row>
        <row r="1188">
          <cell r="A1188">
            <v>7517429</v>
          </cell>
          <cell r="B1188" t="str">
            <v>Symonston B2 S117 LV Supply to Commercial Building</v>
          </cell>
          <cell r="C1188" t="str">
            <v>CIPEN Com/Ind Dvlp</v>
          </cell>
        </row>
        <row r="1189">
          <cell r="A1189">
            <v>7517430</v>
          </cell>
          <cell r="B1189" t="str">
            <v>Pearce 3 Shout Place Sub 1044 Rebuild</v>
          </cell>
          <cell r="C1189" t="str">
            <v>CIPEN Dist S/S Rplc</v>
          </cell>
        </row>
        <row r="1190">
          <cell r="A1190">
            <v>7517431</v>
          </cell>
          <cell r="B1190" t="str">
            <v>Turner Watson Street 6/25 Sub 713 Rebuild</v>
          </cell>
          <cell r="C1190" t="str">
            <v>CIPEN Dist S/S Rplc</v>
          </cell>
        </row>
        <row r="1191">
          <cell r="A1191">
            <v>7517433</v>
          </cell>
          <cell r="B1191" t="str">
            <v>Conder B10 s228 LV Supply to Child Care Centre</v>
          </cell>
          <cell r="C1191" t="str">
            <v>CIPEN Spec Requests</v>
          </cell>
        </row>
        <row r="1192">
          <cell r="A1192">
            <v>7517434</v>
          </cell>
          <cell r="B1192" t="str">
            <v>Conder B10 S228 LV Builders Supply to Construction Site</v>
          </cell>
          <cell r="C1192" t="str">
            <v>CIPEN Spec Requests</v>
          </cell>
        </row>
        <row r="1193">
          <cell r="A1193">
            <v>7517435</v>
          </cell>
          <cell r="B1193" t="str">
            <v xml:space="preserve">  Supply to Sewer Vent</v>
          </cell>
          <cell r="C1193" t="str">
            <v>CIPEN Spec Requests</v>
          </cell>
        </row>
        <row r="1194">
          <cell r="A1194">
            <v>7517436</v>
          </cell>
          <cell r="B1194" t="str">
            <v>Yarralumla B4 S49 LV Relocations</v>
          </cell>
          <cell r="C1194" t="str">
            <v>CIPEN Relocation</v>
          </cell>
        </row>
        <row r="1195">
          <cell r="A1195">
            <v>7517437</v>
          </cell>
          <cell r="B1195" t="str">
            <v>Campbell B24 S21 LV Overhead Alterations</v>
          </cell>
          <cell r="C1195" t="str">
            <v>CIPEN Relocation</v>
          </cell>
        </row>
        <row r="1196">
          <cell r="A1196">
            <v>7517438</v>
          </cell>
          <cell r="B1196" t="str">
            <v>Majura B620 Relocate LV Service to AFP Training Facility</v>
          </cell>
          <cell r="C1196" t="str">
            <v>CIPEN Relocation</v>
          </cell>
        </row>
        <row r="1197">
          <cell r="A1197">
            <v>7517439</v>
          </cell>
          <cell r="B1197" t="str">
            <v>Braddon B6 S58 LV Overhead Relocations &amp; Removals</v>
          </cell>
          <cell r="C1197" t="str">
            <v>CIPEN Relocation</v>
          </cell>
        </row>
        <row r="1198">
          <cell r="A1198">
            <v>7517440</v>
          </cell>
          <cell r="B1198" t="str">
            <v>Braddon B6 S58 LV Reticulation &amp; Supply to Units</v>
          </cell>
          <cell r="C1198" t="str">
            <v>CIPEN Urbn Infill</v>
          </cell>
        </row>
        <row r="1199">
          <cell r="A1199">
            <v>7517441</v>
          </cell>
          <cell r="B1199" t="str">
            <v>Ainslie B3 &amp; 4 S30 LV Overhead Service Replacement</v>
          </cell>
          <cell r="C1199" t="str">
            <v>CIPEN Dist O/H Rplc</v>
          </cell>
        </row>
        <row r="1200">
          <cell r="A1200">
            <v>7517442</v>
          </cell>
          <cell r="B1200" t="str">
            <v>Belconnen B13 S32 HV Reticulation &amp; LV Supply to Bunnings Warehouse</v>
          </cell>
          <cell r="C1200" t="str">
            <v>CIPEN Com/Ind Dvlp</v>
          </cell>
        </row>
        <row r="1201">
          <cell r="A1201">
            <v>7517443</v>
          </cell>
          <cell r="B1201" t="str">
            <v>Gordon B12 S578 LV Supply to Units</v>
          </cell>
          <cell r="C1201" t="str">
            <v>CIPEN Urbn Infill</v>
          </cell>
        </row>
        <row r="1202">
          <cell r="A1202">
            <v>7517444</v>
          </cell>
          <cell r="B1202" t="str">
            <v>Nicholls B1 S157 LV Overhead Relocations</v>
          </cell>
          <cell r="C1202" t="str">
            <v>CIPEN Relocation</v>
          </cell>
        </row>
        <row r="1203">
          <cell r="A1203">
            <v>7517446</v>
          </cell>
          <cell r="B1203" t="str">
            <v>Spence B6 S38 Replace LV Overhead Mains with ABC</v>
          </cell>
          <cell r="C1203" t="str">
            <v>CIPEN Dist O/H Rplc</v>
          </cell>
        </row>
        <row r="1204">
          <cell r="A1204">
            <v>7517449</v>
          </cell>
          <cell r="B1204" t="str">
            <v>Parkes B1 S43 Old Parliament Hse - LV UG Relocations</v>
          </cell>
          <cell r="C1204" t="str">
            <v>CIPEN Relocation</v>
          </cell>
        </row>
        <row r="1205">
          <cell r="A1205">
            <v>7517450</v>
          </cell>
          <cell r="B1205" t="str">
            <v>Phillip B69 S8 LV UG Relocations</v>
          </cell>
          <cell r="C1205" t="str">
            <v>CIPEN Relocation</v>
          </cell>
        </row>
        <row r="1206">
          <cell r="A1206">
            <v>7517452</v>
          </cell>
          <cell r="B1206" t="str">
            <v>Watson B6 &amp; 7 S49 HV &amp; LV Reticulation/Supply Upgrade to Aust Cath Uni</v>
          </cell>
          <cell r="C1206" t="str">
            <v>CIPEN Com/Ind Dvlp</v>
          </cell>
        </row>
        <row r="1207">
          <cell r="A1207">
            <v>7517453</v>
          </cell>
          <cell r="B1207" t="str">
            <v>Barton B6 S2 HV &amp; LV Relocations &amp; Sub 5141 Removal</v>
          </cell>
          <cell r="C1207" t="str">
            <v>CIPEN Relocation</v>
          </cell>
        </row>
        <row r="1208">
          <cell r="A1208">
            <v>7517454</v>
          </cell>
          <cell r="B1208" t="str">
            <v>Barton B3 S1 HV Reticualtion &amp; LV Construction Power Supply</v>
          </cell>
          <cell r="C1208" t="str">
            <v>CIPEN Spec Requests</v>
          </cell>
        </row>
        <row r="1209">
          <cell r="A1209">
            <v>7517455</v>
          </cell>
          <cell r="B1209" t="str">
            <v>Ngunnawal B7 S51 - LV Reticulation &amp; Supply to Telstra CMUX</v>
          </cell>
          <cell r="C1209" t="str">
            <v>CIPEN Spec Requests</v>
          </cell>
        </row>
        <row r="1210">
          <cell r="A1210">
            <v>7517458</v>
          </cell>
          <cell r="B1210" t="str">
            <v>Gungahlin B1 S14 HV Reticulation &amp; LV Supply to Mixed Use Development</v>
          </cell>
          <cell r="C1210" t="str">
            <v>CIPEN Com/Ind Dvlp</v>
          </cell>
        </row>
        <row r="1211">
          <cell r="A1211">
            <v>7517459</v>
          </cell>
          <cell r="B1211" t="str">
            <v>Mawson Pole Replacement condemned poles</v>
          </cell>
          <cell r="C1211" t="str">
            <v>CIPEN Dist O/H Rplc</v>
          </cell>
        </row>
        <row r="1212">
          <cell r="A1212">
            <v>7517460</v>
          </cell>
          <cell r="B1212" t="str">
            <v>Farrer Pole replacement condemned poles</v>
          </cell>
          <cell r="C1212" t="str">
            <v>CIPEN Dist O/H Rplc</v>
          </cell>
        </row>
        <row r="1213">
          <cell r="A1213">
            <v>7517461</v>
          </cell>
          <cell r="B1213" t="str">
            <v>Hackett Condemned pole replacement</v>
          </cell>
          <cell r="C1213" t="str">
            <v>CIPEN Dist O/H Rplc</v>
          </cell>
        </row>
        <row r="1214">
          <cell r="A1214">
            <v>7517463</v>
          </cell>
          <cell r="B1214" t="str">
            <v>Amaroo B20 S68 LV Supply to Units</v>
          </cell>
          <cell r="C1214" t="str">
            <v>CIPEN Urbn Infill</v>
          </cell>
        </row>
        <row r="1215">
          <cell r="A1215">
            <v>7517464</v>
          </cell>
          <cell r="B1215" t="str">
            <v>Watson B7 S74 LV Suply to Units (Bldg X3)</v>
          </cell>
          <cell r="C1215" t="str">
            <v>CIPEN Urbn Infill</v>
          </cell>
        </row>
        <row r="1216">
          <cell r="A1216">
            <v>7517466</v>
          </cell>
          <cell r="B1216" t="str">
            <v>Red Hill B19 S3 Replace LV OH with UG</v>
          </cell>
          <cell r="C1216" t="str">
            <v>CIPEN Relocation</v>
          </cell>
        </row>
        <row r="1217">
          <cell r="A1217">
            <v>7517467</v>
          </cell>
          <cell r="B1217" t="str">
            <v>Red Hill B19 S3 LV Supply to Residence</v>
          </cell>
          <cell r="C1217" t="str">
            <v>CIPEN Spec Requests</v>
          </cell>
        </row>
        <row r="1218">
          <cell r="A1218">
            <v>7517468</v>
          </cell>
          <cell r="B1218" t="str">
            <v>Bruce B9 S4 Radford College - HV Retic &amp; LV Sup to Early Learning Cent</v>
          </cell>
          <cell r="C1218" t="str">
            <v>CIPEN Com/Ind Dvlp</v>
          </cell>
        </row>
        <row r="1219">
          <cell r="A1219">
            <v>7517471</v>
          </cell>
          <cell r="B1219" t="str">
            <v>Bruce S 8 &amp; 12 HV UG Relocations Masterman &amp; Leverrier Sts</v>
          </cell>
          <cell r="C1219" t="str">
            <v>CIPEN Relocation</v>
          </cell>
        </row>
        <row r="1220">
          <cell r="A1220">
            <v>7517473</v>
          </cell>
          <cell r="B1220" t="str">
            <v>City B14 S61 NICTA Bldg - HV Reticulation &amp; Sub Fitout</v>
          </cell>
          <cell r="C1220" t="str">
            <v>CIPEN Com/Ind Dvlp</v>
          </cell>
        </row>
        <row r="1221">
          <cell r="A1221">
            <v>7517474</v>
          </cell>
          <cell r="B1221" t="str">
            <v>Forrest Condemned Poles Replacement</v>
          </cell>
          <cell r="C1221" t="str">
            <v>CIPEN Dist O/H Rplc</v>
          </cell>
        </row>
        <row r="1222">
          <cell r="A1222">
            <v>7517476</v>
          </cell>
          <cell r="B1222" t="str">
            <v>Pole Replacement Rural 2005/06 Southside</v>
          </cell>
          <cell r="C1222" t="str">
            <v>CIPEN Dist O/H Rplc</v>
          </cell>
        </row>
        <row r="1223">
          <cell r="A1223">
            <v>7517477</v>
          </cell>
          <cell r="B1223" t="str">
            <v>Rural Bush Fire Mitigation 2005-2006 10 Sub Rebuilds</v>
          </cell>
          <cell r="C1223" t="str">
            <v>CIPEN Dist S/S Rplc</v>
          </cell>
        </row>
        <row r="1224">
          <cell r="A1224">
            <v>7517479</v>
          </cell>
          <cell r="B1224" t="str">
            <v>Gungahlin B1 S4 ACTION Bus Drivers Temporary Amenity LV Supply</v>
          </cell>
          <cell r="C1224" t="str">
            <v>CIPEN Spec Requests</v>
          </cell>
        </row>
        <row r="1225">
          <cell r="A1225">
            <v>7517480</v>
          </cell>
          <cell r="B1225" t="str">
            <v>Fyshwick B32 S35 LV Upgrade Adult World</v>
          </cell>
          <cell r="C1225" t="str">
            <v>CIPEN Com/Ind Dvlp</v>
          </cell>
        </row>
        <row r="1226">
          <cell r="A1226">
            <v>7517482</v>
          </cell>
          <cell r="B1226" t="str">
            <v>City Sec 84 Precinct A - 3xIndoor Sub FO+Cable</v>
          </cell>
          <cell r="C1226" t="str">
            <v>CIPEN Com/Ind Dvlp</v>
          </cell>
        </row>
        <row r="1227">
          <cell r="A1227">
            <v>7517484</v>
          </cell>
          <cell r="B1227" t="str">
            <v>Implementation of new CAPM 5 for Recloser 8829 Muuga Fdr</v>
          </cell>
          <cell r="C1227" t="str">
            <v>CIPEN Comms/Protect</v>
          </cell>
        </row>
        <row r="1228">
          <cell r="A1228">
            <v>7517485</v>
          </cell>
          <cell r="B1228" t="str">
            <v>Implementation of new CAPM 5 for Recloser 8813 Curtin North Fdr</v>
          </cell>
          <cell r="C1228" t="str">
            <v>CIPEN Comms/Protect</v>
          </cell>
        </row>
        <row r="1229">
          <cell r="A1229">
            <v>7517486</v>
          </cell>
          <cell r="B1229" t="str">
            <v>Implementation of new Capm 5 for Recloser 8814 Yarralumla Fdr</v>
          </cell>
          <cell r="C1229" t="str">
            <v>CIPEN Comms/Protect</v>
          </cell>
        </row>
        <row r="1230">
          <cell r="A1230">
            <v>7517487</v>
          </cell>
          <cell r="B1230" t="str">
            <v>Mitchell B30 S4 LV Supply to Comm Development</v>
          </cell>
          <cell r="C1230" t="str">
            <v>CIPEN Com/Ind Dvlp</v>
          </cell>
        </row>
        <row r="1231">
          <cell r="A1231">
            <v>7517489</v>
          </cell>
          <cell r="B1231" t="str">
            <v>Garran B55 S8 HV &amp; LV Reticulation to Aged Care Village</v>
          </cell>
          <cell r="C1231" t="str">
            <v>CIPEN Urbn Infill</v>
          </cell>
        </row>
        <row r="1232">
          <cell r="A1232">
            <v>7517490</v>
          </cell>
          <cell r="B1232" t="str">
            <v>Campbell behind 21 Ryrie Sub 904 Rebuild</v>
          </cell>
          <cell r="C1232" t="str">
            <v>CIPEN Dist S/S Rplc</v>
          </cell>
        </row>
        <row r="1233">
          <cell r="A1233">
            <v>7517491</v>
          </cell>
          <cell r="B1233" t="str">
            <v>Parkwood Road Old Tip Sub 3023 Rebuild</v>
          </cell>
          <cell r="C1233" t="str">
            <v>CIPEN Dist S/S Rplc</v>
          </cell>
        </row>
        <row r="1234">
          <cell r="A1234">
            <v>7517493</v>
          </cell>
          <cell r="B1234" t="str">
            <v>Weston Parkland off McInnes St Sub 1484 Rebuild</v>
          </cell>
          <cell r="C1234" t="str">
            <v>CIPEN Dist S/S Rplc</v>
          </cell>
        </row>
        <row r="1235">
          <cell r="A1235">
            <v>7517495</v>
          </cell>
          <cell r="B1235" t="str">
            <v>Turner B19 &amp; 20 S62 - LV Reticulation/Supply to Units</v>
          </cell>
          <cell r="C1235" t="str">
            <v>CIPEN Urbn Infill</v>
          </cell>
        </row>
        <row r="1236">
          <cell r="A1236">
            <v>7517496</v>
          </cell>
          <cell r="B1236" t="str">
            <v>Turner B11 - 14 S62 LV Reticulation/Supply to Units</v>
          </cell>
          <cell r="C1236" t="str">
            <v>CIPEN Urbn Infill</v>
          </cell>
        </row>
        <row r="1237">
          <cell r="A1237">
            <v>7517497</v>
          </cell>
          <cell r="B1237" t="str">
            <v>Fyshwick B12 S20 Upgrade LV OHead Service</v>
          </cell>
          <cell r="C1237" t="str">
            <v>CIPEN Com/Ind Dvlp</v>
          </cell>
        </row>
        <row r="1238">
          <cell r="A1238">
            <v>7517498</v>
          </cell>
          <cell r="B1238" t="str">
            <v>ACT Region Various Suburbs LV Supplies to Telstra Mobile Towers</v>
          </cell>
          <cell r="C1238" t="str">
            <v>CIPEN Com/Ind Dvlp</v>
          </cell>
        </row>
        <row r="1239">
          <cell r="A1239">
            <v>7517499</v>
          </cell>
          <cell r="B1239" t="str">
            <v>Yarralumla  Weston Park Road near Toilets  Sub 830 Rebuild</v>
          </cell>
          <cell r="C1239" t="str">
            <v>CIPEN Dist S/S Rplc</v>
          </cell>
        </row>
        <row r="1240">
          <cell r="A1240">
            <v>7517500</v>
          </cell>
          <cell r="B1240" t="str">
            <v>Forrest B10 S37 Install LV UG Service to Development</v>
          </cell>
          <cell r="C1240" t="str">
            <v>CIPEN Spec Requests</v>
          </cell>
        </row>
        <row r="1241">
          <cell r="A1241">
            <v>7517501</v>
          </cell>
          <cell r="B1241" t="str">
            <v>Gungahlin B2 S59 LV Supply to Child Care Centre</v>
          </cell>
          <cell r="C1241" t="str">
            <v>CIPEN Com/Ind Dvlp</v>
          </cell>
        </row>
        <row r="1242">
          <cell r="A1242">
            <v>7517502</v>
          </cell>
          <cell r="B1242" t="str">
            <v>Braddon B26 S15 LV Reticualation &amp; Supply to Units</v>
          </cell>
          <cell r="C1242" t="str">
            <v>CIPEN Urbn Infill</v>
          </cell>
        </row>
        <row r="1243">
          <cell r="A1243">
            <v>7517503</v>
          </cell>
          <cell r="B1243" t="str">
            <v>Phillip B80 S8 HV Reticulation &amp; S/S Fit Out - Centroplaza</v>
          </cell>
          <cell r="C1243" t="str">
            <v>CIPEN Com/Ind Dvlp</v>
          </cell>
        </row>
        <row r="1244">
          <cell r="A1244">
            <v>7517505</v>
          </cell>
          <cell r="B1244" t="str">
            <v>Chifley B3 S1 LV Supply to Traffic Signals - Melrose/Botany</v>
          </cell>
          <cell r="C1244" t="str">
            <v>CIPEN Spec Requests</v>
          </cell>
        </row>
        <row r="1245">
          <cell r="A1245">
            <v>7517506</v>
          </cell>
          <cell r="B1245" t="str">
            <v>Wanniassa B58 S132 LV Supply to Commercial Development</v>
          </cell>
          <cell r="C1245" t="str">
            <v>CIPEN Com/Ind Dvlp</v>
          </cell>
        </row>
        <row r="1246">
          <cell r="A1246">
            <v>7517507</v>
          </cell>
          <cell r="B1246" t="str">
            <v>Greenway B14 S8 LV Construction Power Supply</v>
          </cell>
          <cell r="C1246" t="str">
            <v>CIPEN Spec Requests</v>
          </cell>
        </row>
        <row r="1247">
          <cell r="A1247">
            <v>7517508</v>
          </cell>
          <cell r="B1247" t="str">
            <v>Greenway B14 &amp; 15 HV &amp; LV Reticulation to Commercial Sites</v>
          </cell>
          <cell r="C1247" t="str">
            <v>CIPEN Com/Ind Dvlp</v>
          </cell>
        </row>
        <row r="1248">
          <cell r="A1248">
            <v>7517509</v>
          </cell>
          <cell r="B1248" t="str">
            <v>Symonston B6 S113 LV Supply to Commercial Development</v>
          </cell>
          <cell r="C1248" t="str">
            <v>CIPEN Com/Ind Dvlp</v>
          </cell>
        </row>
        <row r="1249">
          <cell r="A1249">
            <v>7517511</v>
          </cell>
          <cell r="B1249" t="str">
            <v>Replace faulted Transformer - Substation 7270 Turner</v>
          </cell>
          <cell r="C1249" t="str">
            <v>CIPEN Dist S/S Rplc</v>
          </cell>
        </row>
        <row r="1250">
          <cell r="A1250">
            <v>7517512</v>
          </cell>
          <cell r="B1250" t="str">
            <v>Hume Resource Recovery Centre - LV Overhead Reticulation</v>
          </cell>
          <cell r="C1250" t="str">
            <v>CIPEN Com/Ind Dvlp</v>
          </cell>
        </row>
        <row r="1251">
          <cell r="A1251">
            <v>7517514</v>
          </cell>
          <cell r="B1251" t="str">
            <v>Majura B622 AFP Site - HV Reticulation &amp; LV Supply to Traning Centre</v>
          </cell>
          <cell r="C1251" t="str">
            <v>CIPEN Com/Ind Dvlp</v>
          </cell>
        </row>
        <row r="1252">
          <cell r="A1252">
            <v>7517515</v>
          </cell>
          <cell r="B1252" t="str">
            <v>Majura B622 AFP Site - HV Retic &amp; LV Sup to Sewer Pump &amp; Dog Training</v>
          </cell>
          <cell r="C1252" t="str">
            <v>CIPEN Com/Ind Dvlp</v>
          </cell>
        </row>
        <row r="1253">
          <cell r="A1253">
            <v>7517516</v>
          </cell>
          <cell r="B1253" t="str">
            <v>Majura B587 Canberra Airport - LV Supply to Shell Fuel Farm</v>
          </cell>
          <cell r="C1253" t="str">
            <v>CIPEN Com/Ind Dvlp</v>
          </cell>
        </row>
        <row r="1254">
          <cell r="A1254">
            <v>7517517</v>
          </cell>
          <cell r="B1254" t="str">
            <v>Barton B3 S1 Windsor Walk HV &amp; LV Relocations</v>
          </cell>
          <cell r="C1254" t="str">
            <v>CIPEN Relocation</v>
          </cell>
        </row>
        <row r="1255">
          <cell r="A1255">
            <v>7517518</v>
          </cell>
          <cell r="B1255" t="str">
            <v>Narrabundah Condemned Pole Replacements</v>
          </cell>
          <cell r="C1255" t="str">
            <v>CIPEN Dist O/H Rplc</v>
          </cell>
        </row>
        <row r="1256">
          <cell r="A1256">
            <v>7517519</v>
          </cell>
          <cell r="B1256" t="str">
            <v>Evatt B1 S31 LV Supply o 18 Units</v>
          </cell>
          <cell r="C1256" t="str">
            <v>CIPEN Urbn Infill</v>
          </cell>
        </row>
        <row r="1257">
          <cell r="A1257">
            <v>7517520</v>
          </cell>
          <cell r="B1257" t="str">
            <v>City B1 S70 Bunda St Canberra Centre Pedestrian Signal LV Supply</v>
          </cell>
          <cell r="C1257" t="str">
            <v>CIPEN Spec Requests</v>
          </cell>
        </row>
        <row r="1258">
          <cell r="A1258">
            <v>7517521</v>
          </cell>
          <cell r="B1258" t="str">
            <v>City B1 S24 Acton House HV &amp; LV Reticulation for Redevelopment</v>
          </cell>
          <cell r="C1258" t="str">
            <v>CIPEN Urbn Infill</v>
          </cell>
        </row>
        <row r="1259">
          <cell r="A1259">
            <v>7517522</v>
          </cell>
          <cell r="B1259" t="str">
            <v>Kambah B15 S247 LV Supply to 6 Units</v>
          </cell>
          <cell r="C1259" t="str">
            <v>CIPEN Urbn Infill</v>
          </cell>
        </row>
        <row r="1260">
          <cell r="A1260">
            <v>7517523</v>
          </cell>
          <cell r="B1260" t="str">
            <v>Bruce Haydon Dr/Mary Potter Cirt (south) TLC LV Supply</v>
          </cell>
          <cell r="C1260" t="str">
            <v>CIPEN Spec Requests</v>
          </cell>
        </row>
        <row r="1261">
          <cell r="A1261">
            <v>7517524</v>
          </cell>
          <cell r="B1261" t="str">
            <v>Ainslie Hawdon St sub 60 Rebuild</v>
          </cell>
          <cell r="C1261" t="str">
            <v>CIPEN Dist S/S Rplc</v>
          </cell>
        </row>
        <row r="1262">
          <cell r="A1262">
            <v>7517525</v>
          </cell>
          <cell r="B1262" t="str">
            <v>Symonston B6 S113 - Temp LV Supply</v>
          </cell>
          <cell r="C1262" t="str">
            <v>CIPEN Spec Requests</v>
          </cell>
        </row>
        <row r="1263">
          <cell r="A1263">
            <v>7517526</v>
          </cell>
          <cell r="B1263" t="str">
            <v>Rural Reclosers CAPM Upgrade</v>
          </cell>
          <cell r="C1263" t="str">
            <v>CIPEN Comms/Protect</v>
          </cell>
        </row>
        <row r="1264">
          <cell r="A1264">
            <v>7517528</v>
          </cell>
          <cell r="B1264" t="str">
            <v>Ainslie 59 Officer  Cres Ainslie St sub 364 &gt; Rebuild</v>
          </cell>
          <cell r="C1264" t="str">
            <v>CIPEN Dist S/S Rplc</v>
          </cell>
        </row>
        <row r="1265">
          <cell r="A1265">
            <v>7517529</v>
          </cell>
          <cell r="B1265" t="str">
            <v>Holt B1 S88 LV Supply to Kippax Library</v>
          </cell>
          <cell r="C1265" t="str">
            <v>CIPEN Spec Requests</v>
          </cell>
        </row>
        <row r="1266">
          <cell r="A1266">
            <v>7517530</v>
          </cell>
          <cell r="B1266" t="str">
            <v>Mitchell B12 S38 - LV Supply to Australia Post Mail Centre</v>
          </cell>
          <cell r="C1266" t="str">
            <v>CIPEN Com/Ind Dvlp</v>
          </cell>
        </row>
        <row r="1267">
          <cell r="A1267">
            <v>7517531</v>
          </cell>
          <cell r="B1267" t="str">
            <v>Majura B587 HV Reticulation &amp; Sub Fit Out Aeropark Warehouse</v>
          </cell>
          <cell r="C1267" t="str">
            <v>CIPEN Com/Ind Dvlp</v>
          </cell>
        </row>
        <row r="1268">
          <cell r="A1268">
            <v>7517532</v>
          </cell>
          <cell r="B1268" t="str">
            <v>Majura B587 HV Reticulation &amp; Sub Fit Out Brindabella 31</v>
          </cell>
          <cell r="C1268" t="str">
            <v>CIPEN Com/Ind Dvlp</v>
          </cell>
        </row>
        <row r="1269">
          <cell r="A1269">
            <v>7517533</v>
          </cell>
          <cell r="B1269" t="str">
            <v>Majura B660 Fairbairn (RAAF Base) HV Retic &amp; Sub F/Out Amberley House</v>
          </cell>
          <cell r="C1269" t="str">
            <v>CIPEN Com/Ind Dvlp</v>
          </cell>
        </row>
        <row r="1270">
          <cell r="A1270">
            <v>7517534</v>
          </cell>
          <cell r="B1270" t="str">
            <v>Ainslie Rebuild Sub 516  &gt; 168 Majura Ave</v>
          </cell>
          <cell r="C1270" t="str">
            <v>CIPEN Dist S/S Rplc</v>
          </cell>
        </row>
        <row r="1271">
          <cell r="A1271">
            <v>7517535</v>
          </cell>
          <cell r="B1271" t="str">
            <v>Ainslie &gt; Sub 498 &gt; Rebuild</v>
          </cell>
          <cell r="C1271" t="str">
            <v>CIPEN Dist S/S Rplc</v>
          </cell>
        </row>
        <row r="1272">
          <cell r="A1272">
            <v>7517536</v>
          </cell>
          <cell r="B1272" t="str">
            <v>Replacement of UPS at Zone Substations</v>
          </cell>
          <cell r="C1272" t="str">
            <v>CIPEN Comms/Protect</v>
          </cell>
        </row>
        <row r="1273">
          <cell r="A1273">
            <v>7517537</v>
          </cell>
          <cell r="B1273" t="str">
            <v>Deakin Rebuild Sub 871 rear 34 Beauchamp St / Off Kent St</v>
          </cell>
          <cell r="C1273" t="str">
            <v>CIPEN Dist S/S Rplc</v>
          </cell>
        </row>
        <row r="1274">
          <cell r="A1274">
            <v>7517538</v>
          </cell>
          <cell r="B1274" t="str">
            <v>Deakin Rebuild Sub 850 rear 22 Gallway Place</v>
          </cell>
          <cell r="C1274" t="str">
            <v>CIPEN Dist S/S Rplc</v>
          </cell>
        </row>
        <row r="1275">
          <cell r="A1275">
            <v>7517541</v>
          </cell>
          <cell r="B1275" t="str">
            <v>Holt B61 S51 HV Reticulation and LV Supply to Aldi Store</v>
          </cell>
          <cell r="C1275" t="str">
            <v>CIPEN Com/Ind Dvlp</v>
          </cell>
        </row>
        <row r="1276">
          <cell r="A1276">
            <v>7517542</v>
          </cell>
          <cell r="B1276" t="str">
            <v>Deakin Sub 496 rear 24 Dugan St &gt; Rebuild</v>
          </cell>
          <cell r="C1276" t="str">
            <v>CIPEN Dist S/S Rplc</v>
          </cell>
        </row>
        <row r="1277">
          <cell r="A1277">
            <v>7517545</v>
          </cell>
          <cell r="B1277" t="str">
            <v>RED HILL sub 3304 replace pole 55938.</v>
          </cell>
          <cell r="C1277" t="str">
            <v>CIPEN Dist O/H Rplc</v>
          </cell>
        </row>
        <row r="1278">
          <cell r="A1278">
            <v>7517550</v>
          </cell>
          <cell r="B1278" t="str">
            <v>Majura Field Firing Range HV and LV Reticulations and LV Removal</v>
          </cell>
          <cell r="C1278" t="str">
            <v>CIPEN Rural Devpmnt</v>
          </cell>
        </row>
        <row r="1279">
          <cell r="A1279">
            <v>7517551</v>
          </cell>
          <cell r="B1279" t="str">
            <v>Majura Field Firing Range Entrance HV and LV Reticulations</v>
          </cell>
          <cell r="C1279" t="str">
            <v>CIPEN Rural Devpmnt</v>
          </cell>
        </row>
        <row r="1280">
          <cell r="A1280">
            <v>7517552</v>
          </cell>
          <cell r="B1280" t="str">
            <v>Greenway B1 S66 Athllon Dr/Drakeford Dr/Isabella Dr TLC LV Supply</v>
          </cell>
          <cell r="C1280" t="str">
            <v>CIPEN Spec Requests</v>
          </cell>
        </row>
        <row r="1281">
          <cell r="A1281">
            <v>7517553</v>
          </cell>
          <cell r="B1281" t="str">
            <v>MacQuarie B17 S17 Brookes St LV Reloc</v>
          </cell>
          <cell r="C1281" t="str">
            <v>CIPEN Relocation</v>
          </cell>
        </row>
        <row r="1282">
          <cell r="A1282">
            <v>7517554</v>
          </cell>
          <cell r="B1282" t="str">
            <v>Harman  Yerralee Road Substation 408 Rebuild</v>
          </cell>
          <cell r="C1282" t="str">
            <v>CIPEN Dist S/S Rplc</v>
          </cell>
        </row>
        <row r="1283">
          <cell r="A1283">
            <v>7517555</v>
          </cell>
          <cell r="B1283" t="str">
            <v>Red Hill behind 16 Mugga Way Substation 549 Rebuild</v>
          </cell>
          <cell r="C1283" t="str">
            <v>CIPEN Dist S/S Rplc</v>
          </cell>
        </row>
        <row r="1284">
          <cell r="A1284">
            <v>7517556</v>
          </cell>
          <cell r="B1284" t="str">
            <v>Red Hill Drive Substation 688 Rebuild</v>
          </cell>
          <cell r="C1284" t="str">
            <v>CIPEN Dist S/S Rplc</v>
          </cell>
        </row>
        <row r="1285">
          <cell r="A1285">
            <v>7517557</v>
          </cell>
          <cell r="B1285" t="str">
            <v>Bruce Central Estate Stage 1 - LV Supply to Street Light Controller</v>
          </cell>
          <cell r="C1285" t="str">
            <v>CIPEN Spec Requests</v>
          </cell>
        </row>
        <row r="1286">
          <cell r="A1286">
            <v>7517558</v>
          </cell>
          <cell r="B1286" t="str">
            <v>Parkes - West Block - LV Supply to Street Light Controller</v>
          </cell>
          <cell r="C1286" t="str">
            <v>CIPEN Spec Requests</v>
          </cell>
        </row>
        <row r="1287">
          <cell r="A1287">
            <v>7517559</v>
          </cell>
          <cell r="B1287" t="str">
            <v>Pole Replacement Rural 2005/06 Northside</v>
          </cell>
          <cell r="C1287" t="str">
            <v>CIPEN Dist O/H Rplc</v>
          </cell>
        </row>
        <row r="1288">
          <cell r="A1288">
            <v>7517560</v>
          </cell>
          <cell r="B1288" t="str">
            <v>Bruce Parklands Estate - Relocate Minipillars Various Locations</v>
          </cell>
          <cell r="C1288" t="str">
            <v>CIPEN Relocation</v>
          </cell>
        </row>
        <row r="1289">
          <cell r="A1289">
            <v>7517562</v>
          </cell>
          <cell r="B1289" t="str">
            <v>Reactive Pole Replacement 2005/06</v>
          </cell>
          <cell r="C1289" t="str">
            <v>CIPEN Dist O/H Rplc</v>
          </cell>
        </row>
        <row r="1290">
          <cell r="A1290">
            <v>7517563</v>
          </cell>
          <cell r="B1290" t="str">
            <v>Belconnen Miscellaneous Pole Changes 05-06</v>
          </cell>
          <cell r="C1290" t="str">
            <v>CIPEN Dist O/H Rplc</v>
          </cell>
        </row>
        <row r="1291">
          <cell r="A1291">
            <v>7517564</v>
          </cell>
          <cell r="B1291" t="str">
            <v>Canberra Central Miscellaneous Pole Changes 05-06</v>
          </cell>
          <cell r="C1291" t="str">
            <v>CIPEN Dist O/H Rplc</v>
          </cell>
        </row>
        <row r="1292">
          <cell r="A1292">
            <v>7517565</v>
          </cell>
          <cell r="B1292" t="str">
            <v>Weston Creek Miscellaneous Pole Changes 05-06</v>
          </cell>
          <cell r="C1292" t="str">
            <v>CIPEN Dist O/H Rplc</v>
          </cell>
        </row>
        <row r="1293">
          <cell r="A1293">
            <v>7517566</v>
          </cell>
          <cell r="B1293" t="str">
            <v>Tuggeranong Miscellaneous Pole Changes 05-06</v>
          </cell>
          <cell r="C1293" t="str">
            <v>CIPEN Dist O/H Rplc</v>
          </cell>
        </row>
        <row r="1294">
          <cell r="A1294">
            <v>7517567</v>
          </cell>
          <cell r="B1294" t="str">
            <v>Commercial Meter Replacement 2005/06</v>
          </cell>
          <cell r="C1294" t="str">
            <v>CIPEN Meter Replce</v>
          </cell>
        </row>
        <row r="1295">
          <cell r="A1295">
            <v>7517568</v>
          </cell>
          <cell r="B1295" t="str">
            <v>Domestic Meter Replacement 2005/06</v>
          </cell>
          <cell r="C1295" t="str">
            <v>CIPEN Meter Replce</v>
          </cell>
        </row>
        <row r="1296">
          <cell r="A1296">
            <v>7517573</v>
          </cell>
          <cell r="B1296" t="str">
            <v>Metering - New Domestic Meters 2005/06</v>
          </cell>
          <cell r="C1296" t="str">
            <v>CIPEN NEW METER</v>
          </cell>
        </row>
        <row r="1297">
          <cell r="A1297">
            <v>7517574</v>
          </cell>
          <cell r="B1297" t="str">
            <v>Metering - Commercial New Meters 2005/06</v>
          </cell>
          <cell r="C1297" t="str">
            <v>CIPEN NEW METER</v>
          </cell>
        </row>
        <row r="1298">
          <cell r="A1298">
            <v>7517575</v>
          </cell>
          <cell r="B1298" t="str">
            <v>Services - New Services 2005/06</v>
          </cell>
          <cell r="C1298" t="str">
            <v>CIPEN NEW SERVICES</v>
          </cell>
        </row>
        <row r="1299">
          <cell r="A1299">
            <v>7517576</v>
          </cell>
          <cell r="B1299" t="str">
            <v>Services - Service Upgrade to 3 Phase 2005/06</v>
          </cell>
          <cell r="C1299" t="str">
            <v>CIPEN NEW SERVICES</v>
          </cell>
        </row>
        <row r="1300">
          <cell r="A1300">
            <v>7517577</v>
          </cell>
          <cell r="B1300" t="str">
            <v>Overhead Service Replacements 2005/06</v>
          </cell>
          <cell r="C1300" t="str">
            <v>CIPEN SERVICE RPLC</v>
          </cell>
        </row>
        <row r="1301">
          <cell r="A1301">
            <v>7517582</v>
          </cell>
          <cell r="B1301" t="str">
            <v>Fyshwick B77 S29 Gladstone St HV and LV Retic</v>
          </cell>
          <cell r="C1301" t="str">
            <v>CIPEN Com/Ind Dvlp</v>
          </cell>
        </row>
        <row r="1302">
          <cell r="A1302">
            <v>7517583</v>
          </cell>
          <cell r="B1302" t="str">
            <v>Campbell B1 S39 War Memorial Kiosk LV Cable Relocation</v>
          </cell>
          <cell r="C1302" t="str">
            <v>CIPEN Relocation</v>
          </cell>
        </row>
        <row r="1303">
          <cell r="A1303">
            <v>7517585</v>
          </cell>
          <cell r="B1303" t="str">
            <v>Fyshwick B11 S25 Millenium Printers LV Supply Upgrade</v>
          </cell>
          <cell r="C1303" t="str">
            <v>CIPEN Com/Ind Dvlp</v>
          </cell>
        </row>
        <row r="1304">
          <cell r="A1304">
            <v>7517586</v>
          </cell>
          <cell r="B1304" t="str">
            <v>Narrabundah B16 S124 LV Supply to 6 Townhouses</v>
          </cell>
          <cell r="C1304" t="str">
            <v>CIPEN Urbn Infill</v>
          </cell>
        </row>
        <row r="1305">
          <cell r="A1305">
            <v>7517587</v>
          </cell>
          <cell r="B1305" t="str">
            <v>Narrabundah B17 S124 LV Supply to 30 Units</v>
          </cell>
          <cell r="C1305" t="str">
            <v>CIPEN Urbn Infill</v>
          </cell>
        </row>
        <row r="1306">
          <cell r="A1306">
            <v>7517588</v>
          </cell>
          <cell r="B1306" t="str">
            <v>Majura B587 LV Supply to Street Light Controller</v>
          </cell>
          <cell r="C1306" t="str">
            <v>CIPEN Spec Requests</v>
          </cell>
        </row>
        <row r="1307">
          <cell r="A1307">
            <v>7517589</v>
          </cell>
          <cell r="B1307" t="str">
            <v>Kambah B14 S203 Replace Pole Substation with Pad Substation</v>
          </cell>
          <cell r="C1307" t="str">
            <v>CIPEN Dist S/S Rplc</v>
          </cell>
        </row>
        <row r="1308">
          <cell r="A1308">
            <v>7517596</v>
          </cell>
          <cell r="B1308" t="str">
            <v>Bruce B24 S74 HV &amp; LV Reticulation to New Estate</v>
          </cell>
          <cell r="C1308" t="str">
            <v>CIPEN Urbn Dvlpmnt</v>
          </cell>
        </row>
        <row r="1309">
          <cell r="A1309">
            <v>7517597</v>
          </cell>
          <cell r="B1309" t="str">
            <v>Bruce B18 S4 &amp; B3 S21 HV UG Relocations - Jaeger Circuit</v>
          </cell>
          <cell r="C1309" t="str">
            <v>CIPEN Relocation</v>
          </cell>
        </row>
        <row r="1310">
          <cell r="A1310">
            <v>7517598</v>
          </cell>
          <cell r="B1310" t="str">
            <v>Bruce B18 S4 HV &amp; LV Reticulation to Calvary Aged Care Village</v>
          </cell>
          <cell r="C1310" t="str">
            <v>CIPEN Urbn Infill</v>
          </cell>
        </row>
        <row r="1311">
          <cell r="A1311">
            <v>7517601</v>
          </cell>
          <cell r="B1311" t="str">
            <v>Pole Reinstatement (Nailing) - North Canberra Suburbs July - Dec 2005/06</v>
          </cell>
          <cell r="C1311" t="str">
            <v>CIPEN Dist O/H Rplc</v>
          </cell>
        </row>
        <row r="1312">
          <cell r="A1312">
            <v>7517604</v>
          </cell>
          <cell r="B1312" t="str">
            <v>City B2 S89 Cooyong St HV &amp; LV Reloc</v>
          </cell>
          <cell r="C1312" t="str">
            <v>CIPEN Relocation</v>
          </cell>
        </row>
        <row r="1313">
          <cell r="A1313">
            <v>7517605</v>
          </cell>
          <cell r="B1313" t="str">
            <v>Belconnen Westfield Shops Sub 4634 Augmentation</v>
          </cell>
          <cell r="C1313" t="str">
            <v>CIPEN Dist S/S Augm</v>
          </cell>
        </row>
        <row r="1314">
          <cell r="A1314">
            <v>7517606</v>
          </cell>
          <cell r="B1314" t="str">
            <v>Wanniassa B32 S225 Gaunson Cres LV Reloc</v>
          </cell>
          <cell r="C1314" t="str">
            <v>CIPEN Relocation</v>
          </cell>
        </row>
        <row r="1315">
          <cell r="A1315">
            <v>7517607</v>
          </cell>
          <cell r="B1315" t="str">
            <v>Gungahlin B2 S20 Burgmann College HV Reticulation</v>
          </cell>
          <cell r="C1315" t="str">
            <v>CIPEN Com/Ind Dvlp</v>
          </cell>
        </row>
        <row r="1316">
          <cell r="A1316">
            <v>7517608</v>
          </cell>
          <cell r="B1316" t="str">
            <v>Fyshwick B77 S29 Gladstone St Temporary Supply</v>
          </cell>
          <cell r="C1316" t="str">
            <v>CIPEN Com/Ind Dvlp</v>
          </cell>
        </row>
        <row r="1317">
          <cell r="A1317">
            <v>7517609</v>
          </cell>
          <cell r="B1317" t="str">
            <v>Flynn B13 S26 LV Supply to 3 Townhouses</v>
          </cell>
          <cell r="C1317" t="str">
            <v>CIPEN Urbn Infill</v>
          </cell>
        </row>
        <row r="1318">
          <cell r="A1318">
            <v>7517611</v>
          </cell>
          <cell r="B1318" t="str">
            <v>Replace Zone Substation Silicon Carbide Surge Arresters</v>
          </cell>
          <cell r="C1318" t="str">
            <v>CIPEN ZZS Replce</v>
          </cell>
        </row>
        <row r="1319">
          <cell r="A1319">
            <v>7517612</v>
          </cell>
          <cell r="B1319" t="str">
            <v>Fyshwick B4 S75 U-Stow-It HV Relocation</v>
          </cell>
          <cell r="C1319" t="str">
            <v>CIPEN Relocation</v>
          </cell>
        </row>
        <row r="1320">
          <cell r="A1320">
            <v>7517613</v>
          </cell>
          <cell r="B1320" t="str">
            <v>Watson B7 S74 LV Supply to Units 39-53</v>
          </cell>
          <cell r="C1320" t="str">
            <v>CIPEN Urbn Infill</v>
          </cell>
        </row>
        <row r="1321">
          <cell r="A1321">
            <v>7517616</v>
          </cell>
          <cell r="B1321" t="str">
            <v>Lyneham Rebuild Sub 467 Earle St</v>
          </cell>
          <cell r="C1321" t="str">
            <v>CIPEN Dist S/S Rplc</v>
          </cell>
        </row>
        <row r="1322">
          <cell r="A1322">
            <v>7517619</v>
          </cell>
          <cell r="B1322" t="str">
            <v>Campbell B12 S55 Garsia St LV Reloc</v>
          </cell>
          <cell r="C1322" t="str">
            <v>CIPEN Relocation</v>
          </cell>
        </row>
        <row r="1323">
          <cell r="A1323">
            <v>7517620</v>
          </cell>
          <cell r="B1323" t="str">
            <v>Braddon B2 S59 Wise St LV Supply to 5 Units &amp; LV Removal</v>
          </cell>
          <cell r="C1323" t="str">
            <v>CIPEN Urbn Infill</v>
          </cell>
        </row>
        <row r="1324">
          <cell r="A1324">
            <v>7517621</v>
          </cell>
          <cell r="B1324" t="str">
            <v>City B18 S19 Civic Library and Link LV Supply</v>
          </cell>
          <cell r="C1324" t="str">
            <v>CIPEN Com/Ind Dvlp</v>
          </cell>
        </row>
        <row r="1325">
          <cell r="A1325">
            <v>7517631</v>
          </cell>
          <cell r="B1325" t="str">
            <v>Pole Reinstatement (Nailing) - South Canberra Suburbs July - Dec 2005/06</v>
          </cell>
          <cell r="C1325" t="str">
            <v>CIPEN Dist O/H Rplc</v>
          </cell>
        </row>
        <row r="1326">
          <cell r="A1326">
            <v>7517632</v>
          </cell>
          <cell r="B1326" t="str">
            <v>Pole Reinstatement (Nailing) Rural Lines July - Dec 2005-06</v>
          </cell>
          <cell r="C1326" t="str">
            <v>CIPEN Dist O/H Rplc</v>
          </cell>
        </row>
        <row r="1327">
          <cell r="A1327">
            <v>7517634</v>
          </cell>
          <cell r="B1327" t="str">
            <v>Fyshwick Rebuild Sub 514 Pirie Street</v>
          </cell>
          <cell r="C1327" t="str">
            <v>CIPEN Dist S/S Rplc</v>
          </cell>
        </row>
        <row r="1328">
          <cell r="A1328">
            <v>7517638</v>
          </cell>
          <cell r="B1328" t="str">
            <v>City B1 S90 HV Reticulation &amp; S/S Fit Out</v>
          </cell>
          <cell r="C1328" t="str">
            <v>CIPEN Com/Ind Dvlp</v>
          </cell>
        </row>
        <row r="1329">
          <cell r="A1329">
            <v>7517639</v>
          </cell>
          <cell r="B1329" t="str">
            <v>Ainslie B11 S26 HV &amp; LV Relocations - Ainslie Football Club</v>
          </cell>
          <cell r="C1329" t="str">
            <v>CIPEN Relocation</v>
          </cell>
        </row>
        <row r="1330">
          <cell r="A1330">
            <v>7517642</v>
          </cell>
          <cell r="B1330" t="str">
            <v>Rural Condemned Sector 1 Part 1 Pole Replacement</v>
          </cell>
          <cell r="C1330" t="str">
            <v>CIPEN Dist O/H Rplc</v>
          </cell>
        </row>
        <row r="1331">
          <cell r="A1331">
            <v>7517643</v>
          </cell>
          <cell r="B1331" t="str">
            <v>Rural Condemned Sector 1 Part 2 Pole Replacement</v>
          </cell>
          <cell r="C1331" t="str">
            <v>CIPEN Dist O/H Rplc</v>
          </cell>
        </row>
        <row r="1332">
          <cell r="A1332">
            <v>7517644</v>
          </cell>
          <cell r="B1332" t="str">
            <v>Rural Condemned Sector 1 Part 3 Pole Replacement</v>
          </cell>
          <cell r="C1332" t="str">
            <v>CIPEN Dist O/H Rplc</v>
          </cell>
        </row>
        <row r="1333">
          <cell r="A1333">
            <v>7517645</v>
          </cell>
          <cell r="B1333" t="str">
            <v>Rural Condemned Sector 2 Part 1 Pole Replacement</v>
          </cell>
          <cell r="C1333" t="str">
            <v>CIPEN Dist O/H Rplc</v>
          </cell>
        </row>
        <row r="1334">
          <cell r="A1334">
            <v>7517646</v>
          </cell>
          <cell r="B1334" t="str">
            <v>Rural Condemned Sector 2 Part 2 Pole Replacement</v>
          </cell>
          <cell r="C1334" t="str">
            <v>CIPEN Dist O/H Rplc</v>
          </cell>
        </row>
        <row r="1335">
          <cell r="A1335">
            <v>7517647</v>
          </cell>
          <cell r="B1335" t="str">
            <v>Rural Condemned Sector 3 Part 1 Pole Replacement</v>
          </cell>
          <cell r="C1335" t="str">
            <v>CIPEN Dist O/H Rplc</v>
          </cell>
        </row>
        <row r="1336">
          <cell r="A1336">
            <v>7517648</v>
          </cell>
          <cell r="B1336" t="str">
            <v>City B1 S91 NICTA Site - HV Reticulation for Construction Power Supply</v>
          </cell>
          <cell r="C1336" t="str">
            <v>CIPEN Spec Requests</v>
          </cell>
        </row>
        <row r="1337">
          <cell r="A1337">
            <v>7517649</v>
          </cell>
          <cell r="B1337" t="str">
            <v>Pialligo - Majura - Extend High Voltage Network to New Aeropark Dev</v>
          </cell>
          <cell r="C1337" t="str">
            <v>CIPEN Dist Sys Augm</v>
          </cell>
        </row>
        <row r="1338">
          <cell r="A1338">
            <v>7517651</v>
          </cell>
          <cell r="B1338" t="str">
            <v>Greenway B4 S13 HV Reticulation for Construction Power Supply</v>
          </cell>
          <cell r="C1338" t="str">
            <v>CIPEN Spec Requests</v>
          </cell>
        </row>
        <row r="1339">
          <cell r="A1339">
            <v>7517653</v>
          </cell>
          <cell r="B1339" t="str">
            <v>Belconnen B80 S65 Temporary Supply</v>
          </cell>
          <cell r="C1339" t="str">
            <v>CIPEN Com/Ind Dvlp</v>
          </cell>
        </row>
        <row r="1340">
          <cell r="A1340">
            <v>7517654</v>
          </cell>
          <cell r="B1340" t="str">
            <v>Dunlop B20 &amp; 21 S166 LV Supply to Units</v>
          </cell>
          <cell r="C1340" t="str">
            <v>CIPEN Urbn Infill</v>
          </cell>
        </row>
        <row r="1341">
          <cell r="A1341">
            <v>7517656</v>
          </cell>
          <cell r="B1341" t="str">
            <v>Fyshwick B49 S34 Sub 4763 Upgrade</v>
          </cell>
          <cell r="C1341" t="str">
            <v>CIPEN Dist S/S Augm</v>
          </cell>
        </row>
        <row r="1342">
          <cell r="A1342">
            <v>7517658</v>
          </cell>
          <cell r="B1342" t="str">
            <v>Misc 04/05 Nth Side Pole Replacements 04/05</v>
          </cell>
          <cell r="C1342" t="str">
            <v>CIPEN Dist O/H Rplc</v>
          </cell>
        </row>
        <row r="1343">
          <cell r="A1343">
            <v>7517659</v>
          </cell>
          <cell r="B1343" t="str">
            <v>Misc 04/05 Sth Side Pole Replacements 04/05</v>
          </cell>
          <cell r="C1343" t="str">
            <v>CIPEN Dist O/H Rplc</v>
          </cell>
        </row>
        <row r="1344">
          <cell r="A1344">
            <v>7517662</v>
          </cell>
          <cell r="B1344" t="str">
            <v>Greenway B7 S68 LV Supply to 24 Units</v>
          </cell>
          <cell r="C1344" t="str">
            <v>CIPEN Urbn Infill</v>
          </cell>
        </row>
        <row r="1345">
          <cell r="A1345">
            <v>7517663</v>
          </cell>
          <cell r="B1345" t="str">
            <v>Greenway B12 S67 LV Supply to 36 Units</v>
          </cell>
          <cell r="C1345" t="str">
            <v>CIPEN Urbn Infill</v>
          </cell>
        </row>
        <row r="1346">
          <cell r="A1346">
            <v>7517664</v>
          </cell>
          <cell r="B1346" t="str">
            <v>Deakin B1 S12 IGA Supermarket LV Upgrade</v>
          </cell>
          <cell r="C1346" t="str">
            <v>CIPEN Com/Ind Dvlp</v>
          </cell>
        </row>
        <row r="1347">
          <cell r="A1347">
            <v>7517665</v>
          </cell>
          <cell r="B1347" t="str">
            <v>Narrabundah B6 S79 LV Conversion to ABC</v>
          </cell>
          <cell r="C1347" t="str">
            <v>CIPEN Relocation</v>
          </cell>
        </row>
        <row r="1348">
          <cell r="A1348">
            <v>7517669</v>
          </cell>
          <cell r="B1348" t="str">
            <v>Greenway B3 S1 HV Reticulation &amp; Sub Fit Out - Hyperdome Extensions</v>
          </cell>
          <cell r="C1348" t="str">
            <v>CIPEN Com/Ind Dvlp</v>
          </cell>
        </row>
        <row r="1349">
          <cell r="A1349">
            <v>7517670</v>
          </cell>
          <cell r="B1349" t="str">
            <v>Kingston Foreshore LV Supply to Irrigation Controller Dawes Street</v>
          </cell>
          <cell r="C1349" t="str">
            <v>CIPEN Spec Requests</v>
          </cell>
        </row>
        <row r="1350">
          <cell r="A1350">
            <v>7517674</v>
          </cell>
          <cell r="B1350" t="str">
            <v>Kingston Foreshore HV Retic &amp; LV Supply to Glass Works (Power Hse)</v>
          </cell>
          <cell r="C1350" t="str">
            <v>CIPEN Com/Ind Dvlp</v>
          </cell>
        </row>
        <row r="1351">
          <cell r="A1351">
            <v>7517675</v>
          </cell>
          <cell r="B1351" t="str">
            <v>Gungahlin District B736 EPIC HV Reticulation</v>
          </cell>
          <cell r="C1351" t="str">
            <v>CIPEN Com/Ind Dvlp</v>
          </cell>
        </row>
        <row r="1352">
          <cell r="A1352">
            <v>7517676</v>
          </cell>
          <cell r="B1352" t="str">
            <v>Aranda B9 21 22 S1 LV Retic/Supply</v>
          </cell>
          <cell r="C1352" t="str">
            <v>CIPEN Urbn Infill</v>
          </cell>
        </row>
        <row r="1353">
          <cell r="A1353">
            <v>7517677</v>
          </cell>
          <cell r="B1353" t="str">
            <v>City Sec 84 Commercial Precint  B &amp; C Construction Site Temp Supply</v>
          </cell>
          <cell r="C1353" t="str">
            <v>CIPEN Spec Requests</v>
          </cell>
        </row>
        <row r="1354">
          <cell r="A1354">
            <v>7517678</v>
          </cell>
          <cell r="B1354" t="str">
            <v>Stromlo Blk 447 HV &amp; LV Retic to Bushfire Momorial</v>
          </cell>
          <cell r="C1354" t="str">
            <v>CIPEN Spec Requests</v>
          </cell>
        </row>
        <row r="1355">
          <cell r="A1355">
            <v>7517680</v>
          </cell>
          <cell r="B1355" t="str">
            <v>Fyshwick B7 S24 - 35 Kembla St LV Supply Upgrade</v>
          </cell>
          <cell r="C1355" t="str">
            <v>CIPEN Com/Ind Dvlp</v>
          </cell>
        </row>
        <row r="1356">
          <cell r="A1356">
            <v>7517681</v>
          </cell>
          <cell r="B1356" t="str">
            <v>Stay Installations Various locations ACT</v>
          </cell>
          <cell r="C1356" t="str">
            <v>CIPEN Dist O/H Rplc</v>
          </cell>
        </row>
        <row r="1357">
          <cell r="A1357">
            <v>7517683</v>
          </cell>
          <cell r="B1357" t="str">
            <v>Gilmore Zone Substation - Replacement of Load Monitoring Equipment</v>
          </cell>
          <cell r="C1357" t="str">
            <v>CIPEN Spec Requests</v>
          </cell>
        </row>
        <row r="1358">
          <cell r="A1358">
            <v>7517684</v>
          </cell>
          <cell r="B1358" t="str">
            <v>Stromlo Blk 456 Winslade Farm Shed LV Supply and Removal</v>
          </cell>
          <cell r="C1358" t="str">
            <v>CIPEN Rural Devpmnt</v>
          </cell>
        </row>
        <row r="1359">
          <cell r="A1359">
            <v>7517685</v>
          </cell>
          <cell r="B1359" t="str">
            <v>Bruce B3 S21 Haydon Dr/Jaeger Cirt TLC LV Supply</v>
          </cell>
          <cell r="C1359" t="str">
            <v>CIPEN Spec Requests</v>
          </cell>
        </row>
        <row r="1360">
          <cell r="A1360">
            <v>7517686</v>
          </cell>
          <cell r="B1360" t="str">
            <v>Majura B659 RAAF Base LV Supply to Bldg 149</v>
          </cell>
          <cell r="C1360" t="str">
            <v>CIPEN Com/Ind Dvlp</v>
          </cell>
        </row>
        <row r="1361">
          <cell r="A1361">
            <v>7517687</v>
          </cell>
          <cell r="B1361" t="str">
            <v>Majura B659 LV Supply SL Brindabella Cirt/Pialligo Ave No 3 Rndabout</v>
          </cell>
          <cell r="C1361" t="str">
            <v>CIPEN Spec Requests</v>
          </cell>
        </row>
        <row r="1362">
          <cell r="A1362">
            <v>7517688</v>
          </cell>
          <cell r="B1362" t="str">
            <v>Harrison S10 LV Supply to Telstra CMUX  Mappleton Avenue</v>
          </cell>
          <cell r="C1362" t="str">
            <v>CIPEN Spec Requests</v>
          </cell>
        </row>
        <row r="1363">
          <cell r="A1363">
            <v>7517689</v>
          </cell>
          <cell r="B1363" t="str">
            <v>Ainslie S24 &amp; 26 Replace OH Service Line with UG Service</v>
          </cell>
          <cell r="C1363" t="str">
            <v>CIPEN Dist O/H Rplc</v>
          </cell>
        </row>
        <row r="1364">
          <cell r="A1364">
            <v>7517690</v>
          </cell>
          <cell r="B1364" t="str">
            <v>Hume B7 S1 HV Reticulation &amp; LV Supply to National Library Storage Fac</v>
          </cell>
          <cell r="C1364" t="str">
            <v>CIPEN Com/Ind Dvlp</v>
          </cell>
        </row>
        <row r="1365">
          <cell r="A1365">
            <v>7517691</v>
          </cell>
          <cell r="B1365" t="str">
            <v>Gungahlin Dist Blk 629 One Tree Hill LV Supply to Vodaphone</v>
          </cell>
          <cell r="C1365" t="str">
            <v>CIPEN Com/Ind Dvlp</v>
          </cell>
        </row>
        <row r="1366">
          <cell r="A1366">
            <v>7517696</v>
          </cell>
          <cell r="B1366" t="str">
            <v>Parkes B2 S3 Anzac Park West Offices - HV &amp; LV UG Relocations</v>
          </cell>
          <cell r="C1366" t="str">
            <v>CIPEN Relocation</v>
          </cell>
        </row>
        <row r="1367">
          <cell r="A1367">
            <v>7517697</v>
          </cell>
          <cell r="B1367" t="str">
            <v>Parkes B2 S3 Anzac Park West Offices - Install LV UG to S/L Control</v>
          </cell>
          <cell r="C1367" t="str">
            <v>CIPEN Spec Requests</v>
          </cell>
        </row>
        <row r="1368">
          <cell r="A1368">
            <v>7517698</v>
          </cell>
          <cell r="B1368" t="str">
            <v>Campbell Sec 24 Replace sub 510</v>
          </cell>
          <cell r="C1368" t="str">
            <v>CIPEN Dist S/S Rplc</v>
          </cell>
        </row>
        <row r="1369">
          <cell r="A1369">
            <v>7517701</v>
          </cell>
          <cell r="B1369" t="str">
            <v>Forrest B1-5 S6 HV Reticulation &amp; LV Supply to Units</v>
          </cell>
          <cell r="C1369" t="str">
            <v>CIPEN Urbn Infill</v>
          </cell>
        </row>
        <row r="1370">
          <cell r="A1370">
            <v>7517702</v>
          </cell>
          <cell r="B1370" t="str">
            <v>Hume B14 S18 HV Reticulation &amp; LV Supply to SL Control &amp; Traffic Sigs</v>
          </cell>
          <cell r="C1370" t="str">
            <v>CIPEN Spec Requests</v>
          </cell>
        </row>
        <row r="1371">
          <cell r="A1371">
            <v>7517703</v>
          </cell>
          <cell r="B1371" t="str">
            <v>McKellar B11 S18 LV UG Relocation</v>
          </cell>
          <cell r="C1371" t="str">
            <v>CIPEN Relocation</v>
          </cell>
        </row>
        <row r="1372">
          <cell r="A1372">
            <v>7517704</v>
          </cell>
          <cell r="B1372" t="str">
            <v>Majura Dist Fairbairn LV Supply to Telstra CMUX - Guardhouse</v>
          </cell>
          <cell r="C1372" t="str">
            <v>CIPEN Spec Requests</v>
          </cell>
        </row>
        <row r="1373">
          <cell r="A1373">
            <v>7517706</v>
          </cell>
          <cell r="B1373" t="str">
            <v>Braddon B5 S19 HV Reticulation &amp; LV Supply to Office Development</v>
          </cell>
          <cell r="C1373" t="str">
            <v>CIPEN Com/Ind Dvlp</v>
          </cell>
        </row>
        <row r="1374">
          <cell r="A1374">
            <v>7517707</v>
          </cell>
          <cell r="B1374" t="str">
            <v>Downer Rebuild sub 2207</v>
          </cell>
          <cell r="C1374" t="str">
            <v>CIPEN Dist S/S Rplc</v>
          </cell>
        </row>
        <row r="1375">
          <cell r="A1375">
            <v>7517709</v>
          </cell>
          <cell r="B1375" t="str">
            <v>Kingston B1 S51 KFD HV Reticulation &amp; LV Supply to Waterfront Unit Dev</v>
          </cell>
          <cell r="C1375" t="str">
            <v>CIPEN Urbn Infill</v>
          </cell>
        </row>
        <row r="1376">
          <cell r="A1376">
            <v>7517710</v>
          </cell>
          <cell r="B1376" t="str">
            <v>Tuggeranong B98 Williamsdale Upgrade Sub 334 &amp; Supply to Rural Prop</v>
          </cell>
          <cell r="C1376" t="str">
            <v>CIPEN Rural Devpmnt</v>
          </cell>
        </row>
        <row r="1377">
          <cell r="A1377">
            <v>7517712</v>
          </cell>
          <cell r="B1377" t="str">
            <v>Curtin Section 62 Block 25 Coles Supermarket - Supply Upgrade</v>
          </cell>
          <cell r="C1377" t="str">
            <v>CIPEN Com/Ind Dvlp</v>
          </cell>
        </row>
        <row r="1378">
          <cell r="A1378">
            <v>7517713</v>
          </cell>
          <cell r="B1378" t="str">
            <v>Curtin Section 62 Block 25 HV &amp; LV Cable Relocations</v>
          </cell>
          <cell r="C1378" t="str">
            <v>CIPEN Relocation</v>
          </cell>
        </row>
        <row r="1379">
          <cell r="A1379">
            <v>7517717</v>
          </cell>
          <cell r="B1379" t="str">
            <v>Holt B2 S88 HV &amp; LV Relocations - Kippax Library</v>
          </cell>
          <cell r="C1379" t="str">
            <v>CIPEN Relocation</v>
          </cell>
        </row>
        <row r="1380">
          <cell r="A1380">
            <v>7517719</v>
          </cell>
          <cell r="B1380" t="str">
            <v>Deakin B15 S49 Canberra Girls Grammar School Grey St LV Upgrade</v>
          </cell>
          <cell r="C1380" t="str">
            <v>CIPEN Com/Ind Dvlp</v>
          </cell>
        </row>
        <row r="1381">
          <cell r="A1381">
            <v>7517720</v>
          </cell>
          <cell r="B1381" t="str">
            <v>Hackett 31/31 French St Rebuild Sub 0796</v>
          </cell>
          <cell r="C1381" t="str">
            <v>CIPEN Dist S/S Rplc</v>
          </cell>
        </row>
        <row r="1382">
          <cell r="A1382">
            <v>7517721</v>
          </cell>
          <cell r="B1382" t="str">
            <v>Pddys River Blk 242 Gregory Freshford Rd HV/LV supply</v>
          </cell>
          <cell r="C1382" t="str">
            <v>CIPEN Rural Devpmnt</v>
          </cell>
        </row>
        <row r="1383">
          <cell r="A1383">
            <v>7517722</v>
          </cell>
          <cell r="B1383" t="str">
            <v>Emergency Supply Arrangement to the ACT</v>
          </cell>
          <cell r="C1383" t="str">
            <v>CIPEN Emrgncy Supp</v>
          </cell>
        </row>
        <row r="1384">
          <cell r="A1384">
            <v>7517724</v>
          </cell>
          <cell r="B1384" t="str">
            <v>Narrabundah 39/34 Jerrabomberra Ave Rebuild Sub 0615</v>
          </cell>
          <cell r="C1384" t="str">
            <v>CIPEN Dist S/S Rplc</v>
          </cell>
        </row>
        <row r="1385">
          <cell r="A1385">
            <v>7517725</v>
          </cell>
          <cell r="B1385" t="str">
            <v>Evatt B4 S119 LV Reticulation &amp; Supply to Sewer Gauging Station</v>
          </cell>
          <cell r="C1385" t="str">
            <v>CIPEN Spec Requests</v>
          </cell>
        </row>
        <row r="1386">
          <cell r="A1386">
            <v>7517726</v>
          </cell>
          <cell r="B1386" t="str">
            <v>Tuggeranong 1st Stage of the L2 lock change</v>
          </cell>
          <cell r="C1386" t="str">
            <v>CIPEN Dist S/S Rplc</v>
          </cell>
        </row>
        <row r="1387">
          <cell r="A1387">
            <v>7517727</v>
          </cell>
          <cell r="B1387" t="str">
            <v>Curtin Sector 1 Condemned Pole Replacement 05-06</v>
          </cell>
          <cell r="C1387" t="str">
            <v>CIPEN Dist O/H Rplc</v>
          </cell>
        </row>
        <row r="1388">
          <cell r="A1388">
            <v>7517728</v>
          </cell>
          <cell r="B1388" t="str">
            <v>Curtin Sector 2 Condemned Pole Replacement 05-06</v>
          </cell>
          <cell r="C1388" t="str">
            <v>CIPEN Dist O/H Rplc</v>
          </cell>
        </row>
        <row r="1389">
          <cell r="A1389">
            <v>7517729</v>
          </cell>
          <cell r="B1389" t="str">
            <v>Red Hill B13 S3 UG LV Supply and OH Removals</v>
          </cell>
          <cell r="C1389" t="str">
            <v>CIPEN Relocation</v>
          </cell>
        </row>
        <row r="1390">
          <cell r="A1390">
            <v>7517730</v>
          </cell>
          <cell r="B1390" t="str">
            <v>Wanniassa B60 S132 LV Supply to TransACT Node</v>
          </cell>
          <cell r="C1390" t="str">
            <v>CIPEN Spec Requests</v>
          </cell>
        </row>
        <row r="1391">
          <cell r="A1391">
            <v>7517731</v>
          </cell>
          <cell r="B1391" t="str">
            <v>City B2 S89 HV Reticulation &amp; Sub Fitout</v>
          </cell>
          <cell r="C1391" t="str">
            <v>CIPEN Com/Ind Dvlp</v>
          </cell>
        </row>
        <row r="1392">
          <cell r="A1392">
            <v>7517732</v>
          </cell>
          <cell r="B1392" t="str">
            <v>Network Connectivity Stage 4 Data Capture</v>
          </cell>
          <cell r="C1392" t="str">
            <v>CIPEN IT Project</v>
          </cell>
        </row>
        <row r="1393">
          <cell r="A1393">
            <v>7517734</v>
          </cell>
          <cell r="B1393" t="str">
            <v>City B16 S61 - HV Reticulation &amp; Construction Site Power Supply</v>
          </cell>
          <cell r="C1393" t="str">
            <v>CIPEN Spec Requests</v>
          </cell>
        </row>
        <row r="1394">
          <cell r="A1394">
            <v>7517735</v>
          </cell>
          <cell r="B1394" t="str">
            <v>City B1 S90 HV Reticulation &amp; Construction Site Power Supply</v>
          </cell>
          <cell r="C1394" t="str">
            <v>CIPEN Spec Requests</v>
          </cell>
        </row>
        <row r="1395">
          <cell r="A1395">
            <v>7517736</v>
          </cell>
          <cell r="B1395" t="str">
            <v>Majura B660 Fairbairn (RAAF Base) HV &amp; LV Relocations</v>
          </cell>
          <cell r="C1395" t="str">
            <v>CIPEN Relocation</v>
          </cell>
        </row>
        <row r="1396">
          <cell r="A1396">
            <v>7517738</v>
          </cell>
          <cell r="B1396" t="str">
            <v>Yarralumla B12 S25 Replace LV OHead with UG Cabling</v>
          </cell>
          <cell r="C1396" t="str">
            <v>CIPEN Dist O/H Rplc</v>
          </cell>
        </row>
        <row r="1397">
          <cell r="A1397">
            <v>7517740</v>
          </cell>
          <cell r="B1397" t="str">
            <v>Greenway B12 S46 - HV Reticulation &amp; LV Supply to Ventilation Sites</v>
          </cell>
          <cell r="C1397" t="str">
            <v>CIPEN Spec Requests</v>
          </cell>
        </row>
        <row r="1398">
          <cell r="A1398">
            <v>7517741</v>
          </cell>
          <cell r="B1398" t="str">
            <v>Majura B660 RAAF Fairbairn - LV Supply to Hangar 48</v>
          </cell>
          <cell r="C1398" t="str">
            <v>CIPEN Com/Ind Dvlp</v>
          </cell>
        </row>
        <row r="1399">
          <cell r="A1399">
            <v>7517743</v>
          </cell>
          <cell r="B1399" t="str">
            <v>SCADA upgrade Latham Zone Substation</v>
          </cell>
          <cell r="C1399" t="str">
            <v>CIPEN IT Project</v>
          </cell>
        </row>
        <row r="1400">
          <cell r="A1400">
            <v>7517744</v>
          </cell>
          <cell r="B1400" t="str">
            <v>CAPM 5 Implementation for 8829 Recloser  Mugga Fdr</v>
          </cell>
          <cell r="C1400" t="str">
            <v>CIPEN IT Project</v>
          </cell>
        </row>
        <row r="1401">
          <cell r="A1401">
            <v>7517745</v>
          </cell>
          <cell r="B1401" t="str">
            <v>CAPM 5 Implementation for 8813 Recloser Curtin North Fdr</v>
          </cell>
          <cell r="C1401" t="str">
            <v>CIPEN IT Project</v>
          </cell>
        </row>
        <row r="1402">
          <cell r="A1402">
            <v>7517746</v>
          </cell>
          <cell r="B1402" t="str">
            <v>CAPM 5 Implementation for 8814 Recloser Yarralumla Fdr</v>
          </cell>
          <cell r="C1402" t="str">
            <v>CIPEN IT Project</v>
          </cell>
        </row>
        <row r="1403">
          <cell r="A1403">
            <v>7517747</v>
          </cell>
          <cell r="B1403" t="str">
            <v>CAPM Rural Reclosers Upgrade</v>
          </cell>
          <cell r="C1403" t="str">
            <v>CIPEN IT Project</v>
          </cell>
        </row>
        <row r="1404">
          <cell r="A1404">
            <v>7517748</v>
          </cell>
          <cell r="B1404" t="str">
            <v>Zone Substations Replacement of UPS</v>
          </cell>
          <cell r="C1404" t="str">
            <v>CIPEN IT Project</v>
          </cell>
        </row>
        <row r="1405">
          <cell r="A1405">
            <v>7517749</v>
          </cell>
          <cell r="B1405" t="str">
            <v>Red Hill 1/6 Flinders Way Rebuild sub 0261</v>
          </cell>
          <cell r="C1405" t="str">
            <v>CIPEN Dist S/S Rplc</v>
          </cell>
        </row>
        <row r="1406">
          <cell r="A1406">
            <v>7517750</v>
          </cell>
          <cell r="B1406" t="str">
            <v>Fyshwick B35 &amp; 36 S37 HV Overhead Relocations</v>
          </cell>
          <cell r="C1406" t="str">
            <v>CIPEN Relocation</v>
          </cell>
        </row>
        <row r="1407">
          <cell r="A1407">
            <v>7517751</v>
          </cell>
          <cell r="B1407" t="str">
            <v>Curtin 10/7 Morgan Cres Rebuild Sub 861</v>
          </cell>
          <cell r="C1407" t="str">
            <v>CIPEN Dist S/S Rplc</v>
          </cell>
        </row>
        <row r="1408">
          <cell r="A1408">
            <v>7517752</v>
          </cell>
          <cell r="B1408" t="str">
            <v>Fyshwick B35 &amp; 36 S37 HV Reticulation &amp; LV Supply to Comm Developments</v>
          </cell>
          <cell r="C1408" t="str">
            <v>CIPEN Com/Ind Dvlp</v>
          </cell>
        </row>
        <row r="1409">
          <cell r="A1409">
            <v>7517753</v>
          </cell>
          <cell r="B1409" t="str">
            <v>Installation of Power Transformer Safety Rails at Fyshwick Zone</v>
          </cell>
          <cell r="C1409" t="str">
            <v>CIPEN ZZS Replce</v>
          </cell>
        </row>
        <row r="1410">
          <cell r="A1410">
            <v>7517755</v>
          </cell>
          <cell r="B1410" t="str">
            <v>Parkes B2 S3 Anzac Park West Offices - Construction Power Supply</v>
          </cell>
          <cell r="C1410" t="str">
            <v>CIPEN Spec Requests</v>
          </cell>
        </row>
        <row r="1411">
          <cell r="A1411">
            <v>7517756</v>
          </cell>
          <cell r="B1411" t="str">
            <v>Belconnen S87 LV Supply to Street Light Controller</v>
          </cell>
          <cell r="C1411" t="str">
            <v>CIPEN Spec Requests</v>
          </cell>
        </row>
        <row r="1412">
          <cell r="A1412">
            <v>7517757</v>
          </cell>
          <cell r="B1412" t="str">
            <v>Lyneham B2 S47 HV Retic &amp; LV Upgrade to Lyneham HS</v>
          </cell>
          <cell r="C1412" t="str">
            <v>CIPEN Spec Requests</v>
          </cell>
        </row>
        <row r="1413">
          <cell r="A1413">
            <v>7517758</v>
          </cell>
          <cell r="B1413" t="str">
            <v>Oaks Estate B21 S2 LV Supply to Traffic Signals</v>
          </cell>
          <cell r="C1413" t="str">
            <v>CIPEN Spec Requests</v>
          </cell>
        </row>
        <row r="1414">
          <cell r="A1414">
            <v>7517759</v>
          </cell>
          <cell r="B1414" t="str">
            <v>Macquarie B5 S52 Relocate LV Supply Cable to Canberra HS</v>
          </cell>
          <cell r="C1414" t="str">
            <v>CIPEN Relocation</v>
          </cell>
        </row>
        <row r="1415">
          <cell r="A1415">
            <v>7517761</v>
          </cell>
          <cell r="B1415" t="str">
            <v>Fyshwick B44 S29 Upgrade Sub 4923 &amp; LV Supply Upgrade</v>
          </cell>
          <cell r="C1415" t="str">
            <v>CIPEN Com/Ind Dvlp</v>
          </cell>
        </row>
        <row r="1416">
          <cell r="A1416">
            <v>7517762</v>
          </cell>
          <cell r="B1416" t="str">
            <v>Replace 132kV Surge Arresters - Wanniassa Zone</v>
          </cell>
          <cell r="C1416" t="str">
            <v>CIPEN ZZS Replce</v>
          </cell>
        </row>
        <row r="1417">
          <cell r="A1417">
            <v>7517763</v>
          </cell>
          <cell r="B1417" t="str">
            <v>Fadden B20 S353 HV Retic &amp; LV Upgrade to Tennis Centre</v>
          </cell>
          <cell r="C1417" t="str">
            <v>CIPEN Com/Ind Dvlp</v>
          </cell>
        </row>
        <row r="1418">
          <cell r="A1418">
            <v>7517765</v>
          </cell>
          <cell r="B1418" t="str">
            <v>Deakin B76 S35 LV Upgrade to Alfred Deakin HS</v>
          </cell>
          <cell r="C1418" t="str">
            <v>CIPEN Spec Requests</v>
          </cell>
        </row>
        <row r="1419">
          <cell r="A1419">
            <v>7517766</v>
          </cell>
          <cell r="B1419" t="str">
            <v>Wanniassa B3 S225 Replace Bare Conductors with ABC</v>
          </cell>
          <cell r="C1419" t="str">
            <v>CIPEN Dist O/H Rplc</v>
          </cell>
        </row>
        <row r="1420">
          <cell r="A1420">
            <v>7517768</v>
          </cell>
          <cell r="B1420" t="str">
            <v>TranGrid-ActewAGL bulk supply point at Williamsdale</v>
          </cell>
          <cell r="C1420" t="str">
            <v>CIPEN Emrgncy Supp</v>
          </cell>
        </row>
        <row r="1421">
          <cell r="A1421">
            <v>7517770</v>
          </cell>
          <cell r="B1421" t="str">
            <v>Canberra Central Miscellaneous Pole Changes 05-06</v>
          </cell>
          <cell r="C1421" t="str">
            <v>CIPEN Dist O/H Rplc</v>
          </cell>
        </row>
        <row r="1422">
          <cell r="A1422">
            <v>7517772</v>
          </cell>
          <cell r="B1422" t="str">
            <v>Kingston B1 S51 LV Reticulation &amp; Supply to Construction Site</v>
          </cell>
          <cell r="C1422" t="str">
            <v>CIPEN Spec Requests</v>
          </cell>
        </row>
        <row r="1423">
          <cell r="A1423">
            <v>7517773</v>
          </cell>
          <cell r="B1423" t="str">
            <v>Sub 862 Rebuild 9/14  Allan St Curtin</v>
          </cell>
          <cell r="C1423" t="str">
            <v>CIPEN Dist S/S Rplc</v>
          </cell>
        </row>
        <row r="1424">
          <cell r="A1424">
            <v>7517774</v>
          </cell>
          <cell r="B1424" t="str">
            <v>Phillip B2 S53 LV Supply to Traffic Signals</v>
          </cell>
          <cell r="C1424" t="str">
            <v>CIPEN Spec Requests</v>
          </cell>
        </row>
        <row r="1425">
          <cell r="A1425">
            <v>7517775</v>
          </cell>
          <cell r="B1425" t="str">
            <v>Weetangera B8 S13 LV Overhead Relocations</v>
          </cell>
          <cell r="C1425" t="str">
            <v>CIPEN Relocation</v>
          </cell>
        </row>
        <row r="1426">
          <cell r="A1426">
            <v>7517776</v>
          </cell>
          <cell r="B1426" t="str">
            <v>Macquarie B1 S67 LV Supply to Traffic Signals - Belconnen Way</v>
          </cell>
          <cell r="C1426" t="str">
            <v>CIPEN Spec Requests</v>
          </cell>
        </row>
        <row r="1427">
          <cell r="A1427">
            <v>7517777</v>
          </cell>
          <cell r="B1427" t="str">
            <v>City B20 &amp; 21 S10 HV Reticulation &amp; Substation Fitout - Commercial Dev</v>
          </cell>
          <cell r="C1427" t="str">
            <v>CIPEN Com/Ind Dvlp</v>
          </cell>
        </row>
        <row r="1428">
          <cell r="A1428">
            <v>7517778</v>
          </cell>
          <cell r="B1428" t="str">
            <v>Harrison 3 Estate Stage 1A HV &amp; LV Reticulation</v>
          </cell>
          <cell r="C1428" t="str">
            <v>CIPEN Urbn Dvlpmnt</v>
          </cell>
        </row>
        <row r="1429">
          <cell r="A1429">
            <v>7517779</v>
          </cell>
          <cell r="B1429" t="str">
            <v>Harrison 3 Estate Stage 1B HV &amp; LV Reticulation</v>
          </cell>
          <cell r="C1429" t="str">
            <v>CIPEN Urbn Dvlpmnt</v>
          </cell>
        </row>
        <row r="1430">
          <cell r="A1430">
            <v>7517780</v>
          </cell>
          <cell r="B1430" t="str">
            <v>Harrison 3 Estate Stage 1C HV &amp; LV Reticulation</v>
          </cell>
          <cell r="C1430" t="str">
            <v>CIPEN Urbn Dvlpmnt</v>
          </cell>
        </row>
        <row r="1431">
          <cell r="A1431">
            <v>7517781</v>
          </cell>
          <cell r="B1431" t="str">
            <v>Weston Creek Miscellaneous Pole Changes 05-06  Stage 2</v>
          </cell>
          <cell r="C1431" t="str">
            <v>CIPEN Dist O/H Rplc</v>
          </cell>
        </row>
        <row r="1432">
          <cell r="A1432">
            <v>7517783</v>
          </cell>
          <cell r="B1432" t="str">
            <v>Fyshwick B20 S13 LV Supply to Commercial Site.</v>
          </cell>
          <cell r="C1432" t="str">
            <v>CIPEN Com/Ind Dvlp</v>
          </cell>
        </row>
        <row r="1433">
          <cell r="A1433">
            <v>7517784</v>
          </cell>
          <cell r="B1433" t="str">
            <v>Watson 1/69 Irvine St Sub 647 Rebuild</v>
          </cell>
          <cell r="C1433" t="str">
            <v>CIPEN Dist S/S Rplc</v>
          </cell>
        </row>
        <row r="1434">
          <cell r="A1434">
            <v>7517785</v>
          </cell>
          <cell r="B1434" t="str">
            <v>ENMAC Call and Dispatch - Phase One</v>
          </cell>
          <cell r="C1434" t="str">
            <v>CIPEN IT Project</v>
          </cell>
        </row>
        <row r="1435">
          <cell r="A1435">
            <v>7517786</v>
          </cell>
          <cell r="B1435" t="str">
            <v>Belconnen B13 S32 LV Supply to Traffic Signals - Lathlain Street</v>
          </cell>
          <cell r="C1435" t="str">
            <v>CIPEN Spec Requests</v>
          </cell>
        </row>
        <row r="1436">
          <cell r="A1436">
            <v>7517787</v>
          </cell>
          <cell r="B1436" t="str">
            <v>Greenway B11 S68 Install LV Fuseway in Sub 8891 - Unit Development</v>
          </cell>
          <cell r="C1436" t="str">
            <v>CIPEN Urbn Infill</v>
          </cell>
        </row>
        <row r="1437">
          <cell r="A1437">
            <v>7517788</v>
          </cell>
          <cell r="B1437" t="str">
            <v>Watson B7 S74 LV Supply to Units 54-61 &amp; 79-92</v>
          </cell>
          <cell r="C1437" t="str">
            <v>CIPEN Urbn Infill</v>
          </cell>
        </row>
        <row r="1438">
          <cell r="A1438">
            <v>7517789</v>
          </cell>
          <cell r="B1438" t="str">
            <v>Duffy 27/52  Off Eucumbene Drive. Sub 1576 Rebuild</v>
          </cell>
          <cell r="C1438" t="str">
            <v>CIPEN Dist S/S Rplc</v>
          </cell>
        </row>
        <row r="1439">
          <cell r="A1439">
            <v>7517790</v>
          </cell>
          <cell r="B1439" t="str">
            <v>Majura B660 Fairbairn (RAAF Base) Install Construction Power Supply</v>
          </cell>
          <cell r="C1439" t="str">
            <v>CIPEN Spec Requests</v>
          </cell>
        </row>
        <row r="1440">
          <cell r="A1440">
            <v>7517791</v>
          </cell>
          <cell r="B1440" t="str">
            <v>Jerrabomberra B2114 HV Overhead Alterations Mugga Tip</v>
          </cell>
          <cell r="C1440" t="str">
            <v>CIPEN Relocation</v>
          </cell>
        </row>
        <row r="1441">
          <cell r="A1441">
            <v>7517792</v>
          </cell>
          <cell r="B1441" t="str">
            <v>Sub 400 Rebuild Kent St Deakin</v>
          </cell>
          <cell r="C1441" t="str">
            <v>CIPEN Dist S/S Rplc</v>
          </cell>
        </row>
        <row r="1442">
          <cell r="A1442">
            <v>7517793</v>
          </cell>
          <cell r="B1442" t="str">
            <v>Gungahlin - Retic Stages 4A 4B &amp; 5 Gungahlin Place Precinct</v>
          </cell>
          <cell r="C1442" t="str">
            <v>CIPEN Urbn Dvlpmnt</v>
          </cell>
        </row>
        <row r="1443">
          <cell r="A1443">
            <v>7517795</v>
          </cell>
          <cell r="B1443" t="str">
            <v>Holder Hindmarsh drive Sub 1563 Rebuild</v>
          </cell>
          <cell r="C1443" t="str">
            <v>CIPEN Dist S/S Rplc</v>
          </cell>
        </row>
        <row r="1444">
          <cell r="A1444">
            <v>7517797</v>
          </cell>
          <cell r="B1444" t="str">
            <v>Deakin Suburb condemned poles replacement program 05/06 Stage 1</v>
          </cell>
          <cell r="C1444" t="str">
            <v>CIPEN Dist O/H Rplc</v>
          </cell>
        </row>
        <row r="1445">
          <cell r="A1445">
            <v>7517798</v>
          </cell>
          <cell r="B1445" t="str">
            <v>Lyons 1/59 Deloraine St Sub 931 Rebuild</v>
          </cell>
          <cell r="C1445" t="str">
            <v>CIPEN Dist S/S Rplc</v>
          </cell>
        </row>
        <row r="1446">
          <cell r="A1446">
            <v>7517799</v>
          </cell>
          <cell r="B1446" t="str">
            <v>Deakin Suburb condemned poles replacement program 05/06 Stage 2</v>
          </cell>
          <cell r="C1446" t="str">
            <v>CIPEN Dist O/H Rplc</v>
          </cell>
        </row>
        <row r="1447">
          <cell r="A1447">
            <v>7517800</v>
          </cell>
          <cell r="B1447" t="str">
            <v>Deakin Suburb condemned poles replacement program 05/06 Stage 3</v>
          </cell>
          <cell r="C1447" t="str">
            <v>CIPEN Dist O/H Rplc</v>
          </cell>
        </row>
        <row r="1448">
          <cell r="A1448">
            <v>7517801</v>
          </cell>
          <cell r="B1448" t="str">
            <v>Weston B15 S67 Sub 2994 Augmentation &amp; LV Supply to Child Care Centre</v>
          </cell>
          <cell r="C1448" t="str">
            <v>CIPEN Com/Ind Dvlp</v>
          </cell>
        </row>
        <row r="1449">
          <cell r="A1449">
            <v>7517802</v>
          </cell>
          <cell r="B1449" t="str">
            <v>Symonston B11 S49 Quamby Centre - Sub 5222 Augmentation</v>
          </cell>
          <cell r="C1449" t="str">
            <v>CIPEN Com/Ind Dvlp</v>
          </cell>
        </row>
        <row r="1450">
          <cell r="A1450">
            <v>7517803</v>
          </cell>
          <cell r="B1450" t="str">
            <v>Acton - ANU Le Couteur Building - HV Reticulation &amp; LV Supply</v>
          </cell>
          <cell r="C1450" t="str">
            <v>CIPEN Com/Ind Dvlp</v>
          </cell>
        </row>
        <row r="1451">
          <cell r="A1451">
            <v>7517804</v>
          </cell>
          <cell r="B1451" t="str">
            <v>City S89 Murulla Lane HV UG Relocations</v>
          </cell>
          <cell r="C1451" t="str">
            <v>CIPEN Relocation</v>
          </cell>
        </row>
        <row r="1452">
          <cell r="A1452">
            <v>7517810</v>
          </cell>
          <cell r="B1452" t="str">
            <v>Campbell B1 S39 War Memorial - Relocate LV UG to Out Post Cafe</v>
          </cell>
          <cell r="C1452" t="str">
            <v>CIPEN Relocation</v>
          </cell>
        </row>
        <row r="1453">
          <cell r="A1453">
            <v>7517813</v>
          </cell>
          <cell r="B1453" t="str">
            <v>Mawson B22 S46 HV Reticulation &amp; LV Supply to Woolworths</v>
          </cell>
          <cell r="C1453" t="str">
            <v>CIPEN Com/Ind Dvlp</v>
          </cell>
        </row>
        <row r="1454">
          <cell r="A1454">
            <v>7517814</v>
          </cell>
          <cell r="B1454" t="str">
            <v>Macquarie B6 S38 LV Supply to Units</v>
          </cell>
          <cell r="C1454" t="str">
            <v>CIPEN Urbn Infill</v>
          </cell>
        </row>
        <row r="1455">
          <cell r="A1455">
            <v>7517815</v>
          </cell>
          <cell r="B1455" t="str">
            <v>Braddon B40 - 42 S4 LV Supply to Units</v>
          </cell>
          <cell r="C1455" t="str">
            <v>CIPEN Urbn Infill</v>
          </cell>
        </row>
        <row r="1456">
          <cell r="A1456">
            <v>7517819</v>
          </cell>
          <cell r="B1456" t="str">
            <v>Installation of Water Tank at Belconnen Zone Substation</v>
          </cell>
          <cell r="C1456" t="str">
            <v>CIPEN ZZS Replce</v>
          </cell>
        </row>
        <row r="1457">
          <cell r="A1457">
            <v>7517821</v>
          </cell>
          <cell r="B1457" t="str">
            <v>Tuggeranong B1185 LV Relocations</v>
          </cell>
          <cell r="C1457" t="str">
            <v>CIPEN Relocation</v>
          </cell>
        </row>
        <row r="1458">
          <cell r="A1458">
            <v>7517822</v>
          </cell>
          <cell r="B1458" t="str">
            <v>Belconnen B1359 LV Relocations</v>
          </cell>
          <cell r="C1458" t="str">
            <v>CIPEN Relocation</v>
          </cell>
        </row>
        <row r="1459">
          <cell r="A1459">
            <v>7517823</v>
          </cell>
          <cell r="B1459" t="str">
            <v>City Blk  2 Sec 89 - LV To Construction Site</v>
          </cell>
          <cell r="C1459" t="str">
            <v>CIPEN Spec Requests</v>
          </cell>
        </row>
        <row r="1460">
          <cell r="A1460">
            <v>7517825</v>
          </cell>
          <cell r="B1460" t="str">
            <v>Fyshwick B77 S29 HV UG Relocations</v>
          </cell>
          <cell r="C1460" t="str">
            <v>CIPEN Relocation</v>
          </cell>
        </row>
        <row r="1461">
          <cell r="A1461">
            <v>7517826</v>
          </cell>
          <cell r="B1461" t="str">
            <v>Narrabundah B3 S124 LV Supply &amp; Disconnection to Hungarian Club</v>
          </cell>
          <cell r="C1461" t="str">
            <v>CIPEN Spec Requests</v>
          </cell>
        </row>
        <row r="1462">
          <cell r="A1462">
            <v>7517827</v>
          </cell>
          <cell r="B1462" t="str">
            <v>Sub 834 rebuild 22 Colvin St Hughes</v>
          </cell>
          <cell r="C1462" t="str">
            <v>CIPEN Dist S/S Rplc</v>
          </cell>
        </row>
        <row r="1463">
          <cell r="A1463">
            <v>7517828</v>
          </cell>
          <cell r="B1463" t="str">
            <v>Sub 794 rebuild 27 Wisdom St Hughes</v>
          </cell>
          <cell r="C1463" t="str">
            <v>CIPEN Dist S/S Rplc</v>
          </cell>
        </row>
        <row r="1464">
          <cell r="A1464">
            <v>7517829</v>
          </cell>
          <cell r="B1464" t="str">
            <v>Sub 553 rebuild 2/6 Alexander St Red Hill</v>
          </cell>
          <cell r="C1464" t="str">
            <v>CIPEN Dist S/S Rplc</v>
          </cell>
        </row>
        <row r="1465">
          <cell r="A1465">
            <v>7517830</v>
          </cell>
          <cell r="B1465" t="str">
            <v>Sub 790 rebuild 56 Kitchener St Hughes</v>
          </cell>
          <cell r="C1465" t="str">
            <v>CIPEN Dist S/S Rplc</v>
          </cell>
        </row>
        <row r="1466">
          <cell r="A1466">
            <v>7517833</v>
          </cell>
          <cell r="B1466" t="str">
            <v>LV Drop Citrix Implementation</v>
          </cell>
          <cell r="C1466" t="str">
            <v>CIPEN IT Project</v>
          </cell>
        </row>
        <row r="1467">
          <cell r="A1467">
            <v>7517834</v>
          </cell>
          <cell r="B1467" t="str">
            <v>City Section 84 - Fit Out I/Door S/S &amp; HV Reticulation - Office Tower</v>
          </cell>
          <cell r="C1467" t="str">
            <v>CIPEN Com/Ind Dvlp</v>
          </cell>
        </row>
        <row r="1468">
          <cell r="A1468">
            <v>7517838</v>
          </cell>
          <cell r="B1468" t="str">
            <v>Ainslie Sector 1 Condemned Pole Replacement 05-06</v>
          </cell>
          <cell r="C1468" t="str">
            <v>CIPEN Dist O/H Rplc</v>
          </cell>
        </row>
        <row r="1469">
          <cell r="A1469">
            <v>7517839</v>
          </cell>
          <cell r="B1469" t="str">
            <v>Ainslie Sector 2 Condemned Pole Replacement 05-06</v>
          </cell>
          <cell r="C1469" t="str">
            <v>CIPEN Dist O/H Rplc</v>
          </cell>
        </row>
        <row r="1470">
          <cell r="A1470">
            <v>7517840</v>
          </cell>
          <cell r="B1470" t="str">
            <v>Ainslie Sector 3 Condemned Pole Replacement 05-06</v>
          </cell>
          <cell r="C1470" t="str">
            <v>CIPEN Dist O/H Rplc</v>
          </cell>
        </row>
        <row r="1471">
          <cell r="A1471">
            <v>7517842</v>
          </cell>
          <cell r="B1471" t="str">
            <v>Poles and Wires Citrix Implementation</v>
          </cell>
          <cell r="C1471" t="str">
            <v>CIPEN IT Project</v>
          </cell>
        </row>
        <row r="1472">
          <cell r="A1472">
            <v>7517843</v>
          </cell>
          <cell r="B1472" t="str">
            <v>Fyshwick Sub 604 Rebuild 9 Isa St</v>
          </cell>
          <cell r="C1472" t="str">
            <v>CIPEN Dist S/S Rplc</v>
          </cell>
        </row>
        <row r="1473">
          <cell r="A1473">
            <v>7517844</v>
          </cell>
          <cell r="B1473" t="str">
            <v>Hughes Sub 762 Rebuild 1/58</v>
          </cell>
          <cell r="C1473" t="str">
            <v>CIPEN Dist S/S Rplc</v>
          </cell>
        </row>
        <row r="1474">
          <cell r="A1474">
            <v>7517845</v>
          </cell>
          <cell r="B1474" t="str">
            <v>Curtin Sub 836 Rebuild 10 Holman St</v>
          </cell>
          <cell r="C1474" t="str">
            <v>CIPEN Dist S/S Rplc</v>
          </cell>
        </row>
        <row r="1475">
          <cell r="A1475">
            <v>7517846</v>
          </cell>
          <cell r="B1475" t="str">
            <v>Curtin Sub 885 Rebuild 1/59</v>
          </cell>
          <cell r="C1475" t="str">
            <v>CIPEN Dist S/S Rplc</v>
          </cell>
        </row>
        <row r="1476">
          <cell r="A1476">
            <v>7517847</v>
          </cell>
          <cell r="B1476" t="str">
            <v>Kingston Cunningham HV Feeder Modifications</v>
          </cell>
          <cell r="C1476" t="str">
            <v>CIPEN Dist Sys Augm</v>
          </cell>
        </row>
        <row r="1477">
          <cell r="A1477">
            <v>7517848</v>
          </cell>
          <cell r="B1477" t="str">
            <v>Bruce AIS Development - HV Supply Augmentation</v>
          </cell>
          <cell r="C1477" t="str">
            <v>CIPEN Dist Sys Augm</v>
          </cell>
        </row>
        <row r="1478">
          <cell r="A1478">
            <v>7517849</v>
          </cell>
          <cell r="B1478" t="str">
            <v>Campbell B1 S39 HV Reticulation &amp; S/S Fitout &amp; S1386 Removal</v>
          </cell>
          <cell r="C1478" t="str">
            <v>CIPEN Com/Ind Dvlp</v>
          </cell>
        </row>
        <row r="1479">
          <cell r="A1479">
            <v>7517850</v>
          </cell>
          <cell r="B1479" t="str">
            <v>Duffy B22 S37 Replace LV Overhead mains with ABC</v>
          </cell>
          <cell r="C1479" t="str">
            <v>CIPEN Dist O/H Rplc</v>
          </cell>
        </row>
        <row r="1480">
          <cell r="A1480">
            <v>7517851</v>
          </cell>
          <cell r="B1480" t="str">
            <v>Acton CSIRO Substation 4493 Augmentation</v>
          </cell>
          <cell r="C1480" t="str">
            <v>CIPEN Com/Ind Dvlp</v>
          </cell>
        </row>
        <row r="1481">
          <cell r="A1481">
            <v>7517852</v>
          </cell>
          <cell r="B1481" t="str">
            <v>Replace 66kV Surge Arresters Fyshwick Zone Substation</v>
          </cell>
          <cell r="C1481" t="str">
            <v>CIPEN ZZS Replce</v>
          </cell>
        </row>
        <row r="1482">
          <cell r="A1482">
            <v>7517853</v>
          </cell>
          <cell r="B1482" t="str">
            <v>Majura B587 Brindabella Park HV Reticulation &amp; Sub Fitout B33 &amp; 35</v>
          </cell>
          <cell r="C1482" t="str">
            <v>CIPEN Com/Ind Dvlp</v>
          </cell>
        </row>
        <row r="1483">
          <cell r="A1483">
            <v>7517854</v>
          </cell>
          <cell r="B1483" t="str">
            <v>Deakin B7 S52 Replace LV OH Conductors with ABC</v>
          </cell>
          <cell r="C1483" t="str">
            <v>CIPEN Relocation</v>
          </cell>
        </row>
        <row r="1484">
          <cell r="A1484">
            <v>7517855</v>
          </cell>
          <cell r="B1484" t="str">
            <v>Installation of Safety Rail Transformer No3 Fyshwick Zone Substation</v>
          </cell>
          <cell r="C1484" t="str">
            <v>CIPEN ZZS Replce</v>
          </cell>
        </row>
        <row r="1485">
          <cell r="A1485">
            <v>7517857</v>
          </cell>
          <cell r="B1485" t="str">
            <v>Pialligo Brindabella Business Park - Remove Sub 8470</v>
          </cell>
          <cell r="C1485" t="str">
            <v>CIPEN Com/Ind Dvlp</v>
          </cell>
        </row>
        <row r="1486">
          <cell r="A1486">
            <v>7517858</v>
          </cell>
          <cell r="B1486" t="str">
            <v>Pole Nailing Jul-04 to Dec-04 Various Locations</v>
          </cell>
          <cell r="C1486" t="str">
            <v>CIPEN Dist O/H Rplc</v>
          </cell>
        </row>
        <row r="1487">
          <cell r="A1487">
            <v>7517859</v>
          </cell>
          <cell r="B1487" t="str">
            <v>HV Joint Replacements - Bunda Allara Chan King &amp; Kent feeders</v>
          </cell>
          <cell r="C1487" t="str">
            <v>CIPEN Dist U/G Rplc</v>
          </cell>
        </row>
        <row r="1488">
          <cell r="A1488">
            <v>7517860</v>
          </cell>
          <cell r="B1488" t="str">
            <v>Phillip B7 S49 HV Reticulation &amp; LV Supply to Caryards</v>
          </cell>
          <cell r="C1488" t="str">
            <v>CIPEN Com/Ind Dvlp</v>
          </cell>
        </row>
        <row r="1489">
          <cell r="A1489">
            <v>7517861</v>
          </cell>
          <cell r="B1489" t="str">
            <v>Protrack Software Upgrade and Data Conversion</v>
          </cell>
          <cell r="C1489" t="str">
            <v>CIPEN IT Project</v>
          </cell>
        </row>
        <row r="1490">
          <cell r="A1490">
            <v>7517862</v>
          </cell>
          <cell r="B1490" t="str">
            <v>Replacement of 10 pole mounted distribution transformers 05-06</v>
          </cell>
          <cell r="C1490" t="str">
            <v>CIPEN Dist S/S Rplc</v>
          </cell>
        </row>
        <row r="1491">
          <cell r="A1491">
            <v>7517864</v>
          </cell>
          <cell r="B1491" t="str">
            <v>Hughes Sub 973 Rebuild Coxen St</v>
          </cell>
          <cell r="C1491" t="str">
            <v>CIPEN Dist S/S Rplc</v>
          </cell>
        </row>
        <row r="1492">
          <cell r="A1492">
            <v>7517865</v>
          </cell>
          <cell r="B1492" t="str">
            <v>Hughes Sub 778 Rebuild Kitchener St</v>
          </cell>
          <cell r="C1492" t="str">
            <v>CIPEN Dist S/S Rplc</v>
          </cell>
        </row>
        <row r="1493">
          <cell r="A1493">
            <v>7517866</v>
          </cell>
          <cell r="B1493" t="str">
            <v>Rural Reclosers CAPM Upgrade Part Two [2006-2007]</v>
          </cell>
          <cell r="C1493" t="str">
            <v>CIPEN IT Project</v>
          </cell>
        </row>
        <row r="1494">
          <cell r="A1494">
            <v>7517869</v>
          </cell>
          <cell r="B1494" t="str">
            <v>Misc Replacement of Open Wire Mains with ABC 2005-06</v>
          </cell>
          <cell r="C1494" t="str">
            <v>CIPEN Dist O/H Rplc</v>
          </cell>
        </row>
        <row r="1495">
          <cell r="A1495">
            <v>7517871</v>
          </cell>
          <cell r="B1495" t="str">
            <v>City B1 S24 LV Supply to Construction Site</v>
          </cell>
          <cell r="C1495" t="str">
            <v>CIPEN Com/Ind Dvlp</v>
          </cell>
        </row>
        <row r="1496">
          <cell r="A1496">
            <v>7517872</v>
          </cell>
          <cell r="B1496" t="str">
            <v>Hume B24 S2 LV Supply to Warehouse</v>
          </cell>
          <cell r="C1496" t="str">
            <v>CIPEN Com/Ind Dvlp</v>
          </cell>
        </row>
        <row r="1497">
          <cell r="A1497">
            <v>7517874</v>
          </cell>
          <cell r="B1497" t="str">
            <v>Greenway B8 S16 LV Supply to TransACT Node</v>
          </cell>
          <cell r="C1497" t="str">
            <v>CIPEN Spec Requests</v>
          </cell>
        </row>
        <row r="1498">
          <cell r="A1498">
            <v>7517875</v>
          </cell>
          <cell r="B1498" t="str">
            <v>Greenway B7 S70 LV Supply to TransACT Node</v>
          </cell>
          <cell r="C1498" t="str">
            <v>CIPEN Spec Requests</v>
          </cell>
        </row>
        <row r="1499">
          <cell r="A1499">
            <v>7517876</v>
          </cell>
          <cell r="B1499" t="str">
            <v>Griffith B37 S2 LV Supply to TransACT Node</v>
          </cell>
          <cell r="C1499" t="str">
            <v>CIPEN Spec Requests</v>
          </cell>
        </row>
        <row r="1500">
          <cell r="A1500">
            <v>7517877</v>
          </cell>
          <cell r="B1500" t="str">
            <v>Hume B1 S22 HV OH Removals</v>
          </cell>
          <cell r="C1500" t="str">
            <v>CIPEN Com/Ind Dvlp</v>
          </cell>
        </row>
        <row r="1501">
          <cell r="A1501">
            <v>7517879</v>
          </cell>
          <cell r="B1501" t="str">
            <v>Braddon B3 S16 LV Supply to 8 Units</v>
          </cell>
          <cell r="C1501" t="str">
            <v>CIPEN Urbn Infill</v>
          </cell>
        </row>
        <row r="1502">
          <cell r="A1502">
            <v>7517884</v>
          </cell>
          <cell r="B1502" t="str">
            <v>Hume B27 S5 LV Supply to Factory</v>
          </cell>
          <cell r="C1502" t="str">
            <v>CIPEN Com/Ind Dvlp</v>
          </cell>
        </row>
        <row r="1503">
          <cell r="A1503">
            <v>7517886</v>
          </cell>
          <cell r="B1503" t="str">
            <v>Curtin B2 S64 - Replace Minipillar</v>
          </cell>
          <cell r="C1503" t="str">
            <v>CIPEN Dist U/G Rplc</v>
          </cell>
        </row>
        <row r="1504">
          <cell r="A1504">
            <v>7517887</v>
          </cell>
          <cell r="B1504" t="str">
            <v>Red Hill B23 S43 LV Supply to 5 Units</v>
          </cell>
          <cell r="C1504" t="str">
            <v>CIPEN Urbn Infill</v>
          </cell>
        </row>
        <row r="1505">
          <cell r="A1505">
            <v>7517888</v>
          </cell>
          <cell r="B1505" t="str">
            <v>O'Connor B35 S30 Relocate LV OH mains</v>
          </cell>
          <cell r="C1505" t="str">
            <v>CIPEN Relocation</v>
          </cell>
        </row>
        <row r="1506">
          <cell r="A1506">
            <v>7517890</v>
          </cell>
          <cell r="B1506" t="str">
            <v>Belconnen B76 S65 Sub 5224 LV Board Upgrade</v>
          </cell>
          <cell r="C1506" t="str">
            <v>CIPEN Com/Ind Dvlp</v>
          </cell>
        </row>
        <row r="1507">
          <cell r="A1507">
            <v>7517892</v>
          </cell>
          <cell r="B1507" t="str">
            <v>Weetangera B8 S13 LV Supply to 5 Units</v>
          </cell>
          <cell r="C1507" t="str">
            <v>CIPEN Urbn Infill</v>
          </cell>
        </row>
        <row r="1508">
          <cell r="A1508">
            <v>7517893</v>
          </cell>
          <cell r="B1508" t="str">
            <v>Data Concentrator and HMI Installation CityEast Zone Substation</v>
          </cell>
          <cell r="C1508" t="str">
            <v>CIPEN IT Project</v>
          </cell>
        </row>
        <row r="1509">
          <cell r="A1509">
            <v>7517894</v>
          </cell>
          <cell r="B1509" t="str">
            <v>Cotter 1437 Cotter Road LV OH Relocation</v>
          </cell>
          <cell r="C1509" t="str">
            <v>CIPEN Relocation</v>
          </cell>
        </row>
        <row r="1510">
          <cell r="A1510">
            <v>7517895</v>
          </cell>
          <cell r="B1510" t="str">
            <v>Energy Monitoring of 132kV Lines From Canberra Bulk Supply Point</v>
          </cell>
          <cell r="C1510" t="str">
            <v>CIPEN IT Project</v>
          </cell>
        </row>
        <row r="1511">
          <cell r="A1511">
            <v>7517896</v>
          </cell>
          <cell r="B1511" t="str">
            <v>Macquarie Jamison Centre - Install Padmount Substation</v>
          </cell>
          <cell r="C1511" t="str">
            <v>CIPEN Com/Ind Dvlp</v>
          </cell>
        </row>
        <row r="1512">
          <cell r="A1512">
            <v>7517898</v>
          </cell>
          <cell r="B1512" t="str">
            <v>Garran Reconfigure HV behind Section 52</v>
          </cell>
          <cell r="C1512" t="str">
            <v>CIPEN Dist O/H Rplc</v>
          </cell>
        </row>
        <row r="1513">
          <cell r="A1513">
            <v>7517899</v>
          </cell>
          <cell r="B1513" t="str">
            <v>Line Distance Relay Replacement</v>
          </cell>
          <cell r="C1513" t="str">
            <v>CIPEN ZZS Replce</v>
          </cell>
        </row>
        <row r="1514">
          <cell r="A1514">
            <v>7517900</v>
          </cell>
          <cell r="B1514" t="str">
            <v>Yarralumla B29 S102 LV Supply to Transact Node</v>
          </cell>
          <cell r="C1514" t="str">
            <v>CIPEN Spec Requests</v>
          </cell>
        </row>
        <row r="1515">
          <cell r="A1515">
            <v>7517901</v>
          </cell>
          <cell r="B1515" t="str">
            <v>ANU Sub 1254 HV Revenue Metering Modifications</v>
          </cell>
          <cell r="C1515" t="str">
            <v>CIPEN Meter Replce</v>
          </cell>
        </row>
        <row r="1516">
          <cell r="A1516">
            <v>7517903</v>
          </cell>
          <cell r="B1516" t="str">
            <v>Fyshwick Newcastle St HV OH Relocation</v>
          </cell>
          <cell r="C1516" t="str">
            <v>CIPEN Relocation</v>
          </cell>
        </row>
        <row r="1517">
          <cell r="A1517">
            <v>7517906</v>
          </cell>
          <cell r="B1517" t="str">
            <v>Fyshwick S48 HV OH Relocation</v>
          </cell>
          <cell r="C1517" t="str">
            <v>CIPEN Relocation</v>
          </cell>
        </row>
        <row r="1518">
          <cell r="A1518">
            <v>7517907</v>
          </cell>
          <cell r="B1518" t="str">
            <v>O'Malley B7 S39 LV Retic to 9 TH</v>
          </cell>
          <cell r="C1518" t="str">
            <v>CIPEN Urbn Infill</v>
          </cell>
        </row>
        <row r="1519">
          <cell r="A1519">
            <v>7517908</v>
          </cell>
          <cell r="B1519" t="str">
            <v>Mitchell B4 S2 LV Service Relocation</v>
          </cell>
          <cell r="C1519" t="str">
            <v>CIPEN Relocation</v>
          </cell>
        </row>
        <row r="1520">
          <cell r="A1520">
            <v>7517910</v>
          </cell>
          <cell r="B1520" t="str">
            <v>Symonston B10 S113 LV Temporary Supply to Construction Site</v>
          </cell>
          <cell r="C1520" t="str">
            <v>CIPEN Spec Requests</v>
          </cell>
        </row>
        <row r="1521">
          <cell r="A1521">
            <v>7517911</v>
          </cell>
          <cell r="B1521" t="str">
            <v>Jerrabomberra Dist B2 &amp; 2223 HV Relocations</v>
          </cell>
          <cell r="C1521" t="str">
            <v>CIPEN Relocation</v>
          </cell>
        </row>
        <row r="1522">
          <cell r="A1522">
            <v>7517912</v>
          </cell>
          <cell r="B1522" t="str">
            <v>Canberra Central Miscellaneous Pole replacement 05-06 Stage 3</v>
          </cell>
          <cell r="C1522" t="str">
            <v>CIPEN Dist O/H Rplc</v>
          </cell>
        </row>
        <row r="1523">
          <cell r="A1523">
            <v>7517913</v>
          </cell>
          <cell r="B1523" t="str">
            <v>Forrest B9 S5 Install Minipillar and New Service for Dual Occupancy</v>
          </cell>
          <cell r="C1523" t="str">
            <v>CIPEN Urbn Infill</v>
          </cell>
        </row>
        <row r="1524">
          <cell r="A1524">
            <v>7517914</v>
          </cell>
          <cell r="B1524" t="str">
            <v>Conversion of Access databases to Corporately Supported Standard</v>
          </cell>
          <cell r="C1524" t="str">
            <v>CIPEN IT Project</v>
          </cell>
        </row>
        <row r="1525">
          <cell r="A1525">
            <v>7517915</v>
          </cell>
          <cell r="B1525" t="str">
            <v>City B20 S10 - LV Temp Supply to Construction Site</v>
          </cell>
          <cell r="C1525" t="str">
            <v>CIPEN Spec Requests</v>
          </cell>
        </row>
        <row r="1526">
          <cell r="A1526">
            <v>7517916</v>
          </cell>
          <cell r="B1526" t="str">
            <v>Hume B5 S47 Indoor Substation Installation and HV Reticulation</v>
          </cell>
          <cell r="C1526" t="str">
            <v>CIPEN Com/Ind Dvlp</v>
          </cell>
        </row>
        <row r="1527">
          <cell r="A1527">
            <v>7517917</v>
          </cell>
          <cell r="B1527" t="str">
            <v>Greenway Tuggeranong TC Fincham Feeder Extension</v>
          </cell>
          <cell r="C1527" t="str">
            <v>CIPEN Dist Sys Augm</v>
          </cell>
        </row>
        <row r="1528">
          <cell r="A1528">
            <v>7517918</v>
          </cell>
          <cell r="B1528" t="str">
            <v>Greenway Tuggeranong TC  Feeder Tie to Sub 7655</v>
          </cell>
          <cell r="C1528" t="str">
            <v>CIPEN Dist Sys Augm</v>
          </cell>
        </row>
        <row r="1529">
          <cell r="A1529">
            <v>7517919</v>
          </cell>
          <cell r="B1529" t="str">
            <v>Replace 132kV Surge Arresters Woden Zone Substation</v>
          </cell>
          <cell r="C1529" t="str">
            <v>CIPEN ZZS Replce</v>
          </cell>
        </row>
        <row r="1530">
          <cell r="A1530">
            <v>7517921</v>
          </cell>
          <cell r="B1530" t="str">
            <v>Civic Zone Substation Replace 132kV Surge Arresters</v>
          </cell>
          <cell r="C1530" t="str">
            <v>CIPEN ZZS Replce</v>
          </cell>
        </row>
        <row r="1531">
          <cell r="A1531">
            <v>7517923</v>
          </cell>
          <cell r="B1531" t="str">
            <v>Kingston  B44 S19 - LV Supply to TransACT Node</v>
          </cell>
          <cell r="C1531" t="str">
            <v>CIPEN Spec Requests</v>
          </cell>
        </row>
        <row r="1532">
          <cell r="A1532">
            <v>7517924</v>
          </cell>
          <cell r="B1532" t="str">
            <v>Macgregor B3 S82 - LV Relocation to new POE cubicle</v>
          </cell>
          <cell r="C1532" t="str">
            <v>CIPEN Relocation</v>
          </cell>
        </row>
        <row r="1533">
          <cell r="A1533">
            <v>7517925</v>
          </cell>
          <cell r="B1533" t="str">
            <v>LV Supply to Various Telstra Shelters</v>
          </cell>
          <cell r="C1533" t="str">
            <v>CIPEN Spec Requests</v>
          </cell>
        </row>
        <row r="1534">
          <cell r="A1534">
            <v>7517926</v>
          </cell>
          <cell r="B1534" t="str">
            <v>Belconnen B5 S31 Belconnen Markets Substation and LV Supply Upgrade</v>
          </cell>
          <cell r="C1534" t="str">
            <v>CIPEN Com/Ind Dvlp</v>
          </cell>
        </row>
        <row r="1535">
          <cell r="A1535">
            <v>7517927</v>
          </cell>
          <cell r="B1535" t="str">
            <v>Stromlo Forest Recreation Park - HV / LV Reticulation</v>
          </cell>
          <cell r="C1535" t="str">
            <v>CIPEN Rural Devpmnt</v>
          </cell>
        </row>
        <row r="1536">
          <cell r="A1536">
            <v>7517928</v>
          </cell>
          <cell r="B1536" t="str">
            <v>Symonston B19 S112 - Temporary Supply to Construction Site</v>
          </cell>
          <cell r="C1536" t="str">
            <v>CIPEN Spec Requests</v>
          </cell>
        </row>
        <row r="1537">
          <cell r="A1537">
            <v>7517929</v>
          </cell>
          <cell r="B1537" t="str">
            <v>Weston B15 S83 - LV Supply to Canberra Sikh Community Activity Centre</v>
          </cell>
          <cell r="C1537" t="str">
            <v>CIPEN Spec Requests</v>
          </cell>
        </row>
        <row r="1538">
          <cell r="A1538">
            <v>7517930</v>
          </cell>
          <cell r="B1538" t="str">
            <v>Harrison B2&amp;16 S24 Relocate Minipillars</v>
          </cell>
          <cell r="C1538" t="str">
            <v>CIPEN Relocation</v>
          </cell>
        </row>
        <row r="1539">
          <cell r="A1539">
            <v>7517933</v>
          </cell>
          <cell r="B1539" t="str">
            <v>Weston Creek Miscellaneous Pole Changes 05-06  Stage 3</v>
          </cell>
          <cell r="C1539" t="str">
            <v>CIPEN Dist O/H Rplc</v>
          </cell>
        </row>
        <row r="1540">
          <cell r="A1540">
            <v>7517935</v>
          </cell>
          <cell r="B1540" t="str">
            <v>Majura District B587 HV Retic &amp; LV Supply to Aeropark Fire Pump Stn</v>
          </cell>
          <cell r="C1540" t="str">
            <v>CIPEN Spec Requests</v>
          </cell>
        </row>
        <row r="1541">
          <cell r="A1541">
            <v>7517936</v>
          </cell>
          <cell r="B1541" t="str">
            <v>Sub 857 rebuild 14 Wilson St Curtin</v>
          </cell>
          <cell r="C1541" t="str">
            <v>CIPEN Dist S/S Rplc</v>
          </cell>
        </row>
        <row r="1542">
          <cell r="A1542">
            <v>7517937</v>
          </cell>
          <cell r="B1542" t="str">
            <v>Subtransmission lines pole replacement on various lines 05/06</v>
          </cell>
          <cell r="C1542" t="str">
            <v>CIPEN ZZS Replce</v>
          </cell>
        </row>
        <row r="1543">
          <cell r="A1543">
            <v>7517938</v>
          </cell>
          <cell r="B1543" t="str">
            <v>Holder Sub 1601 Rebuild Foxall Pl</v>
          </cell>
          <cell r="C1543" t="str">
            <v>CIPEN Dist S/S Rplc</v>
          </cell>
        </row>
        <row r="1544">
          <cell r="A1544">
            <v>7517939</v>
          </cell>
          <cell r="B1544" t="str">
            <v>Sub 795 rebuild 24 Bamford St Hughes</v>
          </cell>
          <cell r="C1544" t="str">
            <v>CIPEN Dist S/S Rplc</v>
          </cell>
        </row>
        <row r="1545">
          <cell r="A1545">
            <v>7517940</v>
          </cell>
          <cell r="B1545" t="str">
            <v>Gungahlin B1 S10 - LV Supply to  SL Controller</v>
          </cell>
          <cell r="C1545" t="str">
            <v>CIPEN Spec Requests</v>
          </cell>
        </row>
        <row r="1546">
          <cell r="A1546">
            <v>7517943</v>
          </cell>
          <cell r="B1546" t="str">
            <v>Narrabundah B4 S64 - LV Supply to Oval</v>
          </cell>
          <cell r="C1546" t="str">
            <v>CIPEN Spec Requests</v>
          </cell>
        </row>
        <row r="1547">
          <cell r="A1547">
            <v>7517944</v>
          </cell>
          <cell r="B1547" t="str">
            <v>Garran B9 S33 - LV Supply to Oval</v>
          </cell>
          <cell r="C1547" t="str">
            <v>CIPEN Spec Requests</v>
          </cell>
        </row>
        <row r="1548">
          <cell r="A1548">
            <v>7517945</v>
          </cell>
          <cell r="B1548" t="str">
            <v>Belconnen B8 S87 HV &amp; LV Reticulation to Retirement Village</v>
          </cell>
          <cell r="C1548" t="str">
            <v>CIPEN Urbn Infill</v>
          </cell>
        </row>
        <row r="1549">
          <cell r="A1549">
            <v>7517946</v>
          </cell>
          <cell r="B1549" t="str">
            <v>Bruce Haydon Feeder Modification</v>
          </cell>
          <cell r="C1549" t="str">
            <v>CIPEN Dist Sys Augm</v>
          </cell>
        </row>
        <row r="1550">
          <cell r="A1550">
            <v>7517947</v>
          </cell>
          <cell r="B1550" t="str">
            <v>Fyshwick B15 S41 Commercial Bld Install Substation</v>
          </cell>
          <cell r="C1550" t="str">
            <v>CIPEN Com/Ind Dvlp</v>
          </cell>
        </row>
        <row r="1551">
          <cell r="A1551">
            <v>7517948</v>
          </cell>
          <cell r="B1551" t="str">
            <v>Phillip B1 S4 Discovery House HV UG Relocation</v>
          </cell>
          <cell r="C1551" t="str">
            <v>CIPEN Relocation</v>
          </cell>
        </row>
        <row r="1552">
          <cell r="A1552">
            <v>7517949</v>
          </cell>
          <cell r="B1552" t="str">
            <v>Bruce B15 S32 HV &amp; LV Retic to 54 Townhouses</v>
          </cell>
          <cell r="C1552" t="str">
            <v>CIPEN Urbn Infill</v>
          </cell>
        </row>
        <row r="1553">
          <cell r="A1553">
            <v>7517953</v>
          </cell>
          <cell r="B1553" t="str">
            <v>Narrabundah B17 S37 - Replace LV Overhead Mains with ABC</v>
          </cell>
          <cell r="C1553" t="str">
            <v>CIPEN Dist O/H Rplc</v>
          </cell>
        </row>
        <row r="1554">
          <cell r="A1554">
            <v>7517954</v>
          </cell>
          <cell r="B1554" t="str">
            <v>Parkes National Portrait Gallery Substation &amp; HV Reticulation</v>
          </cell>
          <cell r="C1554" t="str">
            <v>CIPEN Com/Ind Dvlp</v>
          </cell>
        </row>
        <row r="1555">
          <cell r="A1555">
            <v>7517955</v>
          </cell>
          <cell r="B1555" t="str">
            <v>Belconnen B7 S49 Cameron Offices Decommissioning of Subs 1740 &amp; 1741</v>
          </cell>
          <cell r="C1555" t="str">
            <v>CIPEN Spec Requests</v>
          </cell>
        </row>
        <row r="1556">
          <cell r="A1556">
            <v>7517956</v>
          </cell>
          <cell r="B1556" t="str">
            <v>Belconnen B20 S44 Cameron Offices HV &amp; LV Alterations Wings 6 - 9</v>
          </cell>
          <cell r="C1556" t="str">
            <v>CIPEN Spec Requests</v>
          </cell>
        </row>
        <row r="1557">
          <cell r="A1557">
            <v>7517957</v>
          </cell>
          <cell r="B1557" t="str">
            <v>Belconnen Miscellaneous Pole Changes 05-06  Stage 2</v>
          </cell>
          <cell r="C1557" t="str">
            <v>CIPEN Dist O/H Rplc</v>
          </cell>
        </row>
        <row r="1558">
          <cell r="A1558">
            <v>7517958</v>
          </cell>
          <cell r="B1558" t="str">
            <v>Lyneham Sub 468 replacement Brigalow St</v>
          </cell>
          <cell r="C1558" t="str">
            <v>CIPEN Dist S/S Rplc</v>
          </cell>
        </row>
        <row r="1559">
          <cell r="A1559">
            <v>7517959</v>
          </cell>
          <cell r="B1559" t="str">
            <v>Sub 694 Replacement Acton</v>
          </cell>
          <cell r="C1559" t="str">
            <v>CIPEN Dist S/S Rplc</v>
          </cell>
        </row>
        <row r="1560">
          <cell r="A1560">
            <v>7517960</v>
          </cell>
          <cell r="B1560" t="str">
            <v>Mitchell B3 S2 - LV Relocation</v>
          </cell>
          <cell r="C1560" t="str">
            <v>CIPEN Relocation</v>
          </cell>
        </row>
        <row r="1561">
          <cell r="A1561">
            <v>7517962</v>
          </cell>
          <cell r="B1561" t="str">
            <v>Gungahlin B707 - HV Overhead Relocation Bonner Access Road</v>
          </cell>
          <cell r="C1561" t="str">
            <v>CIPEN Relocation</v>
          </cell>
        </row>
        <row r="1562">
          <cell r="A1562">
            <v>7517963</v>
          </cell>
          <cell r="B1562" t="str">
            <v>Chisholm B15 S575 - Temporary Supply to Builder's Pole</v>
          </cell>
          <cell r="C1562" t="str">
            <v>CIPEN Spec Requests</v>
          </cell>
        </row>
        <row r="1563">
          <cell r="A1563">
            <v>7517965</v>
          </cell>
          <cell r="B1563" t="str">
            <v>Tuggeranong District - Southern Supply to the ACT</v>
          </cell>
          <cell r="C1563" t="str">
            <v>CIPEN Emrgncy Supp</v>
          </cell>
        </row>
        <row r="1564">
          <cell r="A1564">
            <v>7517967</v>
          </cell>
          <cell r="B1564" t="str">
            <v>Harrison 3 Estate Stage 2 HV &amp; LV Reticulation</v>
          </cell>
          <cell r="C1564" t="str">
            <v>CIPEN Urbn Dvlpmnt</v>
          </cell>
        </row>
        <row r="1565">
          <cell r="A1565">
            <v>7517969</v>
          </cell>
          <cell r="B1565" t="str">
            <v>Symonston B10 S113  LV Supply to Comm Development</v>
          </cell>
          <cell r="C1565" t="str">
            <v>CIPEN Com/Ind Dvlp</v>
          </cell>
        </row>
        <row r="1566">
          <cell r="A1566">
            <v>7517970</v>
          </cell>
          <cell r="B1566" t="str">
            <v>Bruce AIS SDEC Sub 9064 LV Board Upgrade</v>
          </cell>
          <cell r="C1566" t="str">
            <v>CIPEN Spec Requests</v>
          </cell>
        </row>
        <row r="1567">
          <cell r="A1567">
            <v>7517972</v>
          </cell>
          <cell r="B1567" t="str">
            <v>Stirling B86 S24 - LV Reticulation to 15 Units</v>
          </cell>
          <cell r="C1567" t="str">
            <v>CIPEN Urbn Infill</v>
          </cell>
        </row>
        <row r="1568">
          <cell r="A1568">
            <v>7517973</v>
          </cell>
          <cell r="B1568" t="str">
            <v>Mawson B34 S13 - LV Supply to 4 Units</v>
          </cell>
          <cell r="C1568" t="str">
            <v>CIPEN Urbn Infill</v>
          </cell>
        </row>
        <row r="1569">
          <cell r="A1569">
            <v>7517975</v>
          </cell>
          <cell r="B1569" t="str">
            <v>Yarralumla B2B4 &amp;B5 S61 -  LV  U/G Service Replacements</v>
          </cell>
          <cell r="C1569" t="str">
            <v>CIPEN SERVICE RPLC</v>
          </cell>
        </row>
        <row r="1570">
          <cell r="A1570">
            <v>7517976</v>
          </cell>
          <cell r="B1570" t="str">
            <v>Belconnen B82 S65 - LV Supply to Power Cubicle</v>
          </cell>
          <cell r="C1570" t="str">
            <v>CIPEN Spec Requests</v>
          </cell>
        </row>
        <row r="1571">
          <cell r="A1571">
            <v>7517978</v>
          </cell>
          <cell r="B1571" t="str">
            <v>Phillip B1 S4 Discovery House Substation Upgrade</v>
          </cell>
          <cell r="C1571" t="str">
            <v>CIPEN Com/Ind Dvlp</v>
          </cell>
        </row>
        <row r="1572">
          <cell r="A1572">
            <v>7517979</v>
          </cell>
          <cell r="B1572" t="str">
            <v>HV OH Switchgear (Air Break Switch) Replacement 05-06</v>
          </cell>
          <cell r="C1572" t="str">
            <v>CIPEN Dist O/H Rplc</v>
          </cell>
        </row>
        <row r="1573">
          <cell r="A1573">
            <v>7517980</v>
          </cell>
          <cell r="B1573" t="str">
            <v>Majura - Fairbairn Network Modifications for Metering Changeover Works</v>
          </cell>
          <cell r="C1573" t="str">
            <v>CIPEN Relocation</v>
          </cell>
        </row>
        <row r="1574">
          <cell r="A1574">
            <v>7517981</v>
          </cell>
          <cell r="B1574" t="str">
            <v>Yarralumla B23 S44 - LV Upgrade</v>
          </cell>
          <cell r="C1574" t="str">
            <v>CIPEN Spec Requests</v>
          </cell>
        </row>
        <row r="1575">
          <cell r="A1575">
            <v>7517982</v>
          </cell>
          <cell r="B1575" t="str">
            <v>Wallaroo B62 -  Substation  Upgrade</v>
          </cell>
          <cell r="C1575" t="str">
            <v>CIPEN Rural Devpmnt</v>
          </cell>
        </row>
        <row r="1576">
          <cell r="A1576">
            <v>7517983</v>
          </cell>
          <cell r="B1576" t="str">
            <v>Pole Nailing Stage 2 North Canberra 2005-06</v>
          </cell>
          <cell r="C1576" t="str">
            <v>CIPEN Dist O/H Rplc</v>
          </cell>
        </row>
        <row r="1577">
          <cell r="A1577">
            <v>7517984</v>
          </cell>
          <cell r="B1577" t="str">
            <v>Pole Nailing Stage 2 South Canberra 2005-06</v>
          </cell>
          <cell r="C1577" t="str">
            <v>CIPEN Dist O/H Rplc</v>
          </cell>
        </row>
        <row r="1578">
          <cell r="A1578">
            <v>7517985</v>
          </cell>
          <cell r="B1578" t="str">
            <v>Pole Nailing Stage 2 Rural 2005-06</v>
          </cell>
          <cell r="C1578" t="str">
            <v>CIPEN Dist O/H Rplc</v>
          </cell>
        </row>
        <row r="1579">
          <cell r="A1579">
            <v>7517986</v>
          </cell>
          <cell r="B1579" t="str">
            <v>Russell B2 S89 Sub 3296 Upgrade</v>
          </cell>
          <cell r="C1579" t="str">
            <v>CIPEN Spec Requests</v>
          </cell>
        </row>
        <row r="1580">
          <cell r="A1580">
            <v>7517988</v>
          </cell>
          <cell r="B1580" t="str">
            <v>Farrer B1&amp;9 S7 LV Supply to Goodwin Aged Care Unit.</v>
          </cell>
          <cell r="C1580" t="str">
            <v>CIPEN Spec Requests</v>
          </cell>
        </row>
        <row r="1581">
          <cell r="A1581">
            <v>7517989</v>
          </cell>
          <cell r="B1581" t="str">
            <v>Gungahlin B7 S200 - LV Supply to Childcare Centre</v>
          </cell>
          <cell r="C1581" t="str">
            <v>CIPEN Spec Requests</v>
          </cell>
        </row>
        <row r="1582">
          <cell r="A1582">
            <v>7517990</v>
          </cell>
          <cell r="B1582" t="str">
            <v>Oracle Discoverer Implementation</v>
          </cell>
          <cell r="C1582" t="str">
            <v>CIPEN IT Project</v>
          </cell>
        </row>
        <row r="1583">
          <cell r="A1583">
            <v>7517991</v>
          </cell>
          <cell r="B1583" t="str">
            <v>Greenway B4 S3 Sub Fit Out HV &amp; LV Supply to Commercial Building</v>
          </cell>
          <cell r="C1583" t="str">
            <v>CIPEN Com/Ind Dvlp</v>
          </cell>
        </row>
        <row r="1584">
          <cell r="A1584">
            <v>7517993</v>
          </cell>
          <cell r="B1584" t="str">
            <v>Bruce B18 S4 - HV Retic/ Sub Installation</v>
          </cell>
          <cell r="C1584" t="str">
            <v>CIPEN Urbn Infill</v>
          </cell>
        </row>
        <row r="1585">
          <cell r="A1585">
            <v>7517994</v>
          </cell>
          <cell r="B1585" t="str">
            <v>Fyshwick B25 S10 - LV Relocation</v>
          </cell>
          <cell r="C1585" t="str">
            <v>CIPEN Relocation</v>
          </cell>
        </row>
        <row r="1586">
          <cell r="A1586">
            <v>7517995</v>
          </cell>
          <cell r="B1586" t="str">
            <v>Yarralumla B1 S77 -  LV Upgrade</v>
          </cell>
          <cell r="C1586" t="str">
            <v>CIPEN Spec Requests</v>
          </cell>
        </row>
        <row r="1587">
          <cell r="A1587">
            <v>7517996</v>
          </cell>
          <cell r="B1587" t="str">
            <v>Fyshwick B20 S20 - LV Upgrade</v>
          </cell>
          <cell r="C1587" t="str">
            <v>CIPEN Spec Requests</v>
          </cell>
        </row>
        <row r="1588">
          <cell r="A1588">
            <v>7517997</v>
          </cell>
          <cell r="B1588" t="str">
            <v>Yarralumla B4 S10 -  Replace LV  O/H mains with ABC</v>
          </cell>
          <cell r="C1588" t="str">
            <v>CIPEN Relocation</v>
          </cell>
        </row>
        <row r="1589">
          <cell r="A1589">
            <v>7517999</v>
          </cell>
          <cell r="B1589" t="str">
            <v>Isaacs B12 S501 - LV Supply to APU's</v>
          </cell>
          <cell r="C1589" t="str">
            <v>CIPEN Urbn Infill</v>
          </cell>
        </row>
        <row r="1590">
          <cell r="A1590">
            <v>7518000</v>
          </cell>
          <cell r="B1590" t="str">
            <v>Bruce B3 S75 HV UG Relocations</v>
          </cell>
          <cell r="C1590" t="str">
            <v>CIPEN Relocation</v>
          </cell>
        </row>
        <row r="1591">
          <cell r="A1591">
            <v>7518001</v>
          </cell>
          <cell r="B1591" t="str">
            <v>Macquarie B16 S50 Jamison Centre - Padmount Substation Installation</v>
          </cell>
          <cell r="C1591" t="str">
            <v>CIPEN Com/Ind Dvlp</v>
          </cell>
        </row>
        <row r="1592">
          <cell r="A1592">
            <v>7518003</v>
          </cell>
          <cell r="B1592" t="str">
            <v>Hume B14 S18 ACT Prison - New Substation and Network Connection</v>
          </cell>
          <cell r="C1592" t="str">
            <v>CIPEN Com/Ind Dvlp</v>
          </cell>
        </row>
        <row r="1593">
          <cell r="A1593">
            <v>7518004</v>
          </cell>
          <cell r="B1593" t="str">
            <v>Kambah Recloser 6805 replacement</v>
          </cell>
          <cell r="C1593" t="str">
            <v>CIPEN Dist O/H Rplc</v>
          </cell>
        </row>
        <row r="1594">
          <cell r="A1594">
            <v>7518005</v>
          </cell>
          <cell r="B1594" t="str">
            <v>Rural Bush Fire Mitigation 06/07 Pole replacements South</v>
          </cell>
          <cell r="C1594" t="str">
            <v>CIPEN Dist O/H Rplc</v>
          </cell>
        </row>
        <row r="1595">
          <cell r="A1595">
            <v>7518006</v>
          </cell>
          <cell r="B1595" t="str">
            <v>Rural Bushfire Mitigation 06/07 Pole replacements North</v>
          </cell>
          <cell r="C1595" t="str">
            <v>CIPEN Dist O/H Rplc</v>
          </cell>
        </row>
        <row r="1596">
          <cell r="A1596">
            <v>7518007</v>
          </cell>
          <cell r="B1596" t="str">
            <v>Mawson B1 &amp; 2 S57 - Substation Relocation Raiders Club</v>
          </cell>
          <cell r="C1596" t="str">
            <v>CIPEN Relocation</v>
          </cell>
        </row>
        <row r="1597">
          <cell r="A1597">
            <v>7518008</v>
          </cell>
          <cell r="B1597" t="str">
            <v>Macquarie S50 Jamison Centre - HV UG  Relocation</v>
          </cell>
          <cell r="C1597" t="str">
            <v>CIPEN Relocation</v>
          </cell>
        </row>
        <row r="1598">
          <cell r="A1598">
            <v>7518010</v>
          </cell>
          <cell r="B1598" t="str">
            <v>Macquarie B3 S50 Jamison Centre - LV Supply  to SL Control Cubicle</v>
          </cell>
          <cell r="C1598" t="str">
            <v>CIPEN Spec Requests</v>
          </cell>
        </row>
        <row r="1599">
          <cell r="A1599">
            <v>7518012</v>
          </cell>
          <cell r="B1599" t="str">
            <v>Macquarie B2 S50 Jamison Centre - LV Supply to POE Cubicle</v>
          </cell>
          <cell r="C1599" t="str">
            <v>CIPEN Spec Requests</v>
          </cell>
        </row>
        <row r="1600">
          <cell r="A1600">
            <v>7518014</v>
          </cell>
          <cell r="B1600" t="str">
            <v>Watson B2 S64 - LV  UG Relocation</v>
          </cell>
          <cell r="C1600" t="str">
            <v>CIPEN Relocation</v>
          </cell>
        </row>
        <row r="1601">
          <cell r="A1601">
            <v>7518015</v>
          </cell>
          <cell r="B1601" t="str">
            <v>Narrabundah B3 S129 - LV Supply to Residences</v>
          </cell>
          <cell r="C1601" t="str">
            <v>CIPEN Urbn Infill</v>
          </cell>
        </row>
        <row r="1602">
          <cell r="A1602">
            <v>7518016</v>
          </cell>
          <cell r="B1602" t="str">
            <v>Belconnen B8 S49 Cameron Offices  LV Supply to Wing 3</v>
          </cell>
          <cell r="C1602" t="str">
            <v>CIPEN Relocation</v>
          </cell>
        </row>
        <row r="1603">
          <cell r="A1603">
            <v>7518017</v>
          </cell>
          <cell r="B1603" t="str">
            <v>Belconnen B1358 Caswell Drive - LV Supply to Site Sheds</v>
          </cell>
          <cell r="C1603" t="str">
            <v>CIPEN Spec Requests</v>
          </cell>
        </row>
        <row r="1604">
          <cell r="A1604">
            <v>7518018</v>
          </cell>
          <cell r="B1604" t="str">
            <v>Kambah B2 S199 - LV Supply to New Creation Church</v>
          </cell>
          <cell r="C1604" t="str">
            <v>CIPEN Spec Requests</v>
          </cell>
        </row>
        <row r="1605">
          <cell r="A1605">
            <v>7518019</v>
          </cell>
          <cell r="B1605" t="str">
            <v>Mitchell B55 S6 - LV Supply to Comm Development</v>
          </cell>
          <cell r="C1605" t="str">
            <v>CIPEN Com/Ind Dvlp</v>
          </cell>
        </row>
        <row r="1606">
          <cell r="A1606">
            <v>7518020</v>
          </cell>
          <cell r="B1606" t="str">
            <v>Mitchell B76 S6 - LV Supply to Comm Development</v>
          </cell>
          <cell r="C1606" t="str">
            <v>CIPEN Com/Ind Dvlp</v>
          </cell>
        </row>
        <row r="1607">
          <cell r="A1607">
            <v>7518021</v>
          </cell>
          <cell r="B1607" t="str">
            <v>Mitchell B72 S6 - LV Supply to Comm Development</v>
          </cell>
          <cell r="C1607" t="str">
            <v>CIPEN Com/Ind Dvlp</v>
          </cell>
        </row>
        <row r="1608">
          <cell r="A1608">
            <v>7518022</v>
          </cell>
          <cell r="B1608" t="str">
            <v>Gold Creek Zone - High Level Portable Earths Installation</v>
          </cell>
          <cell r="C1608" t="str">
            <v>CIPEN ZZS Replce</v>
          </cell>
        </row>
        <row r="1609">
          <cell r="A1609">
            <v>7518023</v>
          </cell>
          <cell r="B1609" t="str">
            <v>Latham Creek Zone - High Level Portable Earths Installation</v>
          </cell>
          <cell r="C1609" t="str">
            <v>CIPEN ZZS Replce</v>
          </cell>
        </row>
        <row r="1610">
          <cell r="A1610">
            <v>7518024</v>
          </cell>
          <cell r="B1610" t="str">
            <v>Civic Zone - High Level Portable Earths Installation</v>
          </cell>
          <cell r="C1610" t="str">
            <v>CIPEN ZZS Replce</v>
          </cell>
        </row>
        <row r="1611">
          <cell r="A1611">
            <v>7518025</v>
          </cell>
          <cell r="B1611" t="str">
            <v>Forde Estate Stage 1A - HV &amp; LV Reticulation</v>
          </cell>
          <cell r="C1611" t="str">
            <v>CIPEN Urbn Dvlpmnt</v>
          </cell>
        </row>
        <row r="1612">
          <cell r="A1612">
            <v>7518026</v>
          </cell>
          <cell r="B1612" t="str">
            <v>Forde Estate Stage 1B - HV &amp; LV Reticulation</v>
          </cell>
          <cell r="C1612" t="str">
            <v>CIPEN Urbn Dvlpmnt</v>
          </cell>
        </row>
        <row r="1613">
          <cell r="A1613">
            <v>7518027</v>
          </cell>
          <cell r="B1613" t="str">
            <v>Forde Estate Stage 1C - HV &amp; LV Reticulation</v>
          </cell>
          <cell r="C1613" t="str">
            <v>CIPEN Urbn Dvlpmnt</v>
          </cell>
        </row>
        <row r="1614">
          <cell r="A1614">
            <v>7518028</v>
          </cell>
          <cell r="B1614" t="str">
            <v>Forde Estate Stage 1D - HV &amp; LV Reticulation</v>
          </cell>
          <cell r="C1614" t="str">
            <v>CIPEN Urbn Dvlpmnt</v>
          </cell>
        </row>
        <row r="1615">
          <cell r="A1615">
            <v>7518029</v>
          </cell>
          <cell r="B1615" t="str">
            <v>Rural Bush Fire Mitigation 2006-2007 10 Sub Rebuilds</v>
          </cell>
          <cell r="C1615" t="str">
            <v>CIPEN Dist O/H Rplc</v>
          </cell>
        </row>
        <row r="1616">
          <cell r="A1616">
            <v>7518030</v>
          </cell>
          <cell r="B1616" t="str">
            <v>Williamsdale Sub 1455 HV Earth Upgrade</v>
          </cell>
          <cell r="C1616" t="str">
            <v>CIPEN Spec Requests</v>
          </cell>
        </row>
        <row r="1617">
          <cell r="A1617">
            <v>7518031</v>
          </cell>
          <cell r="B1617" t="str">
            <v>Gungahlin Dist Part Blk 740 Youth Detention Ctre HV Retic &amp; Temp Suppl</v>
          </cell>
          <cell r="C1617" t="str">
            <v>CIPEN Community Dvp</v>
          </cell>
        </row>
        <row r="1618">
          <cell r="A1618">
            <v>7518035</v>
          </cell>
          <cell r="B1618" t="str">
            <v>Braddon B6 S59 - LV Reticulation &amp; Relocation for Units</v>
          </cell>
          <cell r="C1618" t="str">
            <v>CIPEN Urbn Infill</v>
          </cell>
        </row>
        <row r="1619">
          <cell r="A1619">
            <v>7518036</v>
          </cell>
          <cell r="B1619" t="str">
            <v>Acton B3 S2 CSIRO Upgrade Sub 780</v>
          </cell>
          <cell r="C1619" t="str">
            <v>CIPEN Com/Ind Dvlp</v>
          </cell>
        </row>
        <row r="1620">
          <cell r="A1620">
            <v>7518037</v>
          </cell>
          <cell r="B1620" t="str">
            <v>Macquarie B6 S50 New LV Supply to Jamison Centre &amp; LV to SL Cubicle</v>
          </cell>
          <cell r="C1620" t="str">
            <v>CIPEN Spec Requests</v>
          </cell>
        </row>
        <row r="1621">
          <cell r="A1621">
            <v>7518041</v>
          </cell>
          <cell r="B1621" t="str">
            <v>Fyshwick B30 S33 - LV UG Upgrade</v>
          </cell>
          <cell r="C1621" t="str">
            <v>CIPEN Com/Ind Dvlp</v>
          </cell>
        </row>
        <row r="1622">
          <cell r="A1622">
            <v>7518042</v>
          </cell>
          <cell r="B1622" t="str">
            <v>Majura - Aeropark - Install Padmount Sub</v>
          </cell>
          <cell r="C1622" t="str">
            <v>CIPEN Com/Ind Dvlp</v>
          </cell>
        </row>
        <row r="1623">
          <cell r="A1623">
            <v>7518043</v>
          </cell>
          <cell r="B1623" t="str">
            <v>Parkes B6 S47 Kings Park - LV Supply to National Police Memorial</v>
          </cell>
          <cell r="C1623" t="str">
            <v>CIPEN Spec Requests</v>
          </cell>
        </row>
        <row r="1624">
          <cell r="A1624">
            <v>7518044</v>
          </cell>
          <cell r="B1624" t="str">
            <v>Conder B14 S228 Install Padmount Substation</v>
          </cell>
          <cell r="C1624" t="str">
            <v>CIPEN Com/Ind Dvlp</v>
          </cell>
        </row>
        <row r="1625">
          <cell r="A1625">
            <v>7518045</v>
          </cell>
          <cell r="B1625" t="str">
            <v>Canberra- ACT Buses Real Time Passenger Info Sys - Network Connections</v>
          </cell>
          <cell r="C1625" t="str">
            <v>CIPEN Spec Requests</v>
          </cell>
        </row>
        <row r="1626">
          <cell r="A1626">
            <v>7518046</v>
          </cell>
          <cell r="B1626" t="str">
            <v>Stromlo - Sub 46 Upgrade Cotter Pump Station Supply</v>
          </cell>
          <cell r="C1626" t="str">
            <v>CIPEN Spec Requests</v>
          </cell>
        </row>
        <row r="1627">
          <cell r="A1627">
            <v>7518048</v>
          </cell>
          <cell r="B1627" t="str">
            <v>Phillip B46-48 S8 Sirius Bldg Redevelopment HV LV Reloc &amp; Temp Supply</v>
          </cell>
          <cell r="C1627" t="str">
            <v>CIPEN Spec Requests</v>
          </cell>
        </row>
        <row r="1628">
          <cell r="A1628">
            <v>7518051</v>
          </cell>
          <cell r="B1628" t="str">
            <v>Amaroo B1 S106 - LV Supply to Service Station</v>
          </cell>
          <cell r="C1628" t="str">
            <v>CIPEN Com/Ind Dvlp</v>
          </cell>
        </row>
        <row r="1629">
          <cell r="A1629">
            <v>7518052</v>
          </cell>
          <cell r="B1629" t="str">
            <v>Greenway B4 S3 - LV Relocation to TLC</v>
          </cell>
          <cell r="C1629" t="str">
            <v>CIPEN Relocation</v>
          </cell>
        </row>
        <row r="1630">
          <cell r="A1630">
            <v>7518053</v>
          </cell>
          <cell r="B1630" t="str">
            <v>Dunlop B5 S170 - LV Supply to 12 Units</v>
          </cell>
          <cell r="C1630" t="str">
            <v>CIPEN Urbn Infill</v>
          </cell>
        </row>
        <row r="1631">
          <cell r="A1631">
            <v>7518055</v>
          </cell>
          <cell r="B1631" t="str">
            <v>Gungahlin B6 S23 Shell &amp; Hungry Jack's LV Supply</v>
          </cell>
          <cell r="C1631" t="str">
            <v>CIPEN Com/Ind Dvlp</v>
          </cell>
        </row>
        <row r="1632">
          <cell r="A1632">
            <v>7518058</v>
          </cell>
          <cell r="B1632" t="str">
            <v>Hume B12 S1 New Supply Roverra Warehouse</v>
          </cell>
          <cell r="C1632" t="str">
            <v>CIPEN Com/Ind Dvlp</v>
          </cell>
        </row>
        <row r="1633">
          <cell r="A1633">
            <v>7518060</v>
          </cell>
          <cell r="B1633" t="str">
            <v>Williamsdale B9 Elmgrove - LV Supply to New Residence</v>
          </cell>
          <cell r="C1633" t="str">
            <v>CIPEN Spec Requests</v>
          </cell>
        </row>
        <row r="1634">
          <cell r="A1634">
            <v>7518061</v>
          </cell>
          <cell r="B1634" t="str">
            <v>Wanniassa S127 Sub 4265 LV Board Replacement</v>
          </cell>
          <cell r="C1634" t="str">
            <v>CIPEN Dist S/S Rplc</v>
          </cell>
        </row>
        <row r="1635">
          <cell r="A1635">
            <v>7518062</v>
          </cell>
          <cell r="B1635" t="str">
            <v>Hughes Wisdom/Webster St. Int - HV Pole Installation</v>
          </cell>
          <cell r="C1635" t="str">
            <v>CIPEN Spec Requests</v>
          </cell>
        </row>
        <row r="1636">
          <cell r="A1636">
            <v>7518064</v>
          </cell>
          <cell r="B1636" t="str">
            <v>Gungahlin Pl Precinct - LV Supply to Water Pump</v>
          </cell>
          <cell r="C1636" t="str">
            <v>CIPEN Spec Requests</v>
          </cell>
        </row>
        <row r="1637">
          <cell r="A1637">
            <v>7518065</v>
          </cell>
          <cell r="B1637" t="str">
            <v>Braddon B6 S59 - LV Supply to 4 Units</v>
          </cell>
          <cell r="C1637" t="str">
            <v>CIPEN Urbn Infill</v>
          </cell>
        </row>
        <row r="1638">
          <cell r="A1638">
            <v>7518066</v>
          </cell>
          <cell r="B1638" t="str">
            <v>NEPCAM RFS and RSM Process Re-engineering and Systems Implementation</v>
          </cell>
          <cell r="C1638" t="str">
            <v>CIPEN IT Project</v>
          </cell>
        </row>
        <row r="1639">
          <cell r="A1639">
            <v>7518067</v>
          </cell>
          <cell r="B1639" t="str">
            <v>Flynn B15 S4 - LV Supply to 4 Units</v>
          </cell>
          <cell r="C1639" t="str">
            <v>CIPEN Urbn Infill</v>
          </cell>
        </row>
        <row r="1640">
          <cell r="A1640">
            <v>7518072</v>
          </cell>
          <cell r="B1640" t="str">
            <v>Hughes B13 S28  - HV Retic &amp; LV Supply To St. Andrew's Ret Villlage</v>
          </cell>
          <cell r="C1640" t="str">
            <v>CIPEN Urbn Infill</v>
          </cell>
        </row>
        <row r="1641">
          <cell r="A1641">
            <v>7518073</v>
          </cell>
          <cell r="B1641" t="str">
            <v>Phillip B1 S4 - LV UG Relocation</v>
          </cell>
          <cell r="C1641" t="str">
            <v>CIPEN Relocation</v>
          </cell>
        </row>
        <row r="1642">
          <cell r="A1642">
            <v>7518075</v>
          </cell>
          <cell r="B1642" t="str">
            <v>City B6 S31 HV reticulation &amp; Substation Fit Out - Office Development</v>
          </cell>
          <cell r="C1642" t="str">
            <v>CIPEN Com/Ind Dvlp</v>
          </cell>
        </row>
        <row r="1643">
          <cell r="A1643">
            <v>7518076</v>
          </cell>
          <cell r="B1643" t="str">
            <v>O'Connor B4 S39 - LV  Supply  to Sports Pavilion</v>
          </cell>
          <cell r="C1643" t="str">
            <v>CIPEN Spec Requests</v>
          </cell>
        </row>
        <row r="1644">
          <cell r="A1644">
            <v>7518077</v>
          </cell>
          <cell r="B1644" t="str">
            <v>Woden to Wanniassa Subtransmission lines condemned poles replacement</v>
          </cell>
          <cell r="C1644" t="str">
            <v>CIPEN Dist O/H Rplc</v>
          </cell>
        </row>
        <row r="1645">
          <cell r="A1645">
            <v>7518078</v>
          </cell>
          <cell r="B1645" t="str">
            <v>Canberra City B2 S68 New Supply Office Development</v>
          </cell>
          <cell r="C1645" t="str">
            <v>CIPEN Com/Ind Dvlp</v>
          </cell>
        </row>
        <row r="1646">
          <cell r="A1646">
            <v>7518079</v>
          </cell>
          <cell r="B1646" t="str">
            <v>Fyshwick B69 S34 LV Supply to Commercial Development</v>
          </cell>
          <cell r="C1646" t="str">
            <v>CIPEN Com/Ind Dvlp</v>
          </cell>
        </row>
        <row r="1647">
          <cell r="A1647">
            <v>7518081</v>
          </cell>
          <cell r="B1647" t="str">
            <v>Hume B47 S5 Temporary Supply to Optus Technical Facility</v>
          </cell>
          <cell r="C1647" t="str">
            <v>CIPEN Com/Ind Dvlp</v>
          </cell>
        </row>
        <row r="1648">
          <cell r="A1648">
            <v>7518083</v>
          </cell>
          <cell r="B1648" t="str">
            <v>Fibreglass pole installation x 10 Canberra Area 06/07</v>
          </cell>
          <cell r="C1648" t="str">
            <v>CIPEN Dist O/H Rplc</v>
          </cell>
        </row>
        <row r="1649">
          <cell r="A1649">
            <v>7518084</v>
          </cell>
          <cell r="B1649" t="str">
            <v>Jerrabomberra B2062 Harman - HV/LV Reticulation</v>
          </cell>
          <cell r="C1649" t="str">
            <v>CIPEN Com/Ind Dvlp</v>
          </cell>
        </row>
        <row r="1650">
          <cell r="A1650">
            <v>7518088</v>
          </cell>
          <cell r="B1650" t="str">
            <v>Tennant Dist - Supply to Mount Tennant Repeater Site</v>
          </cell>
          <cell r="C1650" t="str">
            <v>CIPEN Rural Devpmnt</v>
          </cell>
        </row>
        <row r="1651">
          <cell r="A1651">
            <v>7518089</v>
          </cell>
          <cell r="B1651" t="str">
            <v>City B1 S24 Acton House Redevelopment - HV Cable Relocation</v>
          </cell>
          <cell r="C1651" t="str">
            <v>CIPEN Relocation</v>
          </cell>
        </row>
        <row r="1652">
          <cell r="A1652">
            <v>7518090</v>
          </cell>
          <cell r="B1652" t="str">
            <v>Garran B7 S34 Shop 1 Garran Place LV Upgrade to Supermarket</v>
          </cell>
          <cell r="C1652" t="str">
            <v>CIPEN Com/Ind Dvlp</v>
          </cell>
        </row>
        <row r="1653">
          <cell r="A1653">
            <v>7518091</v>
          </cell>
          <cell r="B1653" t="str">
            <v>Belconnen B25 S52 Westfield Shop Ctr I/Sub 9517 Fitout &amp; HV-LV Retic</v>
          </cell>
          <cell r="C1653" t="str">
            <v>CIPEN Com/Ind Dvlp</v>
          </cell>
        </row>
        <row r="1654">
          <cell r="A1654">
            <v>7518093</v>
          </cell>
          <cell r="B1654" t="str">
            <v>Harrison  LV Supply to Traffic Control Int Flemington Rd/Nullarbor Ave</v>
          </cell>
          <cell r="C1654" t="str">
            <v>CIPEN Spec Requests</v>
          </cell>
        </row>
        <row r="1655">
          <cell r="A1655">
            <v>7518095</v>
          </cell>
          <cell r="B1655" t="str">
            <v>Kingston Foreshore Site 8 &amp; 9 - HV &amp; LV Reticulation</v>
          </cell>
          <cell r="C1655" t="str">
            <v>CIPEN Urbn Dvlpmnt</v>
          </cell>
        </row>
        <row r="1656">
          <cell r="A1656">
            <v>7518096</v>
          </cell>
          <cell r="B1656" t="str">
            <v>Metering - New Domestic Meters 2006/07</v>
          </cell>
          <cell r="C1656" t="str">
            <v>CIPEN NEW METER</v>
          </cell>
        </row>
        <row r="1657">
          <cell r="A1657">
            <v>7518097</v>
          </cell>
          <cell r="B1657" t="str">
            <v>Metering - Commercial New Meters 2006/07</v>
          </cell>
          <cell r="C1657" t="str">
            <v>CIPEN NEW METER</v>
          </cell>
        </row>
        <row r="1658">
          <cell r="A1658">
            <v>7518098</v>
          </cell>
          <cell r="B1658" t="str">
            <v>Services - New Services 2006/07</v>
          </cell>
          <cell r="C1658" t="str">
            <v>CIPEN NEW SERVICES</v>
          </cell>
        </row>
        <row r="1659">
          <cell r="A1659">
            <v>7518099</v>
          </cell>
          <cell r="B1659" t="str">
            <v>Services - Service Upgrade to 3 Phase 2006/07</v>
          </cell>
          <cell r="C1659" t="str">
            <v>CIPEN NEW SERVICES</v>
          </cell>
        </row>
        <row r="1660">
          <cell r="A1660">
            <v>7518100</v>
          </cell>
          <cell r="B1660" t="str">
            <v>Pole Reinstatement (Nailing) 2006/07 Stage 1</v>
          </cell>
          <cell r="C1660" t="str">
            <v>CIPEN Dist O/H Rplc</v>
          </cell>
        </row>
        <row r="1661">
          <cell r="A1661">
            <v>7518102</v>
          </cell>
          <cell r="B1661" t="str">
            <v>Overhead Service Replacements 2006/07</v>
          </cell>
          <cell r="C1661" t="str">
            <v>CIPEN SERVICE RPLC</v>
          </cell>
        </row>
        <row r="1662">
          <cell r="A1662">
            <v>7518103</v>
          </cell>
          <cell r="B1662" t="str">
            <v>Harrison B15 &amp;16 S40 - LV  Relocation</v>
          </cell>
          <cell r="C1662" t="str">
            <v>CIPEN Relocation</v>
          </cell>
        </row>
        <row r="1663">
          <cell r="A1663">
            <v>7518104</v>
          </cell>
          <cell r="B1663" t="str">
            <v>Commercial Meter Replacement 2006/07</v>
          </cell>
          <cell r="C1663" t="str">
            <v>CIPEN Meter Replce</v>
          </cell>
        </row>
        <row r="1664">
          <cell r="A1664">
            <v>7518105</v>
          </cell>
          <cell r="B1664" t="str">
            <v>Domestic Meter Replacement 2006/07</v>
          </cell>
          <cell r="C1664" t="str">
            <v>CIPEN Meter Replce</v>
          </cell>
        </row>
        <row r="1665">
          <cell r="A1665">
            <v>7518107</v>
          </cell>
          <cell r="B1665" t="str">
            <v>City - Universtiy Ave/Childers St - Relocate cables for proposed pits</v>
          </cell>
          <cell r="C1665" t="str">
            <v>CIPEN Relocation</v>
          </cell>
        </row>
        <row r="1666">
          <cell r="A1666">
            <v>7518108</v>
          </cell>
          <cell r="B1666" t="str">
            <v>City - Cable Reloc - University/Childers St &amp; Street Theatre</v>
          </cell>
          <cell r="C1666" t="str">
            <v>CIPEN Relocation</v>
          </cell>
        </row>
        <row r="1667">
          <cell r="A1667">
            <v>7518109</v>
          </cell>
          <cell r="B1667" t="str">
            <v>City - Childers St/Allsop St Int. - Relocate HV cable for proposed pit</v>
          </cell>
          <cell r="C1667" t="str">
            <v>CIPEN Relocation</v>
          </cell>
        </row>
        <row r="1668">
          <cell r="A1668">
            <v>7518110</v>
          </cell>
          <cell r="B1668" t="str">
            <v>City - Childers St Relocate Pole 25218 to allow for pit construction</v>
          </cell>
          <cell r="C1668" t="str">
            <v>CIPEN Relocation</v>
          </cell>
        </row>
        <row r="1669">
          <cell r="A1669">
            <v>7518111</v>
          </cell>
          <cell r="B1669" t="str">
            <v>City - Childers St - Relocate HV &amp; LV OH Lines Underground</v>
          </cell>
          <cell r="C1669" t="str">
            <v>CIPEN Relocation</v>
          </cell>
        </row>
        <row r="1670">
          <cell r="A1670">
            <v>7518112</v>
          </cell>
          <cell r="B1670" t="str">
            <v>Griffith B50 S90 - LV Relocation</v>
          </cell>
          <cell r="C1670" t="str">
            <v>CIPEN Relocation</v>
          </cell>
        </row>
        <row r="1671">
          <cell r="A1671">
            <v>7518113</v>
          </cell>
          <cell r="B1671" t="str">
            <v>Canberra Central Stg1 06/07 Pole Replacement</v>
          </cell>
          <cell r="C1671" t="str">
            <v>CIPEN Dist O/H Rplc</v>
          </cell>
        </row>
        <row r="1672">
          <cell r="A1672">
            <v>7518115</v>
          </cell>
          <cell r="B1672" t="str">
            <v>Watson B14 S61 - LV Upgrade</v>
          </cell>
          <cell r="C1672" t="str">
            <v>CIPEN Spec Requests</v>
          </cell>
        </row>
        <row r="1673">
          <cell r="A1673">
            <v>7518116</v>
          </cell>
          <cell r="B1673" t="str">
            <v>City B13 S56 Relocate &amp; Upgrade Indoor Substation Chamber 4036</v>
          </cell>
          <cell r="C1673" t="str">
            <v>CIPEN Relocation</v>
          </cell>
        </row>
        <row r="1674">
          <cell r="A1674">
            <v>7518117</v>
          </cell>
          <cell r="B1674" t="str">
            <v>Belconnen Stg1 06/07 Pole Replacement</v>
          </cell>
          <cell r="C1674" t="str">
            <v>CIPEN Dist O/H Rplc</v>
          </cell>
        </row>
        <row r="1675">
          <cell r="A1675">
            <v>7518118</v>
          </cell>
          <cell r="B1675" t="str">
            <v>Weston Creek Stg1 06/07 Pole Replacement</v>
          </cell>
          <cell r="C1675" t="str">
            <v>CIPEN Dist O/H Rplc</v>
          </cell>
        </row>
        <row r="1676">
          <cell r="A1676">
            <v>7518119</v>
          </cell>
          <cell r="B1676" t="str">
            <v>Tuggeranong Stg1 06/07 Pole Replacement</v>
          </cell>
          <cell r="C1676" t="str">
            <v>CIPEN Dist O/H Rplc</v>
          </cell>
        </row>
        <row r="1677">
          <cell r="A1677">
            <v>7518120</v>
          </cell>
          <cell r="B1677" t="str">
            <v>Reactive Pole Replacement 2006/07</v>
          </cell>
          <cell r="C1677" t="str">
            <v>CIPEN Dist O/H Rplc</v>
          </cell>
        </row>
        <row r="1678">
          <cell r="A1678">
            <v>7518121</v>
          </cell>
          <cell r="B1678" t="str">
            <v>Tuggeranong Dist B1300 - LV Supply to Pump</v>
          </cell>
          <cell r="C1678" t="str">
            <v>CIPEN Rural Devpmnt</v>
          </cell>
        </row>
        <row r="1679">
          <cell r="A1679">
            <v>7518122</v>
          </cell>
          <cell r="B1679" t="str">
            <v>Bruce B3 S75 Install Padmount for Proximity Apartments</v>
          </cell>
          <cell r="C1679" t="str">
            <v>CIPEN Urbn Infill</v>
          </cell>
        </row>
        <row r="1680">
          <cell r="A1680">
            <v>7518123</v>
          </cell>
          <cell r="B1680" t="str">
            <v>Torrens B14 S40 Replace Bare Conductors with ABC</v>
          </cell>
          <cell r="C1680" t="str">
            <v>CIPEN Relocation</v>
          </cell>
        </row>
        <row r="1681">
          <cell r="A1681">
            <v>7518124</v>
          </cell>
          <cell r="B1681" t="str">
            <v>Harrison B13 S45 Relocate Minipillar</v>
          </cell>
          <cell r="C1681" t="str">
            <v>CIPEN Relocation</v>
          </cell>
        </row>
        <row r="1682">
          <cell r="A1682">
            <v>7518125</v>
          </cell>
          <cell r="B1682" t="str">
            <v>Garran Canberra Hospital  Sub 5007 Augmentation - New Data Centre</v>
          </cell>
          <cell r="C1682" t="str">
            <v>CIPEN Com/Ind Dvlp</v>
          </cell>
        </row>
        <row r="1683">
          <cell r="A1683">
            <v>7518126</v>
          </cell>
          <cell r="B1683" t="str">
            <v>Pierces Creek B323 - LV Supply to Actew Water TX Rectifier Site</v>
          </cell>
          <cell r="C1683" t="str">
            <v>CIPEN Rural Devpmnt</v>
          </cell>
        </row>
        <row r="1684">
          <cell r="A1684">
            <v>7518127</v>
          </cell>
          <cell r="B1684" t="str">
            <v>Turner B1 S25 - LV Supply to  ACTEW Water Maintenance Hole</v>
          </cell>
          <cell r="C1684" t="str">
            <v>CIPEN Spec Requests</v>
          </cell>
        </row>
        <row r="1685">
          <cell r="A1685">
            <v>7518128</v>
          </cell>
          <cell r="B1685" t="str">
            <v>City B8 S8 - LV Supply to ACTEW Water Maintenance Hole</v>
          </cell>
          <cell r="C1685" t="str">
            <v>CIPEN Spec Requests</v>
          </cell>
        </row>
        <row r="1686">
          <cell r="A1686">
            <v>7518129</v>
          </cell>
          <cell r="B1686" t="str">
            <v>City B18 S10 - LV Supply to ACTEW Water Maintenance Hole</v>
          </cell>
          <cell r="C1686" t="str">
            <v>CIPEN Spec Requests</v>
          </cell>
        </row>
        <row r="1687">
          <cell r="A1687">
            <v>7518130</v>
          </cell>
          <cell r="B1687" t="str">
            <v>Yarralumla B10 S42 - LV Supply to Sewer Gauging Station</v>
          </cell>
          <cell r="C1687" t="str">
            <v>CIPEN Spec Requests</v>
          </cell>
        </row>
        <row r="1688">
          <cell r="A1688">
            <v>7518131</v>
          </cell>
          <cell r="B1688" t="str">
            <v>Weston Creek B1163 - LV Supply to Sewer Gauging Station</v>
          </cell>
          <cell r="C1688" t="str">
            <v>CIPEN Spec Requests</v>
          </cell>
        </row>
        <row r="1689">
          <cell r="A1689">
            <v>7518132</v>
          </cell>
          <cell r="B1689" t="str">
            <v>Kingston B5 S1 - LV Supply to Sewer Gauging Station</v>
          </cell>
          <cell r="C1689" t="str">
            <v>CIPEN Spec Requests</v>
          </cell>
        </row>
        <row r="1690">
          <cell r="A1690">
            <v>7518133</v>
          </cell>
          <cell r="B1690" t="str">
            <v>Wanniassa B7 S278 - LV Upgrade Medical Centre</v>
          </cell>
          <cell r="C1690" t="str">
            <v>CIPEN Com/Ind Dvlp</v>
          </cell>
        </row>
        <row r="1691">
          <cell r="A1691">
            <v>7518134</v>
          </cell>
          <cell r="B1691" t="str">
            <v>Replacement 06/07 of misc open wire mains with ABC</v>
          </cell>
          <cell r="C1691" t="str">
            <v>CIPEN Dist O/H Rplc</v>
          </cell>
        </row>
        <row r="1692">
          <cell r="A1692">
            <v>7518135</v>
          </cell>
          <cell r="B1692" t="str">
            <v>Conder B14 S116 - LV Supply to 18 Units</v>
          </cell>
          <cell r="C1692" t="str">
            <v>CIPEN Urbn Infill</v>
          </cell>
        </row>
        <row r="1693">
          <cell r="A1693">
            <v>7518136</v>
          </cell>
          <cell r="B1693" t="str">
            <v>Gungahlin B1 S10 - LV Reticulation Alteration</v>
          </cell>
          <cell r="C1693" t="str">
            <v>CIPEN Com/Ind Dvlp</v>
          </cell>
        </row>
        <row r="1694">
          <cell r="A1694">
            <v>7518137</v>
          </cell>
          <cell r="B1694" t="str">
            <v>Harrison B1 S100 &amp; B11 S98 - Relocate Minipillars</v>
          </cell>
          <cell r="C1694" t="str">
            <v>CIPEN Relocation</v>
          </cell>
        </row>
        <row r="1695">
          <cell r="A1695">
            <v>7518139</v>
          </cell>
          <cell r="B1695" t="str">
            <v>Pole Management Business Process Re-engineering</v>
          </cell>
          <cell r="C1695" t="str">
            <v>CIPEN IT Project</v>
          </cell>
        </row>
        <row r="1696">
          <cell r="A1696">
            <v>7518140</v>
          </cell>
          <cell r="B1696" t="str">
            <v>Bruce B4 S18 - LV Reticulation to Units Stage 2</v>
          </cell>
          <cell r="C1696" t="str">
            <v>CIPEN Urbn Infill</v>
          </cell>
        </row>
        <row r="1697">
          <cell r="A1697">
            <v>7518144</v>
          </cell>
          <cell r="B1697" t="str">
            <v>Yarralumla B8 S83 LV Supply to Security Enclosure US Embassy</v>
          </cell>
          <cell r="C1697" t="str">
            <v>CIPEN Spec Requests</v>
          </cell>
        </row>
        <row r="1698">
          <cell r="A1698">
            <v>7518145</v>
          </cell>
          <cell r="B1698" t="str">
            <v>Yarralumla B5 S84 LV Supply to Security enclosure Adj Isreali Embassy</v>
          </cell>
          <cell r="C1698" t="str">
            <v>CIPEN Spec Requests</v>
          </cell>
        </row>
        <row r="1699">
          <cell r="A1699">
            <v>7518146</v>
          </cell>
          <cell r="B1699" t="str">
            <v>Rural Bush Fire Mitigation 06/07 Pole replacements South Stage 2</v>
          </cell>
          <cell r="C1699" t="str">
            <v>CIPEN Dist O/H Rplc</v>
          </cell>
        </row>
        <row r="1700">
          <cell r="A1700">
            <v>7518148</v>
          </cell>
          <cell r="B1700" t="str">
            <v>Fyshwick B18 S30 Supply Upgrade</v>
          </cell>
          <cell r="C1700" t="str">
            <v>CIPEN Com/Ind Dvlp</v>
          </cell>
        </row>
        <row r="1701">
          <cell r="A1701">
            <v>7518149</v>
          </cell>
          <cell r="B1701" t="str">
            <v>Deakin B5 S36 - LV Supply to Deakin Soccer Club</v>
          </cell>
          <cell r="C1701" t="str">
            <v>CIPEN Com/Ind Dvlp</v>
          </cell>
        </row>
        <row r="1702">
          <cell r="A1702">
            <v>7518151</v>
          </cell>
          <cell r="B1702" t="str">
            <v>Lyneham B27 S33  - Replace LV O/H with ABC</v>
          </cell>
          <cell r="C1702" t="str">
            <v>CIPEN Relocation</v>
          </cell>
        </row>
        <row r="1703">
          <cell r="A1703">
            <v>7518153</v>
          </cell>
          <cell r="B1703" t="str">
            <v>Wanniassa B1 S128 - LV Supply to 6 Units</v>
          </cell>
          <cell r="C1703" t="str">
            <v>CIPEN Urbn Infill</v>
          </cell>
        </row>
        <row r="1704">
          <cell r="A1704">
            <v>7518156</v>
          </cell>
          <cell r="B1704" t="str">
            <v>Monash B3 S50 HV &amp; LV Retic to Goodwin Retirement Village</v>
          </cell>
          <cell r="C1704" t="str">
            <v>CIPEN Urbn Infill</v>
          </cell>
        </row>
        <row r="1705">
          <cell r="A1705">
            <v>7518157</v>
          </cell>
          <cell r="B1705" t="str">
            <v>Pole Sub Replacement Program 06-07 Stg 1 Suburban</v>
          </cell>
          <cell r="C1705" t="str">
            <v>CIPEN Dist S/S Rplc</v>
          </cell>
        </row>
        <row r="1706">
          <cell r="A1706">
            <v>7518158</v>
          </cell>
          <cell r="B1706" t="str">
            <v>O'Malley B6 S39 - LV Mains Reticulation for subdivision of block</v>
          </cell>
          <cell r="C1706" t="str">
            <v>CIPEN Urbn Dvlpmnt</v>
          </cell>
        </row>
        <row r="1707">
          <cell r="A1707">
            <v>7518163</v>
          </cell>
          <cell r="B1707" t="str">
            <v>Braddon B4 S28  -  LV Supply to Comm Development</v>
          </cell>
          <cell r="C1707" t="str">
            <v>CIPEN Com/Ind Dvlp</v>
          </cell>
        </row>
        <row r="1708">
          <cell r="A1708">
            <v>7518164</v>
          </cell>
          <cell r="B1708" t="str">
            <v>City B1 S91 - LV Relocation</v>
          </cell>
          <cell r="C1708" t="str">
            <v>CIPEN Relocation</v>
          </cell>
        </row>
        <row r="1709">
          <cell r="A1709">
            <v>7518165</v>
          </cell>
          <cell r="B1709" t="str">
            <v>SCADA Front End Processor Replacement</v>
          </cell>
          <cell r="C1709" t="str">
            <v>CIPEN IT Project</v>
          </cell>
        </row>
        <row r="1710">
          <cell r="A1710">
            <v>7518166</v>
          </cell>
          <cell r="B1710" t="str">
            <v>System Control Call and Dispatch Systems Replacement</v>
          </cell>
          <cell r="C1710" t="str">
            <v>CIPEN IT Project</v>
          </cell>
        </row>
        <row r="1711">
          <cell r="A1711">
            <v>7518167</v>
          </cell>
          <cell r="B1711" t="str">
            <v>Majura - Aeropark - HV cable relocation for Bld #1</v>
          </cell>
          <cell r="C1711" t="str">
            <v>CIPEN Relocation</v>
          </cell>
        </row>
        <row r="1712">
          <cell r="A1712">
            <v>7518168</v>
          </cell>
          <cell r="B1712" t="str">
            <v>Woden Valley Dist B1045 Pearce Reservoir - LV Relocation</v>
          </cell>
          <cell r="C1712" t="str">
            <v>CIPEN Spec Requests</v>
          </cell>
        </row>
        <row r="1713">
          <cell r="A1713">
            <v>7518169</v>
          </cell>
          <cell r="B1713" t="str">
            <v>Fyshwick B21 S12 - LV Relocation/Removals</v>
          </cell>
          <cell r="C1713" t="str">
            <v>CIPEN Relocation</v>
          </cell>
        </row>
        <row r="1714">
          <cell r="A1714">
            <v>7518170</v>
          </cell>
          <cell r="B1714" t="str">
            <v>Belconnen Lot 2056  B1586 Parkwood - HV &amp; LV  Retic to Recycling Plant</v>
          </cell>
          <cell r="C1714" t="str">
            <v>CIPEN Com/Ind Dvlp</v>
          </cell>
        </row>
        <row r="1715">
          <cell r="A1715">
            <v>7518172</v>
          </cell>
          <cell r="B1715" t="str">
            <v>Belconnen Block 7 Section 187 - HV LV Retic to Belconnen  Arts Centre</v>
          </cell>
          <cell r="C1715" t="str">
            <v>CIPEN Community Dvp</v>
          </cell>
        </row>
        <row r="1716">
          <cell r="A1716">
            <v>7518174</v>
          </cell>
          <cell r="B1716" t="str">
            <v>Gungahlin B1 S18 - HV &amp; LV Cable Relocations</v>
          </cell>
          <cell r="C1716" t="str">
            <v>CIPEN Relocation</v>
          </cell>
        </row>
        <row r="1717">
          <cell r="A1717">
            <v>7518175</v>
          </cell>
          <cell r="B1717" t="str">
            <v>Symonston B18 19 &amp; 21 S112 Install Padmount Sub &amp; HV Reticulation</v>
          </cell>
          <cell r="C1717" t="str">
            <v>CIPEN Com/Ind Dvlp</v>
          </cell>
        </row>
        <row r="1718">
          <cell r="A1718">
            <v>7518176</v>
          </cell>
          <cell r="B1718" t="str">
            <v>Greenway B13 S19 - LV Supply to Child Care Centre</v>
          </cell>
          <cell r="C1718" t="str">
            <v>CIPEN Com/Ind Dvlp</v>
          </cell>
        </row>
        <row r="1719">
          <cell r="A1719">
            <v>7518177</v>
          </cell>
          <cell r="B1719" t="str">
            <v>Majura  Glenora Dr/Fairbairn Ave Roundabout - Relocate  HV &amp; LV Cables</v>
          </cell>
          <cell r="C1719" t="str">
            <v>CIPEN Relocation</v>
          </cell>
        </row>
        <row r="1720">
          <cell r="A1720">
            <v>7518178</v>
          </cell>
          <cell r="B1720" t="str">
            <v>Turner B26 S43 - LV Supply to 35 units</v>
          </cell>
          <cell r="C1720" t="str">
            <v>CIPEN Urbn Infill</v>
          </cell>
        </row>
        <row r="1721">
          <cell r="A1721">
            <v>7518181</v>
          </cell>
          <cell r="B1721" t="str">
            <v>Conder B2 S229 - LV Supply to Child Care Centre</v>
          </cell>
          <cell r="C1721" t="str">
            <v>CIPEN Com/Ind Dvlp</v>
          </cell>
        </row>
        <row r="1722">
          <cell r="A1722">
            <v>7518182</v>
          </cell>
          <cell r="B1722" t="str">
            <v>Campbell RMC Duntroon - LV Supply  to Swimming Pool</v>
          </cell>
          <cell r="C1722" t="str">
            <v>CIPEN Spec Requests</v>
          </cell>
        </row>
        <row r="1723">
          <cell r="A1723">
            <v>7518183</v>
          </cell>
          <cell r="B1723" t="str">
            <v>Greenway B21 S17 - HV Retic &amp; LV Supply to Office Development</v>
          </cell>
          <cell r="C1723" t="str">
            <v>CIPEN Com/Ind Dvlp</v>
          </cell>
        </row>
        <row r="1724">
          <cell r="A1724">
            <v>7518185</v>
          </cell>
          <cell r="B1724" t="str">
            <v>Dickson B6 S72 LV Fuseway  Upgrade</v>
          </cell>
          <cell r="C1724" t="str">
            <v>CIPEN Com/Ind Dvlp</v>
          </cell>
        </row>
        <row r="1725">
          <cell r="A1725">
            <v>7518186</v>
          </cell>
          <cell r="B1725" t="str">
            <v>O'Connor B68 S32 - Replace LV O/H with ABC</v>
          </cell>
          <cell r="C1725" t="str">
            <v>CIPEN Relocation</v>
          </cell>
        </row>
        <row r="1726">
          <cell r="A1726">
            <v>7518187</v>
          </cell>
          <cell r="B1726" t="str">
            <v>Chisholm B37 &amp; B44 S539 LV Supply Upgrade</v>
          </cell>
          <cell r="C1726" t="str">
            <v>CIPEN Com/Ind Dvlp</v>
          </cell>
        </row>
        <row r="1727">
          <cell r="A1727">
            <v>7518188</v>
          </cell>
          <cell r="B1727" t="str">
            <v>Fyshwick B18 S21 - Replace LV OH Mains with ABC</v>
          </cell>
          <cell r="C1727" t="str">
            <v>CIPEN Relocation</v>
          </cell>
        </row>
        <row r="1728">
          <cell r="A1728">
            <v>7518191</v>
          </cell>
          <cell r="B1728" t="str">
            <v>City B20 S10 LV UG Relocations</v>
          </cell>
          <cell r="C1728" t="str">
            <v>CIPEN Relocation</v>
          </cell>
        </row>
        <row r="1729">
          <cell r="A1729">
            <v>7518192</v>
          </cell>
          <cell r="B1729" t="str">
            <v>Greenway B13 S7 - LV Supply to Commercial Development</v>
          </cell>
          <cell r="C1729" t="str">
            <v>CIPEN Com/Ind Dvlp</v>
          </cell>
        </row>
        <row r="1730">
          <cell r="A1730">
            <v>7518193</v>
          </cell>
          <cell r="B1730" t="str">
            <v>Greenway B15 S7 - LV Supply to Commercial Development</v>
          </cell>
          <cell r="C1730" t="str">
            <v>CIPEN Com/Ind Dvlp</v>
          </cell>
        </row>
        <row r="1731">
          <cell r="A1731">
            <v>7518194</v>
          </cell>
          <cell r="B1731" t="str">
            <v>Greenway B17 S7 LV Supply to Commercial Development</v>
          </cell>
          <cell r="C1731" t="str">
            <v>CIPEN Com/Ind Dvlp</v>
          </cell>
        </row>
        <row r="1732">
          <cell r="A1732">
            <v>7518196</v>
          </cell>
          <cell r="B1732" t="str">
            <v>Fyshwick B35 S11 Replace  LV OH with ABC</v>
          </cell>
          <cell r="C1732" t="str">
            <v>CIPEN Dist O/H Rplc</v>
          </cell>
        </row>
        <row r="1733">
          <cell r="A1733">
            <v>7518199</v>
          </cell>
          <cell r="B1733" t="str">
            <v>Belconnen B52 S55 HV Retic 346 Units</v>
          </cell>
          <cell r="C1733" t="str">
            <v>CIPEN Urbn Infill</v>
          </cell>
        </row>
        <row r="1734">
          <cell r="A1734">
            <v>7518201</v>
          </cell>
          <cell r="B1734" t="str">
            <v>Narrabundah B1 S29 - LV Upgrade Southside Community Centre</v>
          </cell>
          <cell r="C1734" t="str">
            <v>CIPEN Spec Requests</v>
          </cell>
        </row>
        <row r="1735">
          <cell r="A1735">
            <v>7518202</v>
          </cell>
          <cell r="B1735" t="str">
            <v>Braddon  Part Section18 - LV OH Replacement</v>
          </cell>
          <cell r="C1735" t="str">
            <v>CIPEN Dist O/H Rplc</v>
          </cell>
        </row>
        <row r="1736">
          <cell r="A1736">
            <v>7518203</v>
          </cell>
          <cell r="B1736" t="str">
            <v>Canberra Central Pole 06-07 Stg 2  Replacement</v>
          </cell>
          <cell r="C1736" t="str">
            <v>CIPEN Dist O/H Rplc</v>
          </cell>
        </row>
        <row r="1737">
          <cell r="A1737">
            <v>7518204</v>
          </cell>
          <cell r="B1737" t="str">
            <v>Kingston B6 S49 - LV Supply to Chapel Building</v>
          </cell>
          <cell r="C1737" t="str">
            <v>CIPEN Spec Requests</v>
          </cell>
        </row>
        <row r="1738">
          <cell r="A1738">
            <v>7518206</v>
          </cell>
          <cell r="B1738" t="str">
            <v>Hume B16 S23  - Power Supply Upgrade</v>
          </cell>
          <cell r="C1738" t="str">
            <v>CIPEN Dist S/S Augm</v>
          </cell>
        </row>
        <row r="1739">
          <cell r="A1739">
            <v>7518208</v>
          </cell>
          <cell r="B1739" t="str">
            <v>Stay Installation 06-07 Stage 1</v>
          </cell>
          <cell r="C1739" t="str">
            <v>CIPEN Dist O/H Rplc</v>
          </cell>
        </row>
        <row r="1740">
          <cell r="A1740">
            <v>7518210</v>
          </cell>
          <cell r="B1740" t="str">
            <v>Harrison B9 S2 LV Supply to Harrison Playing Fields</v>
          </cell>
          <cell r="C1740" t="str">
            <v>CIPEN Spec Requests</v>
          </cell>
        </row>
        <row r="1741">
          <cell r="A1741">
            <v>7518212</v>
          </cell>
          <cell r="B1741" t="str">
            <v>City B16 S10 LV Supply Upgrade to Defence Building</v>
          </cell>
          <cell r="C1741" t="str">
            <v>CIPEN Com/Ind Dvlp</v>
          </cell>
        </row>
        <row r="1742">
          <cell r="A1742">
            <v>7518215</v>
          </cell>
          <cell r="B1742" t="str">
            <v>Yarralumla B1 S55 -  LV Supply Upgrade</v>
          </cell>
          <cell r="C1742" t="str">
            <v>CIPEN Spec Requests</v>
          </cell>
        </row>
        <row r="1743">
          <cell r="A1743">
            <v>7518218</v>
          </cell>
          <cell r="B1743" t="str">
            <v>Belconnen B3 S43 Benjamin Offices Redevelopment - HV Retic &amp; Sub F/Out</v>
          </cell>
          <cell r="C1743" t="str">
            <v>CIPEN Com/Ind Dvlp</v>
          </cell>
        </row>
        <row r="1744">
          <cell r="A1744">
            <v>7518219</v>
          </cell>
          <cell r="B1744" t="str">
            <v>Franklin 1 Estate Stage 1A HV &amp; LV Reticulation</v>
          </cell>
          <cell r="C1744" t="str">
            <v>CIPEN Urbn Dvlpmnt</v>
          </cell>
        </row>
        <row r="1745">
          <cell r="A1745">
            <v>7518221</v>
          </cell>
          <cell r="B1745" t="str">
            <v>Franklin 1 Estate Stage 1B HV &amp; LV Reticulation</v>
          </cell>
          <cell r="C1745" t="str">
            <v>CIPEN Urbn Dvlpmnt</v>
          </cell>
        </row>
        <row r="1746">
          <cell r="A1746">
            <v>7518223</v>
          </cell>
          <cell r="B1746" t="str">
            <v>Franklin 1 Estate Stage 1C HV &amp; LV Reticulation</v>
          </cell>
          <cell r="C1746" t="str">
            <v>CIPEN Urbn Dvlpmnt</v>
          </cell>
        </row>
        <row r="1747">
          <cell r="A1747">
            <v>7518225</v>
          </cell>
          <cell r="B1747" t="str">
            <v>Barton B1 S8 Masonic Centre Redevelopment</v>
          </cell>
          <cell r="C1747" t="str">
            <v>CIPEN Com/Ind Dvlp</v>
          </cell>
        </row>
        <row r="1748">
          <cell r="A1748">
            <v>7518228</v>
          </cell>
          <cell r="B1748" t="str">
            <v>Materials Requisitioning Business Process Re-engineering Part 1</v>
          </cell>
          <cell r="C1748" t="str">
            <v>CIPEN IT Project</v>
          </cell>
        </row>
        <row r="1749">
          <cell r="A1749">
            <v>7518229</v>
          </cell>
          <cell r="B1749" t="str">
            <v>City East High Level Portable Earths Installation</v>
          </cell>
          <cell r="C1749" t="str">
            <v>CIPEN ZZS Replce</v>
          </cell>
        </row>
        <row r="1750">
          <cell r="A1750">
            <v>7518232</v>
          </cell>
          <cell r="B1750" t="str">
            <v>Franklin 1 Estate Stage 1D HV &amp; LV Reticulation</v>
          </cell>
          <cell r="C1750" t="str">
            <v>CIPEN Urbn Dvlpmnt</v>
          </cell>
        </row>
        <row r="1751">
          <cell r="A1751">
            <v>7518234</v>
          </cell>
          <cell r="B1751" t="str">
            <v>Franklin 1 Estate Stage 1E HV &amp; LV Reticulation</v>
          </cell>
          <cell r="C1751" t="str">
            <v>CIPEN Urbn Dvlpmnt</v>
          </cell>
        </row>
        <row r="1752">
          <cell r="A1752">
            <v>7518236</v>
          </cell>
          <cell r="B1752" t="str">
            <v>Braddon B14&amp;15 S15 - LV Supply to 15 Apartments</v>
          </cell>
          <cell r="C1752" t="str">
            <v>CIPEN Urbn Infill</v>
          </cell>
        </row>
        <row r="1753">
          <cell r="A1753">
            <v>7518238</v>
          </cell>
          <cell r="B1753" t="str">
            <v>Nicholls B1 S125 - LV supply to Rain Gauging Station</v>
          </cell>
          <cell r="C1753" t="str">
            <v>CIPEN Spec Requests</v>
          </cell>
        </row>
        <row r="1754">
          <cell r="A1754">
            <v>7518241</v>
          </cell>
          <cell r="B1754" t="str">
            <v>Fyshwick B21 S12 - HV Retic &amp; LV Supply to Comm Development</v>
          </cell>
          <cell r="C1754" t="str">
            <v>CIPEN Com/Ind Dvlp</v>
          </cell>
        </row>
        <row r="1755">
          <cell r="A1755">
            <v>7518242</v>
          </cell>
          <cell r="B1755" t="str">
            <v>Tuggeranong - Tuggeranong Hill Upgrade Sub 4507</v>
          </cell>
          <cell r="C1755" t="str">
            <v>CIPEN Rural Devpmnt</v>
          </cell>
        </row>
        <row r="1756">
          <cell r="A1756">
            <v>7518245</v>
          </cell>
          <cell r="B1756" t="str">
            <v>Ainslie B8 S36 - HV OH Relocations</v>
          </cell>
          <cell r="C1756" t="str">
            <v>CIPEN Relocation</v>
          </cell>
        </row>
        <row r="1757">
          <cell r="A1757">
            <v>7518248</v>
          </cell>
          <cell r="B1757" t="str">
            <v>Majura B660 RAAF Fairbairn HV Reticulation &amp; LV Supply to Hangar 47</v>
          </cell>
          <cell r="C1757" t="str">
            <v>CIPEN Com/Ind Dvlp</v>
          </cell>
        </row>
        <row r="1758">
          <cell r="A1758">
            <v>7518250</v>
          </cell>
          <cell r="B1758" t="str">
            <v>Fyshwick S48 - LV Supply to SL Control Cubicle</v>
          </cell>
          <cell r="C1758" t="str">
            <v>CIPEN Spec Requests</v>
          </cell>
        </row>
        <row r="1759">
          <cell r="A1759">
            <v>7518251</v>
          </cell>
          <cell r="B1759" t="str">
            <v>Woden High Level Portable Earths Installation</v>
          </cell>
          <cell r="C1759" t="str">
            <v>CIPEN ZZS Replce</v>
          </cell>
        </row>
        <row r="1760">
          <cell r="A1760">
            <v>7518252</v>
          </cell>
          <cell r="B1760" t="str">
            <v>Wanniassa High Level Portable Earths Installation</v>
          </cell>
          <cell r="C1760" t="str">
            <v>CIPEN ZZS Replce</v>
          </cell>
        </row>
        <row r="1761">
          <cell r="A1761">
            <v>7518253</v>
          </cell>
          <cell r="B1761" t="str">
            <v>Gilmore High Level Portable Earths Installation</v>
          </cell>
          <cell r="C1761" t="str">
            <v>CIPEN ZZS Replce</v>
          </cell>
        </row>
        <row r="1762">
          <cell r="A1762">
            <v>7518254</v>
          </cell>
          <cell r="B1762" t="str">
            <v>Causeway High Level Portable Earths Installation</v>
          </cell>
          <cell r="C1762" t="str">
            <v>CIPEN ZZS Replce</v>
          </cell>
        </row>
        <row r="1763">
          <cell r="A1763">
            <v>7518255</v>
          </cell>
          <cell r="B1763" t="str">
            <v>Theodore High Level Portable Earths Installation</v>
          </cell>
          <cell r="C1763" t="str">
            <v>CIPEN ZZS Replce</v>
          </cell>
        </row>
        <row r="1764">
          <cell r="A1764">
            <v>7518256</v>
          </cell>
          <cell r="B1764" t="str">
            <v>On Call and Audit Scheduler</v>
          </cell>
          <cell r="C1764" t="str">
            <v>CIPEN IT Project</v>
          </cell>
        </row>
        <row r="1765">
          <cell r="A1765">
            <v>7518257</v>
          </cell>
          <cell r="B1765" t="str">
            <v>Aranda B1 S51 Relocate OH Line</v>
          </cell>
          <cell r="C1765" t="str">
            <v>CIPEN Relocation</v>
          </cell>
        </row>
        <row r="1766">
          <cell r="A1766">
            <v>7518260</v>
          </cell>
          <cell r="B1766" t="str">
            <v>Bonython West Estate Stages 1A &amp; 1B - HV &amp; LV Reticulation</v>
          </cell>
          <cell r="C1766" t="str">
            <v>CIPEN Urbn Dvlpmnt</v>
          </cell>
        </row>
        <row r="1767">
          <cell r="A1767">
            <v>7518262</v>
          </cell>
          <cell r="B1767" t="str">
            <v>Bonython West Estate Stg 2 - HV &amp; LV Reticulation</v>
          </cell>
          <cell r="C1767" t="str">
            <v>CIPEN Urbn Dvlpmnt</v>
          </cell>
        </row>
        <row r="1768">
          <cell r="A1768">
            <v>7518264</v>
          </cell>
          <cell r="B1768" t="str">
            <v>Streetlight Management Business Process Re-engineering</v>
          </cell>
          <cell r="C1768" t="str">
            <v>CIPEN IT Project</v>
          </cell>
        </row>
        <row r="1769">
          <cell r="A1769">
            <v>7518267</v>
          </cell>
          <cell r="B1769" t="str">
            <v>Lyneham B1 S54 - LV Supply to Units</v>
          </cell>
          <cell r="C1769" t="str">
            <v>CIPEN Urbn Infill</v>
          </cell>
        </row>
        <row r="1770">
          <cell r="A1770">
            <v>7518269</v>
          </cell>
          <cell r="B1770" t="str">
            <v>Red Hill B14 S41 - LV Supply to Retirement Units</v>
          </cell>
          <cell r="C1770" t="str">
            <v>CIPEN Urbn Infill</v>
          </cell>
        </row>
        <row r="1771">
          <cell r="A1771">
            <v>7518275</v>
          </cell>
          <cell r="B1771" t="str">
            <v>City B17 S63 - LV  Supply to Food  Van ( Temporary )</v>
          </cell>
          <cell r="C1771" t="str">
            <v>CIPEN Spec Requests</v>
          </cell>
        </row>
        <row r="1772">
          <cell r="A1772">
            <v>7518276</v>
          </cell>
          <cell r="B1772" t="str">
            <v>132kV Instrument Transformers</v>
          </cell>
          <cell r="C1772" t="str">
            <v>CIPEN ZZS Replce</v>
          </cell>
        </row>
        <row r="1773">
          <cell r="A1773">
            <v>7518277</v>
          </cell>
          <cell r="B1773" t="str">
            <v>125DCV Batteries and Battery Chargers</v>
          </cell>
          <cell r="C1773" t="str">
            <v>CIPEN ZZS Replce</v>
          </cell>
        </row>
        <row r="1774">
          <cell r="A1774">
            <v>7518278</v>
          </cell>
          <cell r="B1774" t="str">
            <v>Griffith B8 S1 - LV Supply to Commercial Development</v>
          </cell>
          <cell r="C1774" t="str">
            <v>CIPEN Com/Ind Dvlp</v>
          </cell>
        </row>
        <row r="1775">
          <cell r="A1775">
            <v>7518279</v>
          </cell>
          <cell r="B1775" t="str">
            <v>City B1 S21 ANU Accommodation</v>
          </cell>
          <cell r="C1775" t="str">
            <v>CIPEN Com/Ind Dvlp</v>
          </cell>
        </row>
        <row r="1776">
          <cell r="A1776">
            <v>7518280</v>
          </cell>
          <cell r="B1776" t="str">
            <v>Drawing Management System Capture Missing Images</v>
          </cell>
          <cell r="C1776" t="str">
            <v>CIPEN IT Project</v>
          </cell>
        </row>
        <row r="1777">
          <cell r="A1777">
            <v>7518281</v>
          </cell>
          <cell r="B1777" t="str">
            <v>Wanniassa B27 S130 - LV Supply to Units</v>
          </cell>
          <cell r="C1777" t="str">
            <v>CIPEN Urbn Infill</v>
          </cell>
        </row>
        <row r="1778">
          <cell r="A1778">
            <v>7518283</v>
          </cell>
          <cell r="B1778" t="str">
            <v>Mitchell B8 S57 - LV Supply to Warehouse</v>
          </cell>
          <cell r="C1778" t="str">
            <v>CIPEN Com/Ind Dvlp</v>
          </cell>
        </row>
        <row r="1779">
          <cell r="A1779">
            <v>7518284</v>
          </cell>
          <cell r="B1779" t="str">
            <v>Belconnen B21 S86 HV Relocations &amp; HV &amp; LV Reticulation to Apartments</v>
          </cell>
          <cell r="C1779" t="str">
            <v>CIPEN Urbn Infill</v>
          </cell>
        </row>
        <row r="1780">
          <cell r="A1780">
            <v>7518287</v>
          </cell>
          <cell r="B1780" t="str">
            <v>Greenway South HV Network Augmentation</v>
          </cell>
          <cell r="C1780" t="str">
            <v>CIPEN Dist Sys Augm</v>
          </cell>
        </row>
        <row r="1781">
          <cell r="A1781">
            <v>7518288</v>
          </cell>
          <cell r="B1781" t="str">
            <v>Turner B18 &amp;19 S48 - LV Replacement to Residences</v>
          </cell>
          <cell r="C1781" t="str">
            <v>CIPEN Dist U/G Rplc</v>
          </cell>
        </row>
        <row r="1782">
          <cell r="A1782">
            <v>7518289</v>
          </cell>
          <cell r="B1782" t="str">
            <v>Gilmore B24 S50 LV Supply to 6 Units</v>
          </cell>
          <cell r="C1782" t="str">
            <v>CIPEN Urbn Infill</v>
          </cell>
        </row>
        <row r="1783">
          <cell r="A1783">
            <v>7518290</v>
          </cell>
          <cell r="B1783" t="str">
            <v>Braddon B4  S1 - LV Asset Replacement</v>
          </cell>
          <cell r="C1783" t="str">
            <v>CIPEN Dist U/G Rplc</v>
          </cell>
        </row>
        <row r="1784">
          <cell r="A1784">
            <v>7518292</v>
          </cell>
          <cell r="B1784" t="str">
            <v>Harrison B1 S64 LV Supply to 4 Units</v>
          </cell>
          <cell r="C1784" t="str">
            <v>CIPEN Urbn Infill</v>
          </cell>
        </row>
        <row r="1785">
          <cell r="A1785">
            <v>7518293</v>
          </cell>
          <cell r="B1785" t="str">
            <v>Weston B1 S82  - Substation 3204 Upgrade &amp; LV Board Alteration</v>
          </cell>
          <cell r="C1785" t="str">
            <v>CIPEN Com/Ind Dvlp</v>
          </cell>
        </row>
        <row r="1786">
          <cell r="A1786">
            <v>7518294</v>
          </cell>
          <cell r="B1786" t="str">
            <v>Forrest S20 21 22 - LV Augmentation</v>
          </cell>
          <cell r="C1786" t="str">
            <v>CIPEN Dist Sys Augm</v>
          </cell>
        </row>
        <row r="1787">
          <cell r="A1787">
            <v>7518296</v>
          </cell>
          <cell r="B1787" t="str">
            <v>Red Hill B12 S16 - LV Upgrade</v>
          </cell>
          <cell r="C1787" t="str">
            <v>CIPEN Spec Requests</v>
          </cell>
        </row>
        <row r="1788">
          <cell r="A1788">
            <v>7518297</v>
          </cell>
          <cell r="B1788" t="str">
            <v>Bruce B18 S4 - LV Supply to Irrigation Controllers</v>
          </cell>
          <cell r="C1788" t="str">
            <v>CIPEN Spec Requests</v>
          </cell>
        </row>
        <row r="1789">
          <cell r="A1789">
            <v>7518299</v>
          </cell>
          <cell r="B1789" t="str">
            <v>Belconnen B1570 - HV Retic &amp; LV Supply to  RG Station Cop Crossing</v>
          </cell>
          <cell r="C1789" t="str">
            <v>CIPEN Spec Requests</v>
          </cell>
        </row>
        <row r="1790">
          <cell r="A1790">
            <v>7518300</v>
          </cell>
          <cell r="B1790" t="str">
            <v>ACMS Data Validation Tool</v>
          </cell>
          <cell r="C1790" t="str">
            <v>CIPEN IT Project</v>
          </cell>
        </row>
        <row r="1791">
          <cell r="A1791">
            <v>7518301</v>
          </cell>
          <cell r="B1791" t="str">
            <v>Griffith B1 S8 - Sub 4004 Replacement</v>
          </cell>
          <cell r="C1791" t="str">
            <v>CIPEN Dist S/S Rplc</v>
          </cell>
        </row>
        <row r="1792">
          <cell r="A1792">
            <v>7518302</v>
          </cell>
          <cell r="B1792" t="str">
            <v>Mitchell  S21 -  LV Asset Augmentation</v>
          </cell>
          <cell r="C1792" t="str">
            <v>CIPEN Dist Sys Augm</v>
          </cell>
        </row>
        <row r="1793">
          <cell r="A1793">
            <v>7518303</v>
          </cell>
          <cell r="B1793" t="str">
            <v>Fyshwick - Dairy FLat Rd - Mundaring Fdr to Monash Fdr Tie</v>
          </cell>
          <cell r="C1793" t="str">
            <v>CIPEN Dist Sys Augm</v>
          </cell>
        </row>
        <row r="1794">
          <cell r="A1794">
            <v>7518304</v>
          </cell>
          <cell r="B1794" t="str">
            <v>Lyneham B30 S43 -  LV O/H Relocation/ Supply to Units</v>
          </cell>
          <cell r="C1794" t="str">
            <v>CIPEN Relocation</v>
          </cell>
        </row>
        <row r="1795">
          <cell r="A1795">
            <v>7518315</v>
          </cell>
          <cell r="B1795" t="str">
            <v>Hume B24 S7 Tralee St Warehouse New Supply</v>
          </cell>
          <cell r="C1795" t="str">
            <v>CIPEN Com/Ind Dvlp</v>
          </cell>
        </row>
        <row r="1796">
          <cell r="A1796">
            <v>7518316</v>
          </cell>
          <cell r="B1796" t="str">
            <v>Belconen B26 S157 - LV Supply to TLC</v>
          </cell>
          <cell r="C1796" t="str">
            <v>CIPEN Spec Requests</v>
          </cell>
        </row>
        <row r="1797">
          <cell r="A1797">
            <v>7518317</v>
          </cell>
          <cell r="B1797" t="str">
            <v>Gungahlin - HV Cable Relocation - Anthony Rolfe Ave Storage Tank</v>
          </cell>
          <cell r="C1797" t="str">
            <v>CIPEN Relocation</v>
          </cell>
        </row>
        <row r="1798">
          <cell r="A1798">
            <v>7518319</v>
          </cell>
          <cell r="B1798" t="str">
            <v>Belconnen B1356 Lady Denman  Drive - LV Supply to TLC</v>
          </cell>
          <cell r="C1798" t="str">
            <v>CIPEN Spec Requests</v>
          </cell>
        </row>
        <row r="1799">
          <cell r="A1799">
            <v>7518320</v>
          </cell>
          <cell r="B1799" t="str">
            <v>Kingston B6 S49 LV Supply to Bulkstore Extension</v>
          </cell>
          <cell r="C1799" t="str">
            <v>CIPEN Com/Ind Dvlp</v>
          </cell>
        </row>
        <row r="1800">
          <cell r="A1800">
            <v>7518321</v>
          </cell>
          <cell r="B1800" t="str">
            <v>Hume B14 S18 ACT Prison HV Feeder Tie</v>
          </cell>
          <cell r="C1800" t="str">
            <v>CIPEN Dist Sys Augm</v>
          </cell>
        </row>
        <row r="1801">
          <cell r="A1801">
            <v>7518322</v>
          </cell>
          <cell r="B1801" t="str">
            <v>Acton B1 S73 - HV Reticulation &amp; LV Supply to TLC</v>
          </cell>
          <cell r="C1801" t="str">
            <v>CIPEN Spec Requests</v>
          </cell>
        </row>
        <row r="1802">
          <cell r="A1802">
            <v>7518323</v>
          </cell>
          <cell r="B1802" t="str">
            <v>Griffith B10 S32 - Replace LV O/H with ABC</v>
          </cell>
          <cell r="C1802" t="str">
            <v>CIPEN Relocation</v>
          </cell>
        </row>
        <row r="1803">
          <cell r="A1803">
            <v>7518324</v>
          </cell>
          <cell r="B1803" t="str">
            <v>Deakin B1 S65 Royal Australian Mint Refurbishment</v>
          </cell>
          <cell r="C1803" t="str">
            <v>CIPEN Com/Ind Dvlp</v>
          </cell>
        </row>
        <row r="1804">
          <cell r="A1804">
            <v>7518325</v>
          </cell>
          <cell r="B1804" t="str">
            <v>Wanniassa B6 S278  Medical Centre-  New Supply</v>
          </cell>
          <cell r="C1804" t="str">
            <v>CIPEN Com/Ind Dvlp</v>
          </cell>
        </row>
        <row r="1805">
          <cell r="A1805">
            <v>7518328</v>
          </cell>
          <cell r="B1805" t="str">
            <v>Gungahlin B1 S4 - LV Supply to POE Cubicle (Temporary)</v>
          </cell>
          <cell r="C1805" t="str">
            <v>CIPEN Spec Requests</v>
          </cell>
        </row>
        <row r="1806">
          <cell r="A1806">
            <v>7518334</v>
          </cell>
          <cell r="B1806" t="str">
            <v>Lyneham B1 S54 - LV Relocation to SL Control Box</v>
          </cell>
          <cell r="C1806" t="str">
            <v>CIPEN Relocation</v>
          </cell>
        </row>
        <row r="1807">
          <cell r="A1807">
            <v>7518339</v>
          </cell>
          <cell r="B1807" t="str">
            <v>Fyshwick B14 S41 - HV Retic &amp; L V  Supply to HIA Offices</v>
          </cell>
          <cell r="C1807" t="str">
            <v>CIPEN Com/Ind Dvlp</v>
          </cell>
        </row>
        <row r="1808">
          <cell r="A1808">
            <v>7518340</v>
          </cell>
          <cell r="B1808" t="str">
            <v>Canberra Central Pole 06-07 Stg 3 Replacement</v>
          </cell>
          <cell r="C1808" t="str">
            <v>CIPEN DIST POLE RPLC</v>
          </cell>
        </row>
        <row r="1809">
          <cell r="A1809">
            <v>7518343</v>
          </cell>
          <cell r="B1809" t="str">
            <v>Lyneham B2 S67 -  Replace LV O/H with ABC</v>
          </cell>
          <cell r="C1809" t="str">
            <v>CIPEN Relocation</v>
          </cell>
        </row>
        <row r="1810">
          <cell r="A1810">
            <v>7518344</v>
          </cell>
          <cell r="B1810" t="str">
            <v>Rural Reclosers CAPM Upgrade Part Three [2006-2007]</v>
          </cell>
          <cell r="C1810" t="str">
            <v>CIPEN IT Project</v>
          </cell>
        </row>
        <row r="1811">
          <cell r="A1811">
            <v>7518345</v>
          </cell>
          <cell r="B1811" t="str">
            <v>Gungahlin District - Riley &amp; Nona Feeders Extension</v>
          </cell>
          <cell r="C1811" t="str">
            <v>CIPEN Dist Sys Augm</v>
          </cell>
        </row>
        <row r="1812">
          <cell r="A1812">
            <v>7518347</v>
          </cell>
          <cell r="B1812" t="str">
            <v>Page B21 S2 - HV Retic &amp; LV Supply to units</v>
          </cell>
          <cell r="C1812" t="str">
            <v>CIPEN Urbn Infill</v>
          </cell>
        </row>
        <row r="1813">
          <cell r="A1813">
            <v>7518349</v>
          </cell>
          <cell r="B1813" t="str">
            <v>Duffy B2 S56 Stromlo Rural Village Redevelopment - LV Reticulation</v>
          </cell>
          <cell r="C1813" t="str">
            <v>CIPEN Rural Devpmnt</v>
          </cell>
        </row>
        <row r="1814">
          <cell r="A1814">
            <v>7518350</v>
          </cell>
          <cell r="B1814" t="str">
            <v>Coree District Block 5 Uriarra Rural Village Rdvlpment - HV&amp;LV Retic</v>
          </cell>
          <cell r="C1814" t="str">
            <v>CIPEN Rural Devpmnt</v>
          </cell>
        </row>
        <row r="1815">
          <cell r="A1815">
            <v>7518353</v>
          </cell>
          <cell r="B1815" t="str">
            <v>Holt B18 S21 - 8 Units New Supply</v>
          </cell>
          <cell r="C1815" t="str">
            <v>CIPEN Urbn Infill</v>
          </cell>
        </row>
        <row r="1816">
          <cell r="A1816">
            <v>7518357</v>
          </cell>
          <cell r="B1816" t="str">
            <v>Chifley B11 S15 - Replace LV O/H with ABC</v>
          </cell>
          <cell r="C1816" t="str">
            <v>CIPEN Relocation</v>
          </cell>
        </row>
        <row r="1817">
          <cell r="A1817">
            <v>7518359</v>
          </cell>
          <cell r="B1817" t="str">
            <v>Narrabundah B36 S95 - Replace LV O/H with ABC</v>
          </cell>
          <cell r="C1817" t="str">
            <v>CIPEN Relocation</v>
          </cell>
        </row>
        <row r="1818">
          <cell r="A1818">
            <v>7518360</v>
          </cell>
          <cell r="B1818" t="str">
            <v>Energy Monitoring   132kV Line to Latham ZS</v>
          </cell>
          <cell r="C1818" t="str">
            <v>CIPEN IT Project</v>
          </cell>
        </row>
        <row r="1819">
          <cell r="A1819">
            <v>7518363</v>
          </cell>
          <cell r="B1819" t="str">
            <v>Lyons - Sub 3690 Cotter Pump Station Supply Upgrade</v>
          </cell>
          <cell r="C1819" t="str">
            <v>CIPEN Spec Requests</v>
          </cell>
        </row>
        <row r="1820">
          <cell r="A1820">
            <v>7518364</v>
          </cell>
          <cell r="B1820" t="str">
            <v>Stromlo Cotter PS Sup Upgrade Trnsfer load from Cotter 22 to Cotter 11</v>
          </cell>
          <cell r="C1820" t="str">
            <v>CIPEN Spec Requests</v>
          </cell>
        </row>
        <row r="1821">
          <cell r="A1821">
            <v>7518367</v>
          </cell>
          <cell r="B1821" t="str">
            <v>City B19 S65 - HV &amp; LV Reticulation Upgrade &amp; Relocation</v>
          </cell>
          <cell r="C1821" t="str">
            <v>CIPEN Urbn Infill</v>
          </cell>
        </row>
        <row r="1822">
          <cell r="A1822">
            <v>7518368</v>
          </cell>
          <cell r="B1822" t="str">
            <v>Pole Sub Replacement 06-07 Stg 2 Suburban Program</v>
          </cell>
          <cell r="C1822" t="str">
            <v>CIPEN Dist S/S Rplc</v>
          </cell>
        </row>
        <row r="1823">
          <cell r="A1823">
            <v>7518371</v>
          </cell>
          <cell r="B1823" t="str">
            <v>Tharwa B9 S3 - LV  Overhead Relocation</v>
          </cell>
          <cell r="C1823" t="str">
            <v>CIPEN Relocation</v>
          </cell>
        </row>
        <row r="1824">
          <cell r="A1824">
            <v>7518375</v>
          </cell>
          <cell r="B1824" t="str">
            <v>Hume B24 S2 LV Supply Upgrade to new Data Centre</v>
          </cell>
          <cell r="C1824" t="str">
            <v>CIPEN Com/Ind Dvlp</v>
          </cell>
        </row>
        <row r="1825">
          <cell r="A1825">
            <v>7518377</v>
          </cell>
          <cell r="B1825" t="str">
            <v>Hume B14 S18 - LV Construction Supply</v>
          </cell>
          <cell r="C1825" t="str">
            <v>CIPEN Spec Requests</v>
          </cell>
        </row>
        <row r="1826">
          <cell r="A1826">
            <v>7518381</v>
          </cell>
          <cell r="B1826" t="str">
            <v>Belconnen Dist - LMWQCC - Supply Upgrade - New Clarifiers</v>
          </cell>
          <cell r="C1826" t="str">
            <v>CIPEN Community Dvp</v>
          </cell>
        </row>
        <row r="1827">
          <cell r="A1827">
            <v>7518382</v>
          </cell>
          <cell r="B1827" t="str">
            <v>Deakin B2 S67 - LV Supply to Botswana High Commission</v>
          </cell>
          <cell r="C1827" t="str">
            <v>CIPEN Com/Ind Dvlp</v>
          </cell>
        </row>
        <row r="1828">
          <cell r="A1828">
            <v>7518383</v>
          </cell>
          <cell r="B1828" t="str">
            <v>Griffith B4 S19 - LV Upgrade Eastlake Football Club</v>
          </cell>
          <cell r="C1828" t="str">
            <v>CIPEN Com/Ind Dvlp</v>
          </cell>
        </row>
        <row r="1829">
          <cell r="A1829">
            <v>7518384</v>
          </cell>
          <cell r="B1829" t="str">
            <v>Forde Estate Stage 3 - HV &amp; LV Reticulation</v>
          </cell>
          <cell r="C1829" t="str">
            <v>CIPEN Urbn Dvlpmnt</v>
          </cell>
        </row>
        <row r="1830">
          <cell r="A1830">
            <v>7518385</v>
          </cell>
          <cell r="B1830" t="str">
            <v>Belconnen B1358 - LV Supply to SLCC</v>
          </cell>
          <cell r="C1830" t="str">
            <v>CIPEN Spec Requests</v>
          </cell>
        </row>
        <row r="1831">
          <cell r="A1831">
            <v>7518386</v>
          </cell>
          <cell r="B1831" t="str">
            <v>Acton B3 S63 - HV Retic &amp; LV Supply to TLC</v>
          </cell>
          <cell r="C1831" t="str">
            <v>CIPEN Spec Requests</v>
          </cell>
        </row>
        <row r="1832">
          <cell r="A1832">
            <v>7518387</v>
          </cell>
          <cell r="B1832" t="str">
            <v>Fyshwick B8 S48 Chamber Substations &amp; HV Retic to DFO site</v>
          </cell>
          <cell r="C1832" t="str">
            <v>CIPEN Com/Ind Dvlp</v>
          </cell>
        </row>
        <row r="1833">
          <cell r="A1833">
            <v>7518389</v>
          </cell>
          <cell r="B1833" t="str">
            <v>Hughes B27 S14 LV OH Relocation</v>
          </cell>
          <cell r="C1833" t="str">
            <v>CIPEN Relocation</v>
          </cell>
        </row>
        <row r="1834">
          <cell r="A1834">
            <v>7518393</v>
          </cell>
          <cell r="B1834" t="str">
            <v>Braddon B9 S7 - HV U/G Relocation</v>
          </cell>
          <cell r="C1834" t="str">
            <v>CIPEN Relocation</v>
          </cell>
        </row>
        <row r="1835">
          <cell r="A1835">
            <v>7518394</v>
          </cell>
          <cell r="B1835" t="str">
            <v>Parkes B6 S28 -  Metering Cubicle Relocation</v>
          </cell>
          <cell r="C1835" t="str">
            <v>CIPEN Relocation</v>
          </cell>
        </row>
        <row r="1836">
          <cell r="A1836">
            <v>7518395</v>
          </cell>
          <cell r="B1836" t="str">
            <v>Holt B1 S48 - HV Retic &amp; LV Supply  West Belconnen School</v>
          </cell>
          <cell r="C1836" t="str">
            <v>CIPEN Community Dvp</v>
          </cell>
        </row>
        <row r="1837">
          <cell r="A1837">
            <v>7518396</v>
          </cell>
          <cell r="B1837" t="str">
            <v>Majura B622 - Sub 9120 Upgrade</v>
          </cell>
          <cell r="C1837" t="str">
            <v>CIPEN Dist S/S Augm</v>
          </cell>
        </row>
        <row r="1838">
          <cell r="A1838">
            <v>7518397</v>
          </cell>
          <cell r="B1838" t="str">
            <v>Majura Fairbairn/Richmond Avenue Carparks - HV UG Relocation</v>
          </cell>
          <cell r="C1838" t="str">
            <v>CIPEN Relocation</v>
          </cell>
        </row>
        <row r="1839">
          <cell r="A1839">
            <v>7518398</v>
          </cell>
          <cell r="B1839" t="str">
            <v>Majura Fairbairn - Building 277 Supply Upgrade</v>
          </cell>
          <cell r="C1839" t="str">
            <v>CIPEN Com/Ind Dvlp</v>
          </cell>
        </row>
        <row r="1840">
          <cell r="A1840">
            <v>7518399</v>
          </cell>
          <cell r="B1840" t="str">
            <v>Florey B28 S143 LV Supply to Commercial Development</v>
          </cell>
          <cell r="C1840" t="str">
            <v>CIPEN Com/Ind Dvlp</v>
          </cell>
        </row>
        <row r="1841">
          <cell r="A1841">
            <v>7518402</v>
          </cell>
          <cell r="B1841" t="str">
            <v>Majura  Brindabeela   Business Park B37- LV Upgrade Child Care Centre</v>
          </cell>
          <cell r="C1841" t="str">
            <v>CIPEN Spec Requests</v>
          </cell>
        </row>
        <row r="1842">
          <cell r="A1842">
            <v>7518403</v>
          </cell>
          <cell r="B1842" t="str">
            <v>Braddon B2  S16  - LV Supply to Units</v>
          </cell>
          <cell r="C1842" t="str">
            <v>CIPEN Urbn Infill</v>
          </cell>
        </row>
        <row r="1843">
          <cell r="A1843">
            <v>7518406</v>
          </cell>
          <cell r="B1843" t="str">
            <v>Gungahlin B1 S181 - LV Supply to Pump Station</v>
          </cell>
          <cell r="C1843" t="str">
            <v>CIPEN Spec Requests</v>
          </cell>
        </row>
        <row r="1844">
          <cell r="A1844">
            <v>7518407</v>
          </cell>
          <cell r="B1844" t="str">
            <v>Turner B20 S38 - LV Supply to Units</v>
          </cell>
          <cell r="C1844" t="str">
            <v>CIPEN Urbn Infill</v>
          </cell>
        </row>
        <row r="1845">
          <cell r="A1845">
            <v>7518409</v>
          </cell>
          <cell r="B1845" t="str">
            <v>Macgregor B3 S81 - LV Upgrade to Macg.Primary School</v>
          </cell>
          <cell r="C1845" t="str">
            <v>CIPEN Spec Requests</v>
          </cell>
        </row>
        <row r="1846">
          <cell r="A1846">
            <v>7518410</v>
          </cell>
          <cell r="B1846" t="str">
            <v>Macquarie B30 S50 - LV Supply to Aldi Supermarket</v>
          </cell>
          <cell r="C1846" t="str">
            <v>CIPEN Com/Ind Dvlp</v>
          </cell>
        </row>
        <row r="1847">
          <cell r="A1847">
            <v>7518412</v>
          </cell>
          <cell r="B1847" t="str">
            <v>Wanniassa Zone Substation Double Feeder Augmentation</v>
          </cell>
          <cell r="C1847" t="str">
            <v>CIPEN ZZS Augme</v>
          </cell>
        </row>
        <row r="1848">
          <cell r="A1848">
            <v>7518415</v>
          </cell>
          <cell r="B1848" t="str">
            <v>Harrison B9 S2 - LV Supply to Sales Office</v>
          </cell>
          <cell r="C1848" t="str">
            <v>CIPEN Spec Requests</v>
          </cell>
        </row>
        <row r="1849">
          <cell r="A1849">
            <v>7518416</v>
          </cell>
          <cell r="B1849" t="str">
            <v>NEM B2B Systems Development</v>
          </cell>
          <cell r="C1849" t="str">
            <v>CIPEN IT Project</v>
          </cell>
        </row>
        <row r="1850">
          <cell r="A1850">
            <v>7518418</v>
          </cell>
          <cell r="B1850" t="str">
            <v>Acton ANU HV Reticulation Hedley Bull Building</v>
          </cell>
          <cell r="C1850" t="str">
            <v>CIPEN Com/Ind Dvlp</v>
          </cell>
        </row>
        <row r="1851">
          <cell r="A1851">
            <v>7518419</v>
          </cell>
          <cell r="B1851" t="str">
            <v>Harrison B9 S2 HV Retic &amp; Install Padmount for Primary School</v>
          </cell>
          <cell r="C1851" t="str">
            <v>CIPEN Com/Ind Dvlp</v>
          </cell>
        </row>
        <row r="1852">
          <cell r="A1852">
            <v>7518422</v>
          </cell>
          <cell r="B1852" t="str">
            <v>Weston Creek Stg 2 06/07 Pole Replacement</v>
          </cell>
          <cell r="C1852" t="str">
            <v>CIPEN DIST POLE RPLC</v>
          </cell>
        </row>
        <row r="1853">
          <cell r="A1853">
            <v>7518423</v>
          </cell>
          <cell r="B1853" t="str">
            <v>Williamsdale Lots 1&amp;2 DP 4556696 - HV Retic &amp; LV Supply</v>
          </cell>
          <cell r="C1853" t="str">
            <v>CIPEN Rural Devpmnt</v>
          </cell>
        </row>
        <row r="1854">
          <cell r="A1854">
            <v>7518425</v>
          </cell>
          <cell r="B1854" t="str">
            <v>O'Connor B38 S76 - Replace LV O/H with ABC</v>
          </cell>
          <cell r="C1854" t="str">
            <v>CIPEN Relocation</v>
          </cell>
        </row>
        <row r="1855">
          <cell r="A1855">
            <v>7518426</v>
          </cell>
          <cell r="B1855" t="str">
            <v>Gungahlin B9 S176 - Linkpillar Fuse Upgrade</v>
          </cell>
          <cell r="C1855" t="str">
            <v>CIPEN Spec Requests</v>
          </cell>
        </row>
        <row r="1856">
          <cell r="A1856">
            <v>7518427</v>
          </cell>
          <cell r="B1856" t="str">
            <v>Campbell B28 S7 - Replace LV O/H with ABC</v>
          </cell>
          <cell r="C1856" t="str">
            <v>CIPEN Relocation</v>
          </cell>
        </row>
        <row r="1857">
          <cell r="A1857">
            <v>7518428</v>
          </cell>
          <cell r="B1857" t="str">
            <v>Mitchell B17 S22 - LV Supply to Comm Development</v>
          </cell>
          <cell r="C1857" t="str">
            <v>CIPEN Com/Ind Dvlp</v>
          </cell>
        </row>
        <row r="1858">
          <cell r="A1858">
            <v>7518430</v>
          </cell>
          <cell r="B1858" t="str">
            <v>Campbell RMC Duntroon - LV Supply to  Building A87</v>
          </cell>
          <cell r="C1858" t="str">
            <v>CIPEN Com/Ind Dvlp</v>
          </cell>
        </row>
        <row r="1859">
          <cell r="A1859">
            <v>7518431</v>
          </cell>
          <cell r="B1859" t="str">
            <v>Gold Creek Zone Substation Fence Replacement</v>
          </cell>
          <cell r="C1859" t="str">
            <v>CIPEN ZZS Replce</v>
          </cell>
        </row>
        <row r="1860">
          <cell r="A1860">
            <v>7518432</v>
          </cell>
          <cell r="B1860" t="str">
            <v>City B9  S56  - Sub 8686 LV Fuseway Upgrade</v>
          </cell>
          <cell r="C1860" t="str">
            <v>CIPEN Com/Ind Dvlp</v>
          </cell>
        </row>
        <row r="1861">
          <cell r="A1861">
            <v>7518436</v>
          </cell>
          <cell r="B1861" t="str">
            <v>Parkes B6 S28 Temporary Supply</v>
          </cell>
          <cell r="C1861" t="str">
            <v>CIPEN Com/Ind Dvlp</v>
          </cell>
        </row>
        <row r="1862">
          <cell r="A1862">
            <v>7518438</v>
          </cell>
          <cell r="B1862" t="str">
            <v>Braddon B1 S8 HV Retic &amp; Padmount for new Motel</v>
          </cell>
          <cell r="C1862" t="str">
            <v>CIPEN Com/Ind Dvlp</v>
          </cell>
        </row>
        <row r="1863">
          <cell r="A1863">
            <v>7518439</v>
          </cell>
          <cell r="B1863" t="str">
            <v>Symonston B7 S113 HV Retic &amp; Substation</v>
          </cell>
          <cell r="C1863" t="str">
            <v>CIPEN Com/Ind Dvlp</v>
          </cell>
        </row>
        <row r="1864">
          <cell r="A1864">
            <v>7518440</v>
          </cell>
          <cell r="B1864" t="str">
            <v>Fyshwick B1 S86 - LV Supply to Construction Site</v>
          </cell>
          <cell r="C1864" t="str">
            <v>CIPEN Spec Requests</v>
          </cell>
        </row>
        <row r="1865">
          <cell r="A1865">
            <v>7518441</v>
          </cell>
          <cell r="B1865" t="str">
            <v>Nicholls - Lexcen and Hughes Feeder Tie</v>
          </cell>
          <cell r="C1865" t="str">
            <v>CIPEN Dist Sys Augm</v>
          </cell>
        </row>
        <row r="1866">
          <cell r="A1866">
            <v>7518443</v>
          </cell>
          <cell r="B1866" t="str">
            <v>Fyshwick System Control Pallsade Fence Upgrade of Security</v>
          </cell>
          <cell r="C1866" t="str">
            <v>CIPEN Facilities</v>
          </cell>
        </row>
        <row r="1867">
          <cell r="A1867">
            <v>7518445</v>
          </cell>
          <cell r="B1867" t="str">
            <v>Acton-ANU-New Internal HV Feeder</v>
          </cell>
          <cell r="C1867" t="str">
            <v>CIPEN Dist Sys Augm</v>
          </cell>
        </row>
        <row r="1868">
          <cell r="A1868">
            <v>7518446</v>
          </cell>
          <cell r="B1868" t="str">
            <v>LV Supply to Bus Shelter Advertising ACT Various Locations</v>
          </cell>
          <cell r="C1868" t="str">
            <v>CIPEN Community Dvp</v>
          </cell>
        </row>
        <row r="1869">
          <cell r="A1869">
            <v>7518448</v>
          </cell>
          <cell r="B1869" t="str">
            <v>Fyshwick B1 S83 MBA Headquarters LV Supply</v>
          </cell>
          <cell r="C1869" t="str">
            <v>CIPEN Com/Ind Dvlp</v>
          </cell>
        </row>
        <row r="1870">
          <cell r="A1870">
            <v>7518450</v>
          </cell>
          <cell r="B1870" t="str">
            <v>Pole Reinstatement Stage 2 (Nailing) 2006/07</v>
          </cell>
          <cell r="C1870" t="str">
            <v>CIPEN Dist O/H Rplc</v>
          </cell>
        </row>
        <row r="1871">
          <cell r="A1871">
            <v>7518451</v>
          </cell>
          <cell r="B1871" t="str">
            <v>City B2 S68 - LV Supply to POE Cubicle</v>
          </cell>
          <cell r="C1871" t="str">
            <v>CIPEN Spec Requests</v>
          </cell>
        </row>
        <row r="1872">
          <cell r="A1872">
            <v>7518452</v>
          </cell>
          <cell r="B1872" t="str">
            <v>Harrison B9 S2 - LV Supply to Pump Station</v>
          </cell>
          <cell r="C1872" t="str">
            <v>CIPEN Spec Requests</v>
          </cell>
        </row>
        <row r="1873">
          <cell r="A1873">
            <v>7518453</v>
          </cell>
          <cell r="B1873" t="str">
            <v>Holder S40 Cornish Place - Replace LV Service Cables &amp; Spur Joints</v>
          </cell>
          <cell r="C1873" t="str">
            <v>CIPEN SERVICE RPLC</v>
          </cell>
        </row>
        <row r="1874">
          <cell r="A1874">
            <v>7518454</v>
          </cell>
          <cell r="B1874" t="str">
            <v>Forrest B18 S20 - LV O/H Relocation</v>
          </cell>
          <cell r="C1874" t="str">
            <v>CIPEN Relocation</v>
          </cell>
        </row>
        <row r="1875">
          <cell r="A1875">
            <v>7518457</v>
          </cell>
          <cell r="B1875" t="str">
            <v>City S56 Indoor Sub 8686 Upgrade</v>
          </cell>
          <cell r="C1875" t="str">
            <v>CIPEN Com/Ind Dvlp</v>
          </cell>
        </row>
        <row r="1876">
          <cell r="A1876">
            <v>7518458</v>
          </cell>
          <cell r="B1876" t="str">
            <v>City B 2 &amp; 12 S3 Tamar House Redevelopment</v>
          </cell>
          <cell r="C1876" t="str">
            <v>CIPEN Com/Ind Dvlp</v>
          </cell>
        </row>
        <row r="1877">
          <cell r="A1877">
            <v>7518459</v>
          </cell>
          <cell r="B1877" t="str">
            <v>Acton ANU B1 S35  New Supply Crawford School</v>
          </cell>
          <cell r="C1877" t="str">
            <v>CIPEN Com/Ind Dvlp</v>
          </cell>
        </row>
        <row r="1878">
          <cell r="A1878">
            <v>7518460</v>
          </cell>
          <cell r="B1878" t="str">
            <v>Deakin B9 S3 LV Supply to Multi Unit Site</v>
          </cell>
          <cell r="C1878" t="str">
            <v>CIPEN Urbn Infill</v>
          </cell>
        </row>
        <row r="1879">
          <cell r="A1879">
            <v>7518462</v>
          </cell>
          <cell r="B1879" t="str">
            <v>Greenway Athllon Dr Duplication  Works - Undergrounding of HV O/H</v>
          </cell>
          <cell r="C1879" t="str">
            <v>CIPEN Relocation</v>
          </cell>
        </row>
        <row r="1880">
          <cell r="A1880">
            <v>7518469</v>
          </cell>
          <cell r="B1880" t="str">
            <v>Dickson  B16 S33 Install Padmount</v>
          </cell>
          <cell r="C1880" t="str">
            <v>CIPEN Com/Ind Dvlp</v>
          </cell>
        </row>
        <row r="1881">
          <cell r="A1881">
            <v>7518470</v>
          </cell>
          <cell r="B1881" t="str">
            <v>Fyshwick B4 S13 - HV Pole Relocation</v>
          </cell>
          <cell r="C1881" t="str">
            <v>CIPEN Relocation</v>
          </cell>
        </row>
        <row r="1882">
          <cell r="A1882">
            <v>7518471</v>
          </cell>
          <cell r="B1882" t="str">
            <v>Automated Drawing Numbering for Mains Construction &amp; Distribution Subs</v>
          </cell>
          <cell r="C1882" t="str">
            <v>CIPEN IT Project</v>
          </cell>
        </row>
        <row r="1883">
          <cell r="A1883">
            <v>7518472</v>
          </cell>
          <cell r="B1883" t="str">
            <v>Single Phase Generators for Battery Chargers in Zone Substations</v>
          </cell>
          <cell r="C1883" t="str">
            <v>CIPEN ZZS Replce</v>
          </cell>
        </row>
        <row r="1884">
          <cell r="A1884">
            <v>7518474</v>
          </cell>
          <cell r="B1884" t="str">
            <v>Bruce East HV Supply Augmentation Plan</v>
          </cell>
          <cell r="C1884" t="str">
            <v>CIPEN Dist Sys Augm</v>
          </cell>
        </row>
        <row r="1885">
          <cell r="A1885">
            <v>7518475</v>
          </cell>
          <cell r="B1885" t="str">
            <v>Reid B14 S23 - Undergrounding  of  LV O/H</v>
          </cell>
          <cell r="C1885" t="str">
            <v>CIPEN Relocation</v>
          </cell>
        </row>
        <row r="1886">
          <cell r="A1886">
            <v>7518477</v>
          </cell>
          <cell r="B1886" t="str">
            <v>O'Connor B2 S75 - Replace LV O/H with ABC</v>
          </cell>
          <cell r="C1886" t="str">
            <v>CIPEN Relocation</v>
          </cell>
        </row>
        <row r="1887">
          <cell r="A1887">
            <v>7518479</v>
          </cell>
          <cell r="B1887" t="str">
            <v>Majura B622 - HV Retic &amp; LV Supply to AFP Complex</v>
          </cell>
          <cell r="C1887" t="str">
            <v>CIPEN Com/Ind Dvlp</v>
          </cell>
        </row>
        <row r="1888">
          <cell r="A1888">
            <v>7518480</v>
          </cell>
          <cell r="B1888" t="str">
            <v>Pearce B1 S49 - LV Relocation</v>
          </cell>
          <cell r="C1888" t="str">
            <v>CIPEN Relocation</v>
          </cell>
        </row>
        <row r="1889">
          <cell r="A1889">
            <v>7518481</v>
          </cell>
          <cell r="B1889" t="str">
            <v>City B1 S92 - Chamber Substation Commercial Development</v>
          </cell>
          <cell r="C1889" t="str">
            <v>CIPEN Com/Ind Dvlp</v>
          </cell>
        </row>
        <row r="1890">
          <cell r="A1890">
            <v>7518482</v>
          </cell>
          <cell r="B1890" t="str">
            <v>Phillip B20 S25 - HV Retic &amp; LV Upgrade</v>
          </cell>
          <cell r="C1890" t="str">
            <v>CIPEN Com/Ind Dvlp</v>
          </cell>
        </row>
        <row r="1891">
          <cell r="A1891">
            <v>7518483</v>
          </cell>
          <cell r="B1891" t="str">
            <v>Forde Estate HV OH Relocation around Stage 3</v>
          </cell>
          <cell r="C1891" t="str">
            <v>CIPEN Relocation</v>
          </cell>
        </row>
        <row r="1892">
          <cell r="A1892">
            <v>7518484</v>
          </cell>
          <cell r="B1892" t="str">
            <v>Acton B17 S67 - LV  Supply to BBQ</v>
          </cell>
          <cell r="C1892" t="str">
            <v>CIPEN Spec Requests</v>
          </cell>
        </row>
        <row r="1893">
          <cell r="A1893">
            <v>7518485</v>
          </cell>
          <cell r="B1893" t="str">
            <v>Barton B1 S31 - LV Supply to BBQ</v>
          </cell>
          <cell r="C1893" t="str">
            <v>CIPEN Spec Requests</v>
          </cell>
        </row>
        <row r="1894">
          <cell r="A1894">
            <v>7518491</v>
          </cell>
          <cell r="B1894" t="str">
            <v>Yarralumla B31 S60 - Sub7074 Upgrade</v>
          </cell>
          <cell r="C1894" t="str">
            <v>CIPEN Dist S/S Augm</v>
          </cell>
        </row>
        <row r="1895">
          <cell r="A1895">
            <v>7518492</v>
          </cell>
          <cell r="B1895" t="str">
            <v>Chifley B1&amp;2 S7 - LV Supply to Units</v>
          </cell>
          <cell r="C1895" t="str">
            <v>CIPEN Urbn Infill</v>
          </cell>
        </row>
        <row r="1896">
          <cell r="A1896">
            <v>7518494</v>
          </cell>
          <cell r="B1896" t="str">
            <v>Ainslie B7 S81 - Replace LV O/H with ABC</v>
          </cell>
          <cell r="C1896" t="str">
            <v>CIPEN Relocation</v>
          </cell>
        </row>
        <row r="1897">
          <cell r="A1897">
            <v>7518495</v>
          </cell>
          <cell r="B1897" t="str">
            <v>Pole Reinstatement Stage 3 (Nailing) 2006/07</v>
          </cell>
          <cell r="C1897" t="str">
            <v>CIPEN Dist O/H Rplc</v>
          </cell>
        </row>
        <row r="1898">
          <cell r="A1898">
            <v>7518496</v>
          </cell>
          <cell r="B1898" t="str">
            <v>Pole Reinstatement Stage 4 (Nailing) 2006/07</v>
          </cell>
          <cell r="C1898" t="str">
            <v>CIPEN Dist O/H Rplc</v>
          </cell>
        </row>
        <row r="1899">
          <cell r="A1899">
            <v>7518497</v>
          </cell>
          <cell r="B1899" t="str">
            <v>Florey B28 S143 - LV UG Network Alterations</v>
          </cell>
          <cell r="C1899" t="str">
            <v>CIPEN Com/Ind Dvlp</v>
          </cell>
        </row>
        <row r="1900">
          <cell r="A1900">
            <v>7518500</v>
          </cell>
          <cell r="B1900" t="str">
            <v>Canberra Central Pole Replacement 06-07 Stage 4</v>
          </cell>
          <cell r="C1900" t="str">
            <v>CIPEN DIST POLE RPLC</v>
          </cell>
        </row>
        <row r="1901">
          <cell r="A1901">
            <v>7518501</v>
          </cell>
          <cell r="B1901" t="str">
            <v>Rural Bush Fire Mitigation Feb to Nov 2007 Pole replacements South</v>
          </cell>
          <cell r="C1901" t="str">
            <v>CIPEN DIST POLE RPLC</v>
          </cell>
        </row>
        <row r="1902">
          <cell r="A1902">
            <v>7518502</v>
          </cell>
          <cell r="B1902" t="str">
            <v>Rural Bush Fire Mitigation Feb to Nov 2007 Pole replacements North</v>
          </cell>
          <cell r="C1902" t="str">
            <v>CIPEN DIST POLE RPLC</v>
          </cell>
        </row>
        <row r="1903">
          <cell r="A1903">
            <v>7518503</v>
          </cell>
          <cell r="B1903" t="str">
            <v>Lyneham B4 S69 Thoroughbred Park - LV Supply to POE cubicle</v>
          </cell>
          <cell r="C1903" t="str">
            <v>CIPEN Spec Requests</v>
          </cell>
        </row>
        <row r="1904">
          <cell r="A1904">
            <v>7518504</v>
          </cell>
          <cell r="B1904" t="str">
            <v>Lyneham B5 S72 EPIC - Sub Replacement</v>
          </cell>
          <cell r="C1904" t="str">
            <v>CIPEN Dist S/S Rplc</v>
          </cell>
        </row>
        <row r="1905">
          <cell r="A1905">
            <v>7518505</v>
          </cell>
          <cell r="B1905" t="str">
            <v>Fyshwick B12&amp;13 S41 - LV Supply to Comm Development</v>
          </cell>
          <cell r="C1905" t="str">
            <v>CIPEN Com/Ind Dvlp</v>
          </cell>
        </row>
        <row r="1906">
          <cell r="A1906">
            <v>7518506</v>
          </cell>
          <cell r="B1906" t="str">
            <v>Replace open wire mains with ABC 06-07stage 2</v>
          </cell>
          <cell r="C1906" t="str">
            <v>CIPEN Dist O/H Rplc</v>
          </cell>
        </row>
        <row r="1907">
          <cell r="A1907">
            <v>7518507</v>
          </cell>
          <cell r="B1907" t="str">
            <v>HV OH Switchgear (ABSs and Links) replacement 06-07 stage 2</v>
          </cell>
          <cell r="C1907" t="str">
            <v>CIPEN Dist O/H Rplc</v>
          </cell>
        </row>
        <row r="1908">
          <cell r="A1908">
            <v>7518509</v>
          </cell>
          <cell r="B1908" t="str">
            <v>Dunlop 5 West Estate Stage 1 - HV &amp; LV Reticulation</v>
          </cell>
          <cell r="C1908" t="str">
            <v>CIPEN Urbn Dvlpmnt</v>
          </cell>
        </row>
        <row r="1909">
          <cell r="A1909">
            <v>7518510</v>
          </cell>
          <cell r="B1909" t="str">
            <v>Dunlop 5 West Stage 2 - HV &amp; LV Reticulation</v>
          </cell>
          <cell r="C1909" t="str">
            <v>CIPEN Urbn Dvlpmnt</v>
          </cell>
        </row>
        <row r="1910">
          <cell r="A1910">
            <v>7518513</v>
          </cell>
          <cell r="B1910" t="str">
            <v>Belconnen Lot 2040 B1586 -  LV Supply to  Comm Development</v>
          </cell>
          <cell r="C1910" t="str">
            <v>CIPEN Com/Ind Dvlp</v>
          </cell>
        </row>
        <row r="1911">
          <cell r="A1911">
            <v>7518514</v>
          </cell>
          <cell r="B1911" t="str">
            <v>Braddon B5 S59 - LV Supply to Units</v>
          </cell>
          <cell r="C1911" t="str">
            <v>CIPEN Urbn Infill</v>
          </cell>
        </row>
        <row r="1912">
          <cell r="A1912">
            <v>7518515</v>
          </cell>
          <cell r="B1912" t="str">
            <v>Belconnen Dist B1420  - Billabong LV Upgrade</v>
          </cell>
          <cell r="C1912" t="str">
            <v>CIPEN Spec Requests</v>
          </cell>
        </row>
        <row r="1913">
          <cell r="A1913">
            <v>7518516</v>
          </cell>
          <cell r="B1913" t="str">
            <v>Calwell B10 S72 - LV Supply  6 Units</v>
          </cell>
          <cell r="C1913" t="str">
            <v>CIPEN Urbn Infill</v>
          </cell>
        </row>
        <row r="1914">
          <cell r="A1914">
            <v>7518519</v>
          </cell>
          <cell r="B1914" t="str">
            <v>Canberra Airport Co-Generation Proposal Lancaster Place</v>
          </cell>
          <cell r="C1914" t="str">
            <v>CIPEN Com/Ind Dvlp</v>
          </cell>
        </row>
        <row r="1915">
          <cell r="A1915">
            <v>7518520</v>
          </cell>
          <cell r="B1915" t="str">
            <v>Weston B1 S66 -  LV  UG Relocation</v>
          </cell>
          <cell r="C1915" t="str">
            <v>CIPEN Relocation</v>
          </cell>
        </row>
        <row r="1916">
          <cell r="A1916">
            <v>7518521</v>
          </cell>
          <cell r="B1916" t="str">
            <v>Mitchell B4 S57 LV Supply to new warehouse</v>
          </cell>
          <cell r="C1916" t="str">
            <v>CIPEN Com/Ind Dvlp</v>
          </cell>
        </row>
        <row r="1917">
          <cell r="A1917">
            <v>7518522</v>
          </cell>
          <cell r="B1917" t="str">
            <v>Tuggeranong B1555 - LV Supply  to Step Up Accommodation</v>
          </cell>
          <cell r="C1917" t="str">
            <v>CIPEN Spec Requests</v>
          </cell>
        </row>
        <row r="1918">
          <cell r="A1918">
            <v>7518523</v>
          </cell>
          <cell r="B1918" t="str">
            <v>Narrabundah B4 S64 - LV Supply to Sports Shed</v>
          </cell>
          <cell r="C1918" t="str">
            <v>CIPEN Spec Requests</v>
          </cell>
        </row>
        <row r="1919">
          <cell r="A1919">
            <v>7518527</v>
          </cell>
          <cell r="B1919" t="str">
            <v>Canberra Central 06/07 Stage 5 Pole Replacement</v>
          </cell>
          <cell r="C1919" t="str">
            <v>CIPEN DIST POLE RPLC</v>
          </cell>
        </row>
        <row r="1920">
          <cell r="A1920">
            <v>7518531</v>
          </cell>
          <cell r="B1920" t="str">
            <v>Majutra Brindabella Business Centre - LV Supply to Bore Pump</v>
          </cell>
          <cell r="C1920" t="str">
            <v>CIPEN Spec Requests</v>
          </cell>
        </row>
        <row r="1921">
          <cell r="A1921">
            <v>7518533</v>
          </cell>
          <cell r="B1921" t="str">
            <v>Page B1 S8 - LV Relocation</v>
          </cell>
          <cell r="C1921" t="str">
            <v>CIPEN Relocation</v>
          </cell>
        </row>
        <row r="1922">
          <cell r="A1922">
            <v>7518534</v>
          </cell>
          <cell r="B1922" t="str">
            <v>Griffith B40 S66 - LV O/H Relocation</v>
          </cell>
          <cell r="C1922" t="str">
            <v>CIPEN Relocation</v>
          </cell>
        </row>
        <row r="1923">
          <cell r="A1923">
            <v>7518535</v>
          </cell>
          <cell r="B1923" t="str">
            <v>Weston Creek Stg 3 06-07 Pole Replacement</v>
          </cell>
          <cell r="C1923" t="str">
            <v>CIPEN Dist O/H Rplc</v>
          </cell>
        </row>
        <row r="1924">
          <cell r="A1924">
            <v>7518536</v>
          </cell>
          <cell r="B1924" t="str">
            <v>Gungahlin B6 S135 - Minipillar Relocation</v>
          </cell>
          <cell r="C1924" t="str">
            <v>CIPEN Relocation</v>
          </cell>
        </row>
        <row r="1925">
          <cell r="A1925">
            <v>7518537</v>
          </cell>
          <cell r="B1925" t="str">
            <v>Red Hill Substation 1067 Replace faulty HV Switchgear</v>
          </cell>
          <cell r="C1925" t="str">
            <v>CIPEN Dist S/S Rplc</v>
          </cell>
        </row>
        <row r="1926">
          <cell r="A1926">
            <v>7518539</v>
          </cell>
          <cell r="B1926" t="str">
            <v>O'connor S46 Upgrade LV Mains and O/H to U/G Cables</v>
          </cell>
          <cell r="C1926" t="str">
            <v>CIPEN Dist O/H Rplc</v>
          </cell>
        </row>
        <row r="1927">
          <cell r="A1927">
            <v>7518542</v>
          </cell>
          <cell r="B1927" t="str">
            <v>Majura - Airport - 212325 Bindabella Cct - Chamber Substation</v>
          </cell>
          <cell r="C1927" t="str">
            <v>CIPEN Com/Ind Dvlp</v>
          </cell>
        </row>
        <row r="1928">
          <cell r="A1928">
            <v>7518544</v>
          </cell>
          <cell r="B1928" t="str">
            <v>Garran B44 S36 - LV Service Upgrade</v>
          </cell>
          <cell r="C1928" t="str">
            <v>CIPEN NEW SERVICES</v>
          </cell>
        </row>
        <row r="1929">
          <cell r="A1929">
            <v>7518545</v>
          </cell>
          <cell r="B1929" t="str">
            <v>O'Connor B1 &amp; 14 S46 - - Replace LV Service Cables</v>
          </cell>
          <cell r="C1929" t="str">
            <v>CIPEN Dist U/G Rplc</v>
          </cell>
        </row>
        <row r="1930">
          <cell r="A1930">
            <v>7518548</v>
          </cell>
          <cell r="B1930" t="str">
            <v>Yarralumla B12&amp;16 S64 - LV Supply to Units</v>
          </cell>
          <cell r="C1930" t="str">
            <v>CIPEN Urbn Infill</v>
          </cell>
        </row>
        <row r="1931">
          <cell r="A1931">
            <v>7518549</v>
          </cell>
          <cell r="B1931" t="str">
            <v>Yarralumla B25 S29 - LV Relocation</v>
          </cell>
          <cell r="C1931" t="str">
            <v>CIPEN Relocation</v>
          </cell>
        </row>
        <row r="1932">
          <cell r="A1932">
            <v>7518551</v>
          </cell>
          <cell r="B1932" t="str">
            <v>Pole Reinstatement Stage 5 06-07 (Nailing)</v>
          </cell>
          <cell r="C1932" t="str">
            <v>CIPEN Dist Pole Rnst</v>
          </cell>
        </row>
        <row r="1933">
          <cell r="A1933">
            <v>7518552</v>
          </cell>
          <cell r="B1933" t="str">
            <v>Hume B8 S7 SITA Environmental LV Upgrade</v>
          </cell>
          <cell r="C1933" t="str">
            <v>CIPEN Com/Ind Dvlp</v>
          </cell>
        </row>
        <row r="1934">
          <cell r="A1934">
            <v>7518553</v>
          </cell>
          <cell r="B1934" t="str">
            <v>Campbell B8 S49 Ozanum Aged Care Facility Redev LV Supply to 40 Units</v>
          </cell>
          <cell r="C1934" t="str">
            <v>CIPEN Com/Ind Dvlp</v>
          </cell>
        </row>
        <row r="1935">
          <cell r="A1935">
            <v>7518559</v>
          </cell>
          <cell r="B1935" t="str">
            <v>Fyshwick B23 S12  - LV O/H Relocations</v>
          </cell>
          <cell r="C1935" t="str">
            <v>CIPEN Relocation</v>
          </cell>
        </row>
        <row r="1936">
          <cell r="A1936">
            <v>7518560</v>
          </cell>
          <cell r="B1936" t="str">
            <v>Deakin B2 S66 Upgrade to Deakin Telephone Exchange</v>
          </cell>
          <cell r="C1936" t="str">
            <v>CIPEN Com/Ind Dvlp</v>
          </cell>
        </row>
        <row r="1937">
          <cell r="A1937">
            <v>7518562</v>
          </cell>
          <cell r="B1937" t="str">
            <v>Belconnen Stg2 06/07 Pole Replacement</v>
          </cell>
          <cell r="C1937" t="str">
            <v>CIPEN Dist Pole Rplc</v>
          </cell>
        </row>
        <row r="1938">
          <cell r="A1938">
            <v>7518564</v>
          </cell>
          <cell r="B1938" t="str">
            <v>Acton ANU SWS 8782 &amp; HV Metering Relocation Hedley Bull Building</v>
          </cell>
          <cell r="C1938" t="str">
            <v>CIPEN Relocation</v>
          </cell>
        </row>
        <row r="1939">
          <cell r="A1939">
            <v>7518567</v>
          </cell>
          <cell r="B1939" t="str">
            <v>O'Connor  B2 S75 - Replace LV O/H with Twisted Service Conductor</v>
          </cell>
          <cell r="C1939" t="str">
            <v>CIPEN Dist O/H Rplc</v>
          </cell>
        </row>
        <row r="1940">
          <cell r="A1940">
            <v>7518569</v>
          </cell>
          <cell r="B1940" t="str">
            <v>Pole Sub Stg 3 06-07 Suburban Program Replacement</v>
          </cell>
          <cell r="C1940" t="str">
            <v>CIPEN Dist S/S Rplc</v>
          </cell>
        </row>
        <row r="1941">
          <cell r="A1941">
            <v>7518571</v>
          </cell>
          <cell r="B1941" t="str">
            <v>Mitchell B3 S59 LV Supply</v>
          </cell>
          <cell r="C1941" t="str">
            <v>CIPEN Com/Ind Dvlp</v>
          </cell>
        </row>
        <row r="1942">
          <cell r="A1942">
            <v>7518572</v>
          </cell>
          <cell r="B1942" t="str">
            <v>Majura Business Park Sub Fitout 9 Lancaster Place &amp; HV Retic</v>
          </cell>
          <cell r="C1942" t="str">
            <v>CIPEN Com/Ind Dvlp</v>
          </cell>
        </row>
        <row r="1943">
          <cell r="A1943">
            <v>7518573</v>
          </cell>
          <cell r="B1943" t="str">
            <v>Majura Business Park HV Retic Lot 2</v>
          </cell>
          <cell r="C1943" t="str">
            <v>CIPEN Com/Ind Dvlp</v>
          </cell>
        </row>
        <row r="1944">
          <cell r="A1944">
            <v>7518575</v>
          </cell>
          <cell r="B1944" t="str">
            <v>Replace 06-07 Pole Mounted Distribution Transformers</v>
          </cell>
          <cell r="C1944" t="str">
            <v>CIPEN Dist S/S Rplc</v>
          </cell>
        </row>
        <row r="1945">
          <cell r="A1945">
            <v>7518576</v>
          </cell>
          <cell r="B1945" t="str">
            <v>Hume B31 S3 54 Sheppard St HV Retic Data Centre</v>
          </cell>
          <cell r="C1945" t="str">
            <v>CIPEN Com/Ind Dvlp</v>
          </cell>
        </row>
        <row r="1946">
          <cell r="A1946">
            <v>7518578</v>
          </cell>
          <cell r="B1946" t="str">
            <v>Forrest B5 10 &amp; 11 S34 - LV Supply to 58 Units</v>
          </cell>
          <cell r="C1946" t="str">
            <v>CIPEN Urbn Infill</v>
          </cell>
        </row>
        <row r="1947">
          <cell r="A1947">
            <v>7518579</v>
          </cell>
          <cell r="B1947" t="str">
            <v>Braddon B16 17 S29 Lonsdale St Commercial Redevelopment</v>
          </cell>
          <cell r="C1947" t="str">
            <v>CIPEN Com/Ind Dvlp</v>
          </cell>
        </row>
        <row r="1948">
          <cell r="A1948">
            <v>7518580</v>
          </cell>
          <cell r="B1948" t="str">
            <v>Bruce B14 S32 - HV/LV Reticulation to Units</v>
          </cell>
          <cell r="C1948" t="str">
            <v>CIPEN Urbn Infill</v>
          </cell>
        </row>
        <row r="1949">
          <cell r="A1949">
            <v>7518581</v>
          </cell>
          <cell r="B1949" t="str">
            <v>Forrest B22 S20 - LV Supply to Units</v>
          </cell>
          <cell r="C1949" t="str">
            <v>CIPEN Urbn Infill</v>
          </cell>
        </row>
        <row r="1950">
          <cell r="A1950">
            <v>7518582</v>
          </cell>
          <cell r="B1950" t="str">
            <v>Braddon B6 S58 - LV Supply to Units</v>
          </cell>
          <cell r="C1950" t="str">
            <v>CIPEN Urbn Infill</v>
          </cell>
        </row>
        <row r="1951">
          <cell r="A1951">
            <v>7518583</v>
          </cell>
          <cell r="B1951" t="str">
            <v>Forrest B1 S41 - LV Supply to Residence</v>
          </cell>
          <cell r="C1951" t="str">
            <v>CIPEN NEW SERVICES</v>
          </cell>
        </row>
        <row r="1952">
          <cell r="A1952">
            <v>7518586</v>
          </cell>
          <cell r="B1952" t="str">
            <v>Upgrade of Electricity Network Locking</v>
          </cell>
          <cell r="C1952" t="str">
            <v>CIPEN Dist S/S Rplc</v>
          </cell>
        </row>
        <row r="1953">
          <cell r="A1953">
            <v>7518587</v>
          </cell>
          <cell r="B1953" t="str">
            <v>Narrabundah B20 S55 - LV Supply to Units</v>
          </cell>
          <cell r="C1953" t="str">
            <v>CIPEN Urbn Infill</v>
          </cell>
        </row>
        <row r="1954">
          <cell r="A1954">
            <v>7518590</v>
          </cell>
          <cell r="B1954" t="str">
            <v>Ainslie B11  S36 Goodwin Aged Care Redevelopment - Stage 1</v>
          </cell>
          <cell r="C1954" t="str">
            <v>CIPEN Urbn Infill</v>
          </cell>
        </row>
        <row r="1955">
          <cell r="A1955">
            <v>7518591</v>
          </cell>
          <cell r="B1955" t="str">
            <v>Weston Creek Pole Stage 4 06/07 Pole Replacement</v>
          </cell>
          <cell r="C1955" t="str">
            <v>CIPEN Dist Pole Rplc</v>
          </cell>
        </row>
        <row r="1956">
          <cell r="A1956">
            <v>7518592</v>
          </cell>
          <cell r="B1956" t="str">
            <v>Bruce B3 S75 - HV Cable Relocation</v>
          </cell>
          <cell r="C1956" t="str">
            <v>CIPEN Relocation</v>
          </cell>
        </row>
        <row r="1957">
          <cell r="A1957">
            <v>7518593</v>
          </cell>
          <cell r="B1957" t="str">
            <v>Turner B25 S63 - LV Supply to Units</v>
          </cell>
          <cell r="C1957" t="str">
            <v>CIPEN Urbn Infill</v>
          </cell>
        </row>
        <row r="1958">
          <cell r="A1958">
            <v>7518594</v>
          </cell>
          <cell r="B1958" t="str">
            <v>Turner B9 S39  - LV Supply to Units</v>
          </cell>
          <cell r="C1958" t="str">
            <v>CIPEN Urbn Infill</v>
          </cell>
        </row>
        <row r="1959">
          <cell r="A1959">
            <v>7518595</v>
          </cell>
          <cell r="B1959" t="str">
            <v>Majura B622 -  LV Supply Upgrade  ASIO Building Complex</v>
          </cell>
          <cell r="C1959" t="str">
            <v>CIPEN Dist S/S Augm</v>
          </cell>
        </row>
        <row r="1960">
          <cell r="A1960">
            <v>7518596</v>
          </cell>
          <cell r="B1960" t="str">
            <v>Tidbinbilla Nature Reserve - HV/LV Retic to Nature Discovery Centre</v>
          </cell>
          <cell r="C1960" t="str">
            <v>CIPEN Rural Devpmnt</v>
          </cell>
        </row>
        <row r="1961">
          <cell r="A1961">
            <v>7518597</v>
          </cell>
          <cell r="B1961" t="str">
            <v>Ainslie B14 S62 -  LV Service Relocation</v>
          </cell>
          <cell r="C1961" t="str">
            <v>CIPEN Dist O/H Rplc</v>
          </cell>
        </row>
        <row r="1962">
          <cell r="A1962">
            <v>7518598</v>
          </cell>
          <cell r="B1962" t="str">
            <v>Ainslie B9 S2  -  LV Service Relocation</v>
          </cell>
          <cell r="C1962" t="str">
            <v>CIPEN Dist O/H Rplc</v>
          </cell>
        </row>
        <row r="1963">
          <cell r="A1963">
            <v>7518602</v>
          </cell>
          <cell r="B1963" t="str">
            <v>Fyshwick Zone Substation: Repair/Replace Transformer Tx2</v>
          </cell>
          <cell r="C1963" t="str">
            <v>CIPEN ZZS Replce</v>
          </cell>
        </row>
        <row r="1964">
          <cell r="A1964">
            <v>7518604</v>
          </cell>
          <cell r="B1964" t="str">
            <v>Braddon B28 S13 - HV/LV Reticulation to Units</v>
          </cell>
          <cell r="C1964" t="str">
            <v>CIPEN Urbn Infill</v>
          </cell>
        </row>
        <row r="1965">
          <cell r="A1965">
            <v>7518605</v>
          </cell>
          <cell r="B1965" t="str">
            <v>Barton B18 S24 - 15 Young St LV Relocation</v>
          </cell>
          <cell r="C1965" t="str">
            <v>CIPEN Relocation</v>
          </cell>
        </row>
        <row r="1966">
          <cell r="A1966">
            <v>7518606</v>
          </cell>
          <cell r="B1966" t="str">
            <v>Kingston B8 S49 Cultural Precint 4xHV Cables Relocation</v>
          </cell>
          <cell r="C1966" t="str">
            <v>CIPEN Relocation</v>
          </cell>
        </row>
        <row r="1967">
          <cell r="A1967">
            <v>7518607</v>
          </cell>
          <cell r="B1967" t="str">
            <v>Rural Bushfire Mitigation 2007 10 Sub rebuilds Stage 2</v>
          </cell>
          <cell r="C1967" t="str">
            <v>CIPEN Dist Pole Sub</v>
          </cell>
        </row>
        <row r="1968">
          <cell r="A1968">
            <v>7518608</v>
          </cell>
          <cell r="B1968" t="str">
            <v>Fyshwick B36 &amp; 39 S24 Maryborough St LV Upgrade</v>
          </cell>
          <cell r="C1968" t="str">
            <v>CIPEN Com/Ind Dvlp</v>
          </cell>
        </row>
        <row r="1969">
          <cell r="A1969">
            <v>7518610</v>
          </cell>
          <cell r="B1969" t="str">
            <v>Kingston B1 S52 Apartments I/D Sub Fitout &amp; HV Retic</v>
          </cell>
          <cell r="C1969" t="str">
            <v>CIPEN Com/Ind Dvlp</v>
          </cell>
        </row>
        <row r="1970">
          <cell r="A1970">
            <v>7518611</v>
          </cell>
          <cell r="B1970" t="str">
            <v>Acton ANU John Curtin School Medical Reseach I/D St2 Sub Fitout/HV Ret</v>
          </cell>
          <cell r="C1970" t="str">
            <v>CIPEN Com/Ind Dvlp</v>
          </cell>
        </row>
        <row r="1971">
          <cell r="A1971">
            <v>7518612</v>
          </cell>
          <cell r="B1971" t="str">
            <v>Greenway B17 S21 - LV Supply to Construction Site ( Temporary )</v>
          </cell>
          <cell r="C1971" t="str">
            <v>CIPEN Spec Requests</v>
          </cell>
        </row>
        <row r="1972">
          <cell r="A1972">
            <v>7518613</v>
          </cell>
          <cell r="B1972" t="str">
            <v>Belconnen District B1544 - Arboretum - HV &amp; LV Reticulation</v>
          </cell>
          <cell r="C1972" t="str">
            <v>CIPEN Community Dvp</v>
          </cell>
        </row>
        <row r="1973">
          <cell r="A1973">
            <v>7518614</v>
          </cell>
          <cell r="B1973" t="str">
            <v>Parkes B4 S34 - LV  Supply to SLCCs</v>
          </cell>
          <cell r="C1973" t="str">
            <v>CIPEN Spec Requests</v>
          </cell>
        </row>
        <row r="1974">
          <cell r="A1974">
            <v>7518616</v>
          </cell>
          <cell r="B1974" t="str">
            <v>Data Validation and Synchronisation Across Core IT Systems</v>
          </cell>
          <cell r="C1974" t="str">
            <v>CIPEN IT Project</v>
          </cell>
        </row>
        <row r="1975">
          <cell r="A1975">
            <v>7518617</v>
          </cell>
          <cell r="B1975" t="str">
            <v>Acquisition of SKM Aerial Photography Data</v>
          </cell>
          <cell r="C1975" t="str">
            <v>CIPEN IT Project</v>
          </cell>
        </row>
        <row r="1976">
          <cell r="A1976">
            <v>7518619</v>
          </cell>
          <cell r="B1976" t="str">
            <v>City B1 S49 - 108 Bunda St LV Upgrade</v>
          </cell>
          <cell r="C1976" t="str">
            <v>CIPEN Com/Ind Dvlp</v>
          </cell>
        </row>
        <row r="1977">
          <cell r="A1977">
            <v>7518620</v>
          </cell>
          <cell r="B1977" t="str">
            <v>Jerrabomberra B2114 Mugga Lane Recycling HV Reticulation</v>
          </cell>
          <cell r="C1977" t="str">
            <v>CIPEN Com/Ind Dvlp</v>
          </cell>
        </row>
        <row r="1978">
          <cell r="A1978">
            <v>7518621</v>
          </cell>
          <cell r="B1978" t="str">
            <v>Weston Creek 06-07 Stage 5 Pole Replacement</v>
          </cell>
          <cell r="C1978" t="str">
            <v>CIPEN Dist Pole Rplc</v>
          </cell>
        </row>
        <row r="1979">
          <cell r="A1979">
            <v>7518622</v>
          </cell>
          <cell r="B1979" t="str">
            <v>Latham B2 S30 - LV Relocation</v>
          </cell>
          <cell r="C1979" t="str">
            <v>CIPEN Relocation</v>
          </cell>
        </row>
        <row r="1980">
          <cell r="A1980">
            <v>7518623</v>
          </cell>
          <cell r="B1980" t="str">
            <v>Forde Estate Stage 3B - HV &amp; LV Reticulation</v>
          </cell>
          <cell r="C1980" t="str">
            <v>CIPEN Urbn Dvlpmnt</v>
          </cell>
        </row>
        <row r="1981">
          <cell r="A1981">
            <v>7518625</v>
          </cell>
          <cell r="B1981" t="str">
            <v>Symonston B20 S112 - LV Supply to Construction Site ( Temporary )</v>
          </cell>
          <cell r="C1981" t="str">
            <v>CIPEN Spec Requests</v>
          </cell>
        </row>
        <row r="1982">
          <cell r="A1982">
            <v>7518626</v>
          </cell>
          <cell r="B1982" t="str">
            <v>Barton B3 S2 3-5 National Cirt Temporary Supply</v>
          </cell>
          <cell r="C1982" t="str">
            <v>CIPEN Com/Ind Dvlp</v>
          </cell>
        </row>
        <row r="1983">
          <cell r="A1983">
            <v>7518627</v>
          </cell>
          <cell r="B1983" t="str">
            <v>Fyshwick B5 S41 40 Collie St Warehouses LV Supply</v>
          </cell>
          <cell r="C1983" t="str">
            <v>CIPEN Com/Ind Dvlp</v>
          </cell>
        </row>
        <row r="1984">
          <cell r="A1984">
            <v>7518629</v>
          </cell>
          <cell r="B1984" t="str">
            <v>Mitchell B5 S57 37 Dacre St Warehouses LV Supply</v>
          </cell>
          <cell r="C1984" t="str">
            <v>CIPEN Com/Ind Dvlp</v>
          </cell>
        </row>
        <row r="1985">
          <cell r="A1985">
            <v>7518630</v>
          </cell>
          <cell r="B1985" t="str">
            <v>Mitchell B7 S57 25 Dacre St Warehouses LV Supply</v>
          </cell>
          <cell r="C1985" t="str">
            <v>CIPEN Com/Ind Dvlp</v>
          </cell>
        </row>
        <row r="1986">
          <cell r="A1986">
            <v>7518631</v>
          </cell>
          <cell r="B1986" t="str">
            <v>Deakin B11 S68 Redevelopment (Sub 6666 Upgrade)</v>
          </cell>
          <cell r="C1986" t="str">
            <v>CIPEN Com/Ind Dvlp</v>
          </cell>
        </row>
        <row r="1987">
          <cell r="A1987">
            <v>7518633</v>
          </cell>
          <cell r="B1987" t="str">
            <v>Symonston B3 S117 Commercial Development LV Supply</v>
          </cell>
          <cell r="C1987" t="str">
            <v>CIPEN Com/Ind Dvlp</v>
          </cell>
        </row>
        <row r="1988">
          <cell r="A1988">
            <v>7518634</v>
          </cell>
          <cell r="B1988" t="str">
            <v>City B16 S61 - HV Relocation</v>
          </cell>
          <cell r="C1988" t="str">
            <v>CIPEN Relocation</v>
          </cell>
        </row>
        <row r="1989">
          <cell r="A1989">
            <v>7518635</v>
          </cell>
          <cell r="B1989" t="str">
            <v>Mitchell B6 S57 31 Dacre St LV Supply</v>
          </cell>
          <cell r="C1989" t="str">
            <v>CIPEN Com/Ind Dvlp</v>
          </cell>
        </row>
        <row r="1990">
          <cell r="A1990">
            <v>7518636</v>
          </cell>
          <cell r="B1990" t="str">
            <v>Lyons B10 S4 - LV Stay Wire Relocation</v>
          </cell>
          <cell r="C1990" t="str">
            <v>CIPEN Relocation</v>
          </cell>
        </row>
        <row r="1991">
          <cell r="A1991">
            <v>7518638</v>
          </cell>
          <cell r="B1991" t="str">
            <v>Acton ANU Leonard Huxley Bldg Supercomputer Facility I/D Sub Fitout</v>
          </cell>
          <cell r="C1991" t="str">
            <v>CIPEN Com/Ind Dvlp</v>
          </cell>
        </row>
        <row r="1992">
          <cell r="A1992">
            <v>7518639</v>
          </cell>
          <cell r="B1992" t="str">
            <v>Transfer of Fairley Feeder ActewAGL Assets  to Country Energy</v>
          </cell>
          <cell r="C1992" t="str">
            <v>CIPEN Dist Sys Augm</v>
          </cell>
        </row>
        <row r="1993">
          <cell r="A1993">
            <v>7518640</v>
          </cell>
          <cell r="B1993" t="str">
            <v>Pole Management BPR Part 2 - Auditing and Office Systems</v>
          </cell>
          <cell r="C1993" t="str">
            <v>CIPEN IT Project</v>
          </cell>
        </row>
        <row r="1994">
          <cell r="A1994">
            <v>7518641</v>
          </cell>
          <cell r="B1994" t="str">
            <v>Minor Assets BPR - Protrack Replacement</v>
          </cell>
          <cell r="C1994" t="str">
            <v>CIPEN IT Project</v>
          </cell>
        </row>
        <row r="1995">
          <cell r="A1995">
            <v>7518642</v>
          </cell>
          <cell r="B1995" t="str">
            <v>Distribution Substations Data Capture - Data Mgmnt System</v>
          </cell>
          <cell r="C1995" t="str">
            <v>CIPEN IT Project</v>
          </cell>
        </row>
        <row r="1996">
          <cell r="A1996">
            <v>7518644</v>
          </cell>
          <cell r="B1996" t="str">
            <v>Weston Creek Misc Pole replacement Stage 2A</v>
          </cell>
          <cell r="C1996" t="str">
            <v>CIPEN Dist Pole Rplc</v>
          </cell>
        </row>
        <row r="1997">
          <cell r="A1997">
            <v>7518645</v>
          </cell>
          <cell r="B1997" t="str">
            <v>Wanniassa Wheeler St Replace Faulty Padmount Sub3244</v>
          </cell>
          <cell r="C1997" t="str">
            <v>CIPEN Dist S/S Rplc</v>
          </cell>
        </row>
        <row r="1998">
          <cell r="A1998">
            <v>7518646</v>
          </cell>
          <cell r="B1998" t="str">
            <v>Ainslie Bonney St Replace faulty Padmount Sub 1556</v>
          </cell>
          <cell r="C1998" t="str">
            <v>CIPEN Dist S/S Rplc</v>
          </cell>
        </row>
        <row r="1999">
          <cell r="A1999">
            <v>7518647</v>
          </cell>
          <cell r="B1999" t="str">
            <v>Belconnen B4 S10 LV Upgrade</v>
          </cell>
          <cell r="C1999" t="str">
            <v>CIPEN Com/Ind Dvlp</v>
          </cell>
        </row>
        <row r="2000">
          <cell r="A2000">
            <v>7518648</v>
          </cell>
          <cell r="B2000" t="str">
            <v>Canberra Central Pole replacement 06 07 Stage 6</v>
          </cell>
          <cell r="C2000" t="str">
            <v>CIPEN Dist Pole Rplc</v>
          </cell>
        </row>
        <row r="2001">
          <cell r="A2001">
            <v>7518649</v>
          </cell>
          <cell r="B2001" t="str">
            <v>Braddon B5&amp;6 S20 - LV Supply to Comm. Development</v>
          </cell>
          <cell r="C2001" t="str">
            <v>CIPEN Com/Ind Dvlp</v>
          </cell>
        </row>
        <row r="2002">
          <cell r="A2002">
            <v>7518650</v>
          </cell>
          <cell r="B2002" t="str">
            <v>Braddon B4 S20 - LV Supply to Comm. Development</v>
          </cell>
          <cell r="C2002" t="str">
            <v>CIPEN Com/Ind Dvlp</v>
          </cell>
        </row>
        <row r="2003">
          <cell r="A2003">
            <v>7518651</v>
          </cell>
          <cell r="B2003" t="str">
            <v>Bruce B18 S109 - LV Supply to Sales Office</v>
          </cell>
          <cell r="C2003" t="str">
            <v>CIPEN Spec Requests</v>
          </cell>
        </row>
        <row r="2004">
          <cell r="A2004">
            <v>7518652</v>
          </cell>
          <cell r="B2004" t="str">
            <v>Fyshwick B20 S11 Robbos Motorcycles LV Upgrade</v>
          </cell>
          <cell r="C2004" t="str">
            <v>CIPEN Com/Ind Dvlp</v>
          </cell>
        </row>
        <row r="2005">
          <cell r="A2005">
            <v>7518653</v>
          </cell>
          <cell r="B2005" t="str">
            <v>Belconnen B1503 Parkwood Road - Recloser Installation Macrossan Feeder</v>
          </cell>
          <cell r="C2005" t="str">
            <v>CIPEN Dist Sys Augm</v>
          </cell>
        </row>
        <row r="2006">
          <cell r="A2006">
            <v>7518654</v>
          </cell>
          <cell r="B2006" t="str">
            <v>Phillip B1 S22 Supply Upgrade Burley Griffin Offices</v>
          </cell>
          <cell r="C2006" t="str">
            <v>CIPEN Com/Ind Dvlp</v>
          </cell>
        </row>
        <row r="2007">
          <cell r="A2007">
            <v>7518656</v>
          </cell>
          <cell r="B2007" t="str">
            <v>Kingston B5 S54 New Supply Commercial Develoment</v>
          </cell>
          <cell r="C2007" t="str">
            <v>CIPEN Com/Ind Dvlp</v>
          </cell>
        </row>
        <row r="2008">
          <cell r="A2008">
            <v>7518658</v>
          </cell>
          <cell r="B2008" t="str">
            <v>Farrer B5 S36 - HV Earth Upgrade Sub 1216</v>
          </cell>
          <cell r="C2008" t="str">
            <v>CIPEN Spec Requests</v>
          </cell>
        </row>
        <row r="2009">
          <cell r="A2009">
            <v>7518659</v>
          </cell>
          <cell r="B2009" t="str">
            <v>Watson B7 S74 - LV Supply to POE Cubicle No. 8</v>
          </cell>
          <cell r="C2009" t="str">
            <v>CIPEN Urbn Infill</v>
          </cell>
        </row>
        <row r="2010">
          <cell r="A2010">
            <v>7518660</v>
          </cell>
          <cell r="B2010" t="str">
            <v>Watson B7  S74 - LV Supply to POE Cubicle No. 7</v>
          </cell>
          <cell r="C2010" t="str">
            <v>CIPEN Urbn Infill</v>
          </cell>
        </row>
        <row r="2011">
          <cell r="A2011">
            <v>7518661</v>
          </cell>
          <cell r="B2011" t="str">
            <v>Rural BFM Pole Sub Rebuild 2008</v>
          </cell>
          <cell r="C2011" t="str">
            <v>CIPEN Dist Pole Sub</v>
          </cell>
        </row>
        <row r="2012">
          <cell r="A2012">
            <v>7518665</v>
          </cell>
          <cell r="B2012" t="str">
            <v>Pole Reinstatement Stage 6 06-07</v>
          </cell>
          <cell r="C2012" t="str">
            <v>CIPEN Dist Pole Rnst</v>
          </cell>
        </row>
        <row r="2013">
          <cell r="A2013">
            <v>7518667</v>
          </cell>
          <cell r="B2013" t="str">
            <v>Turner B25 26 S62 LV Supply to 18 Units Macleay St</v>
          </cell>
          <cell r="C2013" t="str">
            <v>CIPEN Urbn Infill</v>
          </cell>
        </row>
        <row r="2014">
          <cell r="A2014">
            <v>7518669</v>
          </cell>
          <cell r="B2014" t="str">
            <v>Braddon B27 S13 - LV Supply to Units</v>
          </cell>
          <cell r="C2014" t="str">
            <v>CIPEN Urbn Infill</v>
          </cell>
        </row>
        <row r="2015">
          <cell r="A2015">
            <v>7518672</v>
          </cell>
          <cell r="B2015" t="str">
            <v>Greenway B6 S3 NRMA HV Reticulation</v>
          </cell>
          <cell r="C2015" t="str">
            <v>CIPEN Com/Ind Dvlp</v>
          </cell>
        </row>
        <row r="2016">
          <cell r="A2016">
            <v>7518674</v>
          </cell>
          <cell r="B2016" t="str">
            <v>Garran B1 S58 Canberra Hospital HV Retic Bldg 3 Linear Accelerator</v>
          </cell>
          <cell r="C2016" t="str">
            <v>CIPEN Com/Ind Dvlp</v>
          </cell>
        </row>
        <row r="2017">
          <cell r="A2017">
            <v>7518675</v>
          </cell>
          <cell r="B2017" t="str">
            <v>Reactive Pole Stg 2 Replacement</v>
          </cell>
          <cell r="C2017" t="str">
            <v>CIPEN Dist Pole Rplc</v>
          </cell>
        </row>
        <row r="2018">
          <cell r="A2018">
            <v>7518676</v>
          </cell>
          <cell r="B2018" t="str">
            <v>Yarralumla B7 S34 Hampton Cirt LV Relocation</v>
          </cell>
          <cell r="C2018" t="str">
            <v>CIPEN Relocation</v>
          </cell>
        </row>
        <row r="2019">
          <cell r="A2019">
            <v>7518677</v>
          </cell>
          <cell r="B2019" t="str">
            <v>Lyneham B3 S55 - Replace LV O/H with ABC</v>
          </cell>
          <cell r="C2019" t="str">
            <v>CIPEN Relocation</v>
          </cell>
        </row>
        <row r="2020">
          <cell r="A2020">
            <v>7518678</v>
          </cell>
          <cell r="B2020" t="str">
            <v>Lyneham B3 S55 - LV Supply to Units</v>
          </cell>
          <cell r="C2020" t="str">
            <v>CIPEN Urbn Infill</v>
          </cell>
        </row>
        <row r="2021">
          <cell r="A2021">
            <v>7518679</v>
          </cell>
          <cell r="B2021" t="str">
            <v>Parkes B13 S29 Aust National Gallery Ext HV &amp; Sub 7743 Relocation</v>
          </cell>
          <cell r="C2021" t="str">
            <v>CIPEN Relocation</v>
          </cell>
        </row>
        <row r="2022">
          <cell r="A2022">
            <v>7518680</v>
          </cell>
          <cell r="B2022" t="str">
            <v>Turner B1 2 29 S62 Mcleay St LV Supply to 26 Units</v>
          </cell>
          <cell r="C2022" t="str">
            <v>CIPEN Urbn Infill</v>
          </cell>
        </row>
        <row r="2023">
          <cell r="A2023">
            <v>7518681</v>
          </cell>
          <cell r="B2023" t="str">
            <v>Turner B27 28 S62 Macleay St LV Supply to 23 Units</v>
          </cell>
          <cell r="C2023" t="str">
            <v>CIPEN Urbn Infill</v>
          </cell>
        </row>
        <row r="2024">
          <cell r="A2024">
            <v>7518682</v>
          </cell>
          <cell r="B2024" t="str">
            <v>Fyshwick B24 S6 Mildura St HV/LV Upgrade</v>
          </cell>
          <cell r="C2024" t="str">
            <v>CIPEN Com/Ind Dvlp</v>
          </cell>
        </row>
        <row r="2025">
          <cell r="A2025">
            <v>7518685</v>
          </cell>
          <cell r="B2025" t="str">
            <v>Generator. for the Disaster Recovery Facility</v>
          </cell>
          <cell r="C2025" t="str">
            <v>CIPEN Facilities</v>
          </cell>
        </row>
        <row r="2026">
          <cell r="A2026">
            <v>7518686</v>
          </cell>
          <cell r="B2026" t="str">
            <v>Mitchell B3 S18 Readymix LV Upgrade</v>
          </cell>
          <cell r="C2026" t="str">
            <v>CIPEN Com/Ind Dvlp</v>
          </cell>
        </row>
        <row r="2027">
          <cell r="A2027">
            <v>7518687</v>
          </cell>
          <cell r="B2027" t="str">
            <v>Braddon B5 S16 Torrens St LV Supply to 12 Units</v>
          </cell>
          <cell r="C2027" t="str">
            <v>CIPEN Urbn Infill</v>
          </cell>
        </row>
        <row r="2028">
          <cell r="A2028">
            <v>7518688</v>
          </cell>
          <cell r="B2028" t="str">
            <v>Crace Gundaroo Road Roundabout HV Relocation</v>
          </cell>
          <cell r="C2028" t="str">
            <v>CIPEN Relocation</v>
          </cell>
        </row>
        <row r="2029">
          <cell r="A2029">
            <v>7518691</v>
          </cell>
          <cell r="B2029" t="str">
            <v>Kingston B5 6 S48 Commercial Office &amp; 46 Units LV Supply</v>
          </cell>
          <cell r="C2029" t="str">
            <v>CIPEN Com/Ind Dvlp</v>
          </cell>
        </row>
        <row r="2030">
          <cell r="A2030">
            <v>7518693</v>
          </cell>
          <cell r="B2030" t="str">
            <v>Suburban Misc Stg 1 07/08 Pole Replacement</v>
          </cell>
          <cell r="C2030" t="str">
            <v>CIPEN Dist Pole Rplc</v>
          </cell>
        </row>
        <row r="2031">
          <cell r="A2031">
            <v>7518694</v>
          </cell>
          <cell r="B2031" t="str">
            <v>Suburban Misc Stg 2 07/08 Pole Replacement</v>
          </cell>
          <cell r="C2031" t="str">
            <v>CIPEN Dist Pole Rplc</v>
          </cell>
        </row>
        <row r="2032">
          <cell r="A2032">
            <v>7518695</v>
          </cell>
          <cell r="B2032" t="str">
            <v>Parkes B7 S29 Aust National Gallery HV Cables Relocation</v>
          </cell>
          <cell r="C2032" t="str">
            <v>CIPEN Relocation</v>
          </cell>
        </row>
        <row r="2033">
          <cell r="A2033">
            <v>7518697</v>
          </cell>
          <cell r="B2033" t="str">
            <v>Canberra Central Pole Replacements Stage 3A 06 -07</v>
          </cell>
          <cell r="C2033" t="str">
            <v>CIPEN Dist Pole Rplc</v>
          </cell>
        </row>
        <row r="2034">
          <cell r="A2034">
            <v>7518698</v>
          </cell>
          <cell r="B2034" t="str">
            <v>Reactive Pole Replacements Stage 1 07-08</v>
          </cell>
          <cell r="C2034" t="str">
            <v>CIPEN Dist Pole Rplc</v>
          </cell>
        </row>
        <row r="2035">
          <cell r="A2035">
            <v>7518699</v>
          </cell>
          <cell r="B2035" t="str">
            <v>Suburb Pole Substation Stg 1 07-08 Replacement</v>
          </cell>
          <cell r="C2035" t="str">
            <v>CIPEN Dist Pole Sub</v>
          </cell>
        </row>
        <row r="2036">
          <cell r="A2036">
            <v>7518700</v>
          </cell>
          <cell r="B2036" t="str">
            <v>Suburb Pole Substation Replacement Stage 207-08</v>
          </cell>
          <cell r="C2036" t="str">
            <v>CIPEN Dist Pole Sub</v>
          </cell>
        </row>
        <row r="2037">
          <cell r="A2037">
            <v>7518701</v>
          </cell>
          <cell r="B2037" t="str">
            <v>Suburb Pole Transformer Replacement Stage 107-08</v>
          </cell>
          <cell r="C2037" t="str">
            <v>CIPEN Dist Pole Sub</v>
          </cell>
        </row>
        <row r="2038">
          <cell r="A2038">
            <v>7518702</v>
          </cell>
          <cell r="B2038" t="str">
            <v>Suburb 07-08 Pole Reinstatement (nail) Stage 1</v>
          </cell>
          <cell r="C2038" t="str">
            <v>CIPEN Dist Pole Rnst</v>
          </cell>
        </row>
        <row r="2039">
          <cell r="A2039">
            <v>7518703</v>
          </cell>
          <cell r="B2039" t="str">
            <v>Suburb Pole Reinstatement (nail) Stage 2 07-08</v>
          </cell>
          <cell r="C2039" t="str">
            <v>CIPEN Dist Pole Rnst</v>
          </cell>
        </row>
        <row r="2040">
          <cell r="A2040">
            <v>7518704</v>
          </cell>
          <cell r="B2040" t="str">
            <v>HV OH Switchgear Reinstatement Stage 1 07-08</v>
          </cell>
          <cell r="C2040" t="str">
            <v>CIPEN Dist O/H Rplc</v>
          </cell>
        </row>
        <row r="2041">
          <cell r="A2041">
            <v>7518706</v>
          </cell>
          <cell r="B2041" t="str">
            <v>Replace Open Wire HDBC mains with ABC Stage 1 07-08</v>
          </cell>
          <cell r="C2041" t="str">
            <v>CIPEN Dist O/H Rplc</v>
          </cell>
        </row>
        <row r="2042">
          <cell r="A2042">
            <v>7518707</v>
          </cell>
          <cell r="B2042" t="str">
            <v>Replace Stay Wires Stage 1 07-08</v>
          </cell>
          <cell r="C2042" t="str">
            <v>CIPEN Dist O/H Rplc</v>
          </cell>
        </row>
        <row r="2043">
          <cell r="A2043">
            <v>7518708</v>
          </cell>
          <cell r="B2043" t="str">
            <v>Gungahlin Business Park Sec 88 New Supply Stage 1</v>
          </cell>
          <cell r="C2043" t="str">
            <v>CIPEN Com/Ind Dvlp</v>
          </cell>
        </row>
        <row r="2044">
          <cell r="A2044">
            <v>7518709</v>
          </cell>
          <cell r="B2044" t="str">
            <v>Symonston B20 S112 LV Supply</v>
          </cell>
          <cell r="C2044" t="str">
            <v>CIPEN Com/Ind Dvlp</v>
          </cell>
        </row>
        <row r="2045">
          <cell r="A2045">
            <v>7518711</v>
          </cell>
          <cell r="B2045" t="str">
            <v>Gilmore B18 S48 LV Reticulation</v>
          </cell>
          <cell r="C2045" t="str">
            <v>CIPEN Urbn Infill</v>
          </cell>
        </row>
        <row r="2046">
          <cell r="A2046">
            <v>7518712</v>
          </cell>
          <cell r="B2046" t="str">
            <v>Fyshwick B77 S29 Padmount Sub 9104 Upgrade</v>
          </cell>
          <cell r="C2046" t="str">
            <v>CIPEN Com/Ind Dvlp</v>
          </cell>
        </row>
        <row r="2047">
          <cell r="A2047">
            <v>7518713</v>
          </cell>
          <cell r="B2047" t="str">
            <v>Greenway B5 S3 - HV Retic &amp; LV Supply to Comm Development</v>
          </cell>
          <cell r="C2047" t="str">
            <v>CIPEN Com/Ind Dvlp</v>
          </cell>
        </row>
        <row r="2048">
          <cell r="A2048">
            <v>7518714</v>
          </cell>
          <cell r="B2048" t="str">
            <v>Turner B28 S62 LV Relocation</v>
          </cell>
          <cell r="C2048" t="str">
            <v>CIPEN Relocation</v>
          </cell>
        </row>
        <row r="2049">
          <cell r="A2049">
            <v>7518717</v>
          </cell>
          <cell r="B2049" t="str">
            <v>Belconnen District - LMWQCC - Supply Upgrade - New IPU Facility</v>
          </cell>
          <cell r="C2049" t="str">
            <v>CIPEN Com/Ind Dvlp</v>
          </cell>
        </row>
        <row r="2050">
          <cell r="A2050">
            <v>7518719</v>
          </cell>
          <cell r="B2050" t="str">
            <v>Overhead Service 2007/08 Stage 2 Replacements</v>
          </cell>
          <cell r="C2050" t="str">
            <v>CIPEN SERVICE RPLC</v>
          </cell>
        </row>
        <row r="2051">
          <cell r="A2051">
            <v>7518721</v>
          </cell>
          <cell r="B2051" t="str">
            <v>Telopea Park Zone - Battery Charger Replacement</v>
          </cell>
          <cell r="C2051" t="str">
            <v>CIPEN ZZS Replce</v>
          </cell>
        </row>
        <row r="2052">
          <cell r="A2052">
            <v>7518722</v>
          </cell>
          <cell r="B2052" t="str">
            <v>Jerrabomberra Dist B2224 Mugga LV Submains Upgrade</v>
          </cell>
          <cell r="C2052" t="str">
            <v>CIPEN Rural Devpmnt</v>
          </cell>
        </row>
        <row r="2053">
          <cell r="A2053">
            <v>7518724</v>
          </cell>
          <cell r="B2053" t="str">
            <v>Hume B31 S3  54 Sheppard St Data Centre Building 2 Supply Upgrade</v>
          </cell>
          <cell r="C2053" t="str">
            <v>CIPEN Com/Ind Dvlp</v>
          </cell>
        </row>
        <row r="2054">
          <cell r="A2054">
            <v>7518725</v>
          </cell>
          <cell r="B2054" t="str">
            <v>Braddon B5 S19 82 Northbourne Ave Temporary Supply</v>
          </cell>
          <cell r="C2054" t="str">
            <v>CIPEN Com/Ind Dvlp</v>
          </cell>
        </row>
        <row r="2055">
          <cell r="A2055">
            <v>7518726</v>
          </cell>
          <cell r="B2055" t="str">
            <v>Bruce B11 S5 HV Retic to 120 Units (NUD)</v>
          </cell>
          <cell r="C2055" t="str">
            <v>CIPEN Urbn Dvlpmnt</v>
          </cell>
        </row>
        <row r="2056">
          <cell r="A2056">
            <v>7518728</v>
          </cell>
          <cell r="B2056" t="str">
            <v>Majura - Monash Feeder Upgrade</v>
          </cell>
          <cell r="C2056" t="str">
            <v>CIPEN Dist Sys Augm</v>
          </cell>
        </row>
        <row r="2057">
          <cell r="A2057">
            <v>7518732</v>
          </cell>
          <cell r="B2057" t="str">
            <v>Kingston B8 S25 - LV Supply to  25 Units</v>
          </cell>
          <cell r="C2057" t="str">
            <v>CIPEN Urbn Infill</v>
          </cell>
        </row>
        <row r="2058">
          <cell r="A2058">
            <v>7518733</v>
          </cell>
          <cell r="B2058" t="str">
            <v>Ainslie - B11 S36 - Stg 2 Goodwin Aged Care Redevelopment</v>
          </cell>
          <cell r="C2058" t="str">
            <v>CIPEN Urbn Infill</v>
          </cell>
        </row>
        <row r="2059">
          <cell r="A2059">
            <v>7518734</v>
          </cell>
          <cell r="B2059" t="str">
            <v>Acton CSIRO Substation 4493 Augmentation</v>
          </cell>
          <cell r="C2059" t="str">
            <v>CIPEN Com/Ind Dvlp</v>
          </cell>
        </row>
        <row r="2060">
          <cell r="A2060">
            <v>7518735</v>
          </cell>
          <cell r="B2060" t="str">
            <v>Suburban Misc Stg 3 07/08 Pole Replacement</v>
          </cell>
          <cell r="C2060" t="str">
            <v>CIPEN Dist Pole Rplc</v>
          </cell>
        </row>
        <row r="2061">
          <cell r="A2061">
            <v>7518736</v>
          </cell>
          <cell r="B2061" t="str">
            <v>Fyshwick B16 S41 Collie St HV &amp; LV Reticulation</v>
          </cell>
          <cell r="C2061" t="str">
            <v>CIPEN Com/Ind Dvlp</v>
          </cell>
        </row>
        <row r="2062">
          <cell r="A2062">
            <v>7518737</v>
          </cell>
          <cell r="B2062" t="str">
            <v>Bruce B1-15 S109 Fernhill Commercial Units LV Supply</v>
          </cell>
          <cell r="C2062" t="str">
            <v>CIPEN Com/Ind Dvlp</v>
          </cell>
        </row>
        <row r="2063">
          <cell r="A2063">
            <v>7518738</v>
          </cell>
          <cell r="B2063" t="str">
            <v>Jerrambomberra B2114 Mugga Tip -  Replacing LV O/H with ABC</v>
          </cell>
          <cell r="C2063" t="str">
            <v>CIPEN CI Replacemnt</v>
          </cell>
        </row>
        <row r="2064">
          <cell r="A2064">
            <v>7518739</v>
          </cell>
          <cell r="B2064" t="str">
            <v>City B16 S61 - LV Supply to SLCC</v>
          </cell>
          <cell r="C2064" t="str">
            <v>CIPEN Spec Requests</v>
          </cell>
        </row>
        <row r="2065">
          <cell r="A2065">
            <v>7518743</v>
          </cell>
          <cell r="B2065" t="str">
            <v>Mawson B24 S47 - LV Supply to  Soccer Club Building</v>
          </cell>
          <cell r="C2065" t="str">
            <v>CIPEN Community Dvp</v>
          </cell>
        </row>
        <row r="2066">
          <cell r="A2066">
            <v>7518744</v>
          </cell>
          <cell r="B2066" t="str">
            <v>City B2 S24 LV Supply to Hotel (formerly Acton House)</v>
          </cell>
          <cell r="C2066" t="str">
            <v>CIPEN Com/Ind Dvlp</v>
          </cell>
        </row>
        <row r="2067">
          <cell r="A2067">
            <v>7518747</v>
          </cell>
          <cell r="B2067" t="str">
            <v>Forrest B13 S27 LV Relocation</v>
          </cell>
          <cell r="C2067" t="str">
            <v>CIPEN Relocation</v>
          </cell>
        </row>
        <row r="2068">
          <cell r="A2068">
            <v>7518748</v>
          </cell>
          <cell r="B2068" t="str">
            <v>Forrest B13 S27 LV Supply to Units</v>
          </cell>
          <cell r="C2068" t="str">
            <v>CIPEN Urbn Infill</v>
          </cell>
        </row>
        <row r="2069">
          <cell r="A2069">
            <v>7518749</v>
          </cell>
          <cell r="B2069" t="str">
            <v>Forde B14 S3 B17 S3 B18 S3 Raise Minipillar</v>
          </cell>
          <cell r="C2069" t="str">
            <v>CIPEN Relocation</v>
          </cell>
        </row>
        <row r="2070">
          <cell r="A2070">
            <v>7518750</v>
          </cell>
          <cell r="B2070" t="str">
            <v>Bruce B40 S87 - LV Supply to units</v>
          </cell>
          <cell r="C2070" t="str">
            <v>CIPEN Urbn Infill</v>
          </cell>
        </row>
        <row r="2071">
          <cell r="A2071">
            <v>7518752</v>
          </cell>
          <cell r="B2071" t="str">
            <v>Griffith B3 S96 - LV Upgrade</v>
          </cell>
          <cell r="C2071" t="str">
            <v>CIPEN Com/Ind Dvlp</v>
          </cell>
        </row>
        <row r="2072">
          <cell r="A2072">
            <v>7518753</v>
          </cell>
          <cell r="B2072" t="str">
            <v>Lyneham B10 S38 - Replace LV O/H with ABC</v>
          </cell>
          <cell r="C2072" t="str">
            <v>CIPEN CI Replacemnt</v>
          </cell>
        </row>
        <row r="2073">
          <cell r="A2073">
            <v>7518755</v>
          </cell>
          <cell r="B2073" t="str">
            <v>Kingston S49 - HV Retic &amp; LV Supply to Compressor Units ( Temporary)</v>
          </cell>
          <cell r="C2073" t="str">
            <v>CIPEN Com/Ind Dvlp</v>
          </cell>
        </row>
        <row r="2074">
          <cell r="A2074">
            <v>7518756</v>
          </cell>
          <cell r="B2074" t="str">
            <v>Aranda B28 S16 - LV Supply to 6 Units</v>
          </cell>
          <cell r="C2074" t="str">
            <v>CIPEN Urbn Infill</v>
          </cell>
        </row>
        <row r="2075">
          <cell r="A2075">
            <v>7518758</v>
          </cell>
          <cell r="B2075" t="str">
            <v>Watson B2 S64 - Southern Cross Ten Supply Upgrade</v>
          </cell>
          <cell r="C2075" t="str">
            <v>CIPEN Com/Ind Dvlp</v>
          </cell>
        </row>
        <row r="2076">
          <cell r="A2076">
            <v>7518759</v>
          </cell>
          <cell r="B2076" t="str">
            <v>Kingston B1 S30 - HV/LV Retic to Site Sheds ( Temporary)</v>
          </cell>
          <cell r="C2076" t="str">
            <v>CIPEN Spec Requests</v>
          </cell>
        </row>
        <row r="2077">
          <cell r="A2077">
            <v>7518760</v>
          </cell>
          <cell r="B2077" t="str">
            <v>Griffith B8 S46 - LV Replacement/Removal</v>
          </cell>
          <cell r="C2077" t="str">
            <v>CIPEN CI Replacemnt</v>
          </cell>
        </row>
        <row r="2078">
          <cell r="A2078">
            <v>7518761</v>
          </cell>
          <cell r="B2078" t="str">
            <v>Mitchell B36 S7 - LV O/H Relocation</v>
          </cell>
          <cell r="C2078" t="str">
            <v>CIPEN Relocation</v>
          </cell>
        </row>
        <row r="2079">
          <cell r="A2079">
            <v>7518763</v>
          </cell>
          <cell r="B2079" t="str">
            <v>Stromlo B500 - LV Supplly to ACT Scouts Cottermouth Enviro Village</v>
          </cell>
          <cell r="C2079" t="str">
            <v>CIPEN Community Dvp</v>
          </cell>
        </row>
        <row r="2080">
          <cell r="A2080">
            <v>7518764</v>
          </cell>
          <cell r="B2080" t="str">
            <v>Turner B22 S61 -  LV Supply to 18 Units</v>
          </cell>
          <cell r="C2080" t="str">
            <v>CIPEN Urbn Infill</v>
          </cell>
        </row>
        <row r="2081">
          <cell r="A2081">
            <v>7518765</v>
          </cell>
          <cell r="B2081" t="str">
            <v>Yarralumla B31 S60 - Replace LV O/H with ABC</v>
          </cell>
          <cell r="C2081" t="str">
            <v>CIPEN Dist O/H Rplc</v>
          </cell>
        </row>
        <row r="2082">
          <cell r="A2082">
            <v>7518766</v>
          </cell>
          <cell r="B2082" t="str">
            <v>Wanniassa B30 S130 - LV Supplly to  Comm. Development</v>
          </cell>
          <cell r="C2082" t="str">
            <v>CIPEN Com/Ind Dvlp</v>
          </cell>
        </row>
        <row r="2083">
          <cell r="A2083">
            <v>7518767</v>
          </cell>
          <cell r="B2083" t="str">
            <v>Page B38 S42 - LV Supply to 5 Units</v>
          </cell>
          <cell r="C2083" t="str">
            <v>CIPEN Urbn Infill</v>
          </cell>
        </row>
        <row r="2084">
          <cell r="A2084">
            <v>7518768</v>
          </cell>
          <cell r="B2084" t="str">
            <v>Suburban Stg 4 Pole Replacement 07-08</v>
          </cell>
          <cell r="C2084" t="str">
            <v>CIPEN Dist Pole Rplc</v>
          </cell>
        </row>
        <row r="2085">
          <cell r="A2085">
            <v>7518769</v>
          </cell>
          <cell r="B2085" t="str">
            <v>Suburban Stg 5 Pole Replacement 07-08</v>
          </cell>
          <cell r="C2085" t="str">
            <v>CIPEN Dist Pole Rplc</v>
          </cell>
        </row>
        <row r="2086">
          <cell r="A2086">
            <v>7518771</v>
          </cell>
          <cell r="B2086" t="str">
            <v>Symonston B3 S117 - LV Supply to Construction Site (Temp )</v>
          </cell>
          <cell r="C2086" t="str">
            <v>CIPEN Spec Requests</v>
          </cell>
        </row>
        <row r="2087">
          <cell r="A2087">
            <v>7518772</v>
          </cell>
          <cell r="B2087" t="str">
            <v>PSS Adept/PSSU Replacement</v>
          </cell>
          <cell r="C2087" t="str">
            <v>CIPEN IT Project</v>
          </cell>
        </row>
        <row r="2088">
          <cell r="A2088">
            <v>7518773</v>
          </cell>
          <cell r="B2088" t="str">
            <v>Ainslie B18 S20 - Replace LV O/H with ABC</v>
          </cell>
          <cell r="C2088" t="str">
            <v>CIPEN CI Replacemnt</v>
          </cell>
        </row>
        <row r="2089">
          <cell r="A2089">
            <v>7518774</v>
          </cell>
          <cell r="B2089" t="str">
            <v>Phillip B7&amp;15 S1 - HV O/H Relocation</v>
          </cell>
          <cell r="C2089" t="str">
            <v>CIPEN Relocation</v>
          </cell>
        </row>
        <row r="2090">
          <cell r="A2090">
            <v>7518775</v>
          </cell>
          <cell r="B2090" t="str">
            <v>Fyshwick B35 S11 - LV Supply To Comm Development</v>
          </cell>
          <cell r="C2090" t="str">
            <v>CIPEN Com/Ind Dvlp</v>
          </cell>
        </row>
        <row r="2091">
          <cell r="A2091">
            <v>7518776</v>
          </cell>
          <cell r="B2091" t="str">
            <v>Wanniassa B16 S127 Erindale Drive  - SWS 2307 Removal</v>
          </cell>
          <cell r="C2091" t="str">
            <v>CIPEN Dist S/S Rplc</v>
          </cell>
        </row>
        <row r="2092">
          <cell r="A2092">
            <v>7518777</v>
          </cell>
          <cell r="B2092" t="str">
            <v>Deakin B27 S14 -  LV U/G Removals</v>
          </cell>
          <cell r="C2092" t="str">
            <v>CIPEN Dist U/G Rplc</v>
          </cell>
        </row>
        <row r="2093">
          <cell r="A2093">
            <v>7518778</v>
          </cell>
          <cell r="B2093" t="str">
            <v>Fyshwick S86 Canberra Avenue - LV Supplies to SLCC &amp; TLC</v>
          </cell>
          <cell r="C2093" t="str">
            <v>CIPEN Spec Requests</v>
          </cell>
        </row>
        <row r="2094">
          <cell r="A2094">
            <v>7518779</v>
          </cell>
          <cell r="B2094" t="str">
            <v>Symonston B1 S116 - LV Supply to Comm Development</v>
          </cell>
          <cell r="C2094" t="str">
            <v>CIPEN Com/Ind Dvlp</v>
          </cell>
        </row>
        <row r="2095">
          <cell r="A2095">
            <v>7518780</v>
          </cell>
          <cell r="B2095" t="str">
            <v>Suburb Pole Reinstatement Stage 3 07-08</v>
          </cell>
          <cell r="C2095" t="str">
            <v>CIPEN Dist Pole Rnst</v>
          </cell>
        </row>
        <row r="2096">
          <cell r="A2096">
            <v>7518781</v>
          </cell>
          <cell r="B2096" t="str">
            <v>SCADA RTU IO Card Replacement (City East Gilmore &amp; Theodore)</v>
          </cell>
          <cell r="C2096" t="str">
            <v>CIPEN IT Project</v>
          </cell>
        </row>
        <row r="2097">
          <cell r="A2097">
            <v>7518782</v>
          </cell>
          <cell r="B2097" t="str">
            <v>Franklin Estate Stage 2A - HV &amp; LV Reticulation</v>
          </cell>
          <cell r="C2097" t="str">
            <v>CIPEN Urbn Dvlpmnt</v>
          </cell>
        </row>
        <row r="2098">
          <cell r="A2098">
            <v>7518784</v>
          </cell>
          <cell r="B2098" t="str">
            <v>Lyneham B1 S76 - HV O/H Relocation</v>
          </cell>
          <cell r="C2098" t="str">
            <v>CIPEN Relocation</v>
          </cell>
        </row>
        <row r="2099">
          <cell r="A2099">
            <v>7518786</v>
          </cell>
          <cell r="B2099" t="str">
            <v>City B21 S10 LV Supply 64 Allara St</v>
          </cell>
          <cell r="C2099" t="str">
            <v>CIPEN Com/Ind Dvlp</v>
          </cell>
        </row>
        <row r="2100">
          <cell r="A2100">
            <v>7518788</v>
          </cell>
          <cell r="B2100" t="str">
            <v>Majura B587 CIA - LV Supply to  Brindabella Airlines Hanger</v>
          </cell>
          <cell r="C2100" t="str">
            <v>CIPEN Com/Ind Dvlp</v>
          </cell>
        </row>
        <row r="2101">
          <cell r="A2101">
            <v>7518789</v>
          </cell>
          <cell r="B2101" t="str">
            <v>City B3 S21 - Replace LV O/H with ABC</v>
          </cell>
          <cell r="C2101" t="str">
            <v>CIPEN CI Replacemnt</v>
          </cell>
        </row>
        <row r="2102">
          <cell r="A2102">
            <v>7518790</v>
          </cell>
          <cell r="B2102" t="str">
            <v>City B3 S21 - LV Supply to Sheds</v>
          </cell>
          <cell r="C2102" t="str">
            <v>CIPEN Spec Requests</v>
          </cell>
        </row>
        <row r="2103">
          <cell r="A2103">
            <v>7518791</v>
          </cell>
          <cell r="B2103" t="str">
            <v>Mitchell Wells Station Drive - HV Relocations/Removals</v>
          </cell>
          <cell r="C2103" t="str">
            <v>CIPEN Relocation</v>
          </cell>
        </row>
        <row r="2104">
          <cell r="A2104">
            <v>7518793</v>
          </cell>
          <cell r="B2104" t="str">
            <v>Downer B14&amp;15 S62- LV Supply to 7 Units</v>
          </cell>
          <cell r="C2104" t="str">
            <v>CIPEN Urbn Infill</v>
          </cell>
        </row>
        <row r="2105">
          <cell r="A2105">
            <v>7518794</v>
          </cell>
          <cell r="B2105" t="str">
            <v>Metering - New Domestic Meters 2007/08</v>
          </cell>
          <cell r="C2105" t="str">
            <v>CIPEN NEW METER</v>
          </cell>
        </row>
        <row r="2106">
          <cell r="A2106">
            <v>7518795</v>
          </cell>
          <cell r="B2106" t="str">
            <v>Metering - Commercial New Meters 2007/08</v>
          </cell>
          <cell r="C2106" t="str">
            <v>CIPEN NEW METER</v>
          </cell>
        </row>
        <row r="2107">
          <cell r="A2107">
            <v>7518796</v>
          </cell>
          <cell r="B2107" t="str">
            <v>Services - New Services 2007/08</v>
          </cell>
          <cell r="C2107" t="str">
            <v>CIPEN NEW SERVICES</v>
          </cell>
        </row>
        <row r="2108">
          <cell r="A2108">
            <v>7518797</v>
          </cell>
          <cell r="B2108" t="str">
            <v>Services - Service Upgrade to 3 Phase 2007/08</v>
          </cell>
          <cell r="C2108" t="str">
            <v>CIPEN NEW SERVICES</v>
          </cell>
        </row>
        <row r="2109">
          <cell r="A2109">
            <v>7518798</v>
          </cell>
          <cell r="B2109" t="str">
            <v>Overhead Service Replacements 2007/08</v>
          </cell>
          <cell r="C2109" t="str">
            <v>CIPEN SERVICE RPLC</v>
          </cell>
        </row>
        <row r="2110">
          <cell r="A2110">
            <v>7518799</v>
          </cell>
          <cell r="B2110" t="str">
            <v>Commercial Meter Replacement 2007/08</v>
          </cell>
          <cell r="C2110" t="str">
            <v>CIPEN Meter Replce</v>
          </cell>
        </row>
        <row r="2111">
          <cell r="A2111">
            <v>7518800</v>
          </cell>
          <cell r="B2111" t="str">
            <v>Domestic Meter Replacement 2007/08</v>
          </cell>
          <cell r="C2111" t="str">
            <v>CIPEN Meter Replce</v>
          </cell>
        </row>
        <row r="2112">
          <cell r="A2112">
            <v>7518801</v>
          </cell>
          <cell r="B2112" t="str">
            <v>Fyshwick B69 S34 HV &amp; LV Relocations</v>
          </cell>
          <cell r="C2112" t="str">
            <v>CIPEN Relocation</v>
          </cell>
        </row>
        <row r="2113">
          <cell r="A2113">
            <v>7518806</v>
          </cell>
          <cell r="B2113" t="str">
            <v>Holt B1 S48  - LV Supply to Construction Site (Temp)</v>
          </cell>
          <cell r="C2113" t="str">
            <v>CIPEN Community Dvp</v>
          </cell>
        </row>
        <row r="2114">
          <cell r="A2114">
            <v>7518810</v>
          </cell>
          <cell r="B2114" t="str">
            <v>Replace faulty Padmount Sub 4202 Blythe Close - Kaleen</v>
          </cell>
          <cell r="C2114" t="str">
            <v>CIPEN Dist S/S Rplc</v>
          </cell>
        </row>
        <row r="2115">
          <cell r="A2115">
            <v>7518811</v>
          </cell>
          <cell r="B2115" t="str">
            <v>Majura B660 Fairbairn Business Park 10 Richmond Ave HV LV Retic</v>
          </cell>
          <cell r="C2115" t="str">
            <v>CIPEN Com/Ind Dvlp</v>
          </cell>
        </row>
        <row r="2116">
          <cell r="A2116">
            <v>7518812</v>
          </cell>
          <cell r="B2116" t="str">
            <v>Braddon B11 S1 Ijong St LV Supply to 5 Units</v>
          </cell>
          <cell r="C2116" t="str">
            <v>CIPEN Urbn Infill</v>
          </cell>
        </row>
        <row r="2117">
          <cell r="A2117">
            <v>7518813</v>
          </cell>
          <cell r="B2117" t="str">
            <v>Fyshwick B8 S48 - LV U/G Relocations</v>
          </cell>
          <cell r="C2117" t="str">
            <v>CIPEN Relocation</v>
          </cell>
        </row>
        <row r="2118">
          <cell r="A2118">
            <v>7518814</v>
          </cell>
          <cell r="B2118" t="str">
            <v>Parkes B1 S80 - LV Supply to Construction Site ( Temp )</v>
          </cell>
          <cell r="C2118" t="str">
            <v>CIPEN Spec Requests</v>
          </cell>
        </row>
        <row r="2119">
          <cell r="A2119">
            <v>7518816</v>
          </cell>
          <cell r="B2119" t="str">
            <v>Forrest B8 S46 - Replace faulty  Service Cable</v>
          </cell>
          <cell r="C2119" t="str">
            <v>CIPEN SERVICE RPLC</v>
          </cell>
        </row>
        <row r="2120">
          <cell r="A2120">
            <v>7518817</v>
          </cell>
          <cell r="B2120" t="str">
            <v>Narrabundah B12&amp;13 S78 - Replace  faulty Service cables</v>
          </cell>
          <cell r="C2120" t="str">
            <v>CIPEN SERVICE RPLC</v>
          </cell>
        </row>
        <row r="2121">
          <cell r="A2121">
            <v>7518820</v>
          </cell>
          <cell r="B2121" t="str">
            <v>Yarralumla B13 S57 - Replace faulty Service Cable</v>
          </cell>
          <cell r="C2121" t="str">
            <v>CIPEN SERVICE RPLC</v>
          </cell>
        </row>
        <row r="2122">
          <cell r="A2122">
            <v>7518823</v>
          </cell>
          <cell r="B2122" t="str">
            <v>Suburban Stg 6 07/08 Misc Pole Replacement</v>
          </cell>
          <cell r="C2122" t="str">
            <v>CIPEN Dist Pole Rplc</v>
          </cell>
        </row>
        <row r="2123">
          <cell r="A2123">
            <v>7518824</v>
          </cell>
          <cell r="B2123" t="str">
            <v>Suburban Stg 7 07/08 Misc Pole Replacement</v>
          </cell>
          <cell r="C2123" t="str">
            <v>CIPEN Dist Pole Rplc</v>
          </cell>
        </row>
        <row r="2124">
          <cell r="A2124">
            <v>7518825</v>
          </cell>
          <cell r="B2124" t="str">
            <v>Braddon B11 S1 Ijong St LV Relocation</v>
          </cell>
          <cell r="C2124" t="str">
            <v>CIPEN Relocation</v>
          </cell>
        </row>
        <row r="2125">
          <cell r="A2125">
            <v>7518828</v>
          </cell>
          <cell r="B2125" t="str">
            <v>Canberra Central District B1339 - LV Supply to Ped Signal Controller</v>
          </cell>
          <cell r="C2125" t="str">
            <v>CIPEN Spec Requests</v>
          </cell>
        </row>
        <row r="2126">
          <cell r="A2126">
            <v>7518829</v>
          </cell>
          <cell r="B2126" t="str">
            <v>Nicholls B10 S2 - LV Supplry to Service Station</v>
          </cell>
          <cell r="C2126" t="str">
            <v>CIPEN Com/Ind Dvlp</v>
          </cell>
        </row>
        <row r="2127">
          <cell r="A2127">
            <v>7518830</v>
          </cell>
          <cell r="B2127" t="str">
            <v>Jerrabomberra B2114 Mugga Tip - LV Relocations</v>
          </cell>
          <cell r="C2127" t="str">
            <v>CIPEN Relocation</v>
          </cell>
        </row>
        <row r="2128">
          <cell r="A2128">
            <v>7518831</v>
          </cell>
          <cell r="B2128" t="str">
            <v>Fyshwick B23 S19 - HV Reticulation Car Dealership</v>
          </cell>
          <cell r="C2128" t="str">
            <v>CIPEN Com/Ind Dvlp</v>
          </cell>
        </row>
        <row r="2129">
          <cell r="A2129">
            <v>7518836</v>
          </cell>
          <cell r="B2129" t="str">
            <v>Belconnen B13 S45 Mixed Dev 244 units LV Supply Stage 1</v>
          </cell>
          <cell r="C2129" t="str">
            <v>CIPEN Com/Ind Dvlp</v>
          </cell>
        </row>
        <row r="2130">
          <cell r="A2130">
            <v>7518837</v>
          </cell>
          <cell r="B2130" t="str">
            <v>Deakin B2 S66 HV overhead lines relocation</v>
          </cell>
          <cell r="C2130" t="str">
            <v>CIPEN Relocation</v>
          </cell>
        </row>
        <row r="2131">
          <cell r="A2131">
            <v>7518842</v>
          </cell>
          <cell r="B2131" t="str">
            <v>Phillip B46-48 S8 Sirius Bldg Redev Indoor Subs Fitout &amp; HV Retic</v>
          </cell>
          <cell r="C2131" t="str">
            <v>CIPEN Com/Ind Dvlp</v>
          </cell>
        </row>
        <row r="2132">
          <cell r="A2132">
            <v>7518843</v>
          </cell>
          <cell r="B2132" t="str">
            <v>Mitchell B39 S7 AussieHQ Data Centre HV Reticulation</v>
          </cell>
          <cell r="C2132" t="str">
            <v>CIPEN Com/Ind Dvlp</v>
          </cell>
        </row>
        <row r="2133">
          <cell r="A2133">
            <v>7518844</v>
          </cell>
          <cell r="B2133" t="str">
            <v>Franklin Estate Stage 2B - HV &amp; LV Reticulation</v>
          </cell>
          <cell r="C2133" t="str">
            <v>CIPEN Urbn Dvlpmnt</v>
          </cell>
        </row>
        <row r="2134">
          <cell r="A2134">
            <v>7518846</v>
          </cell>
          <cell r="B2134" t="str">
            <v>Franklin Estate Stage 2C - HV &amp; LV Reticulation</v>
          </cell>
          <cell r="C2134" t="str">
            <v>CIPEN Urbn Dvlpmnt</v>
          </cell>
        </row>
        <row r="2135">
          <cell r="A2135">
            <v>7518850</v>
          </cell>
          <cell r="B2135" t="str">
            <v>Dickson B4 S33 Transact House HV Upgrade</v>
          </cell>
          <cell r="C2135" t="str">
            <v>CIPEN Com/Ind Dvlp</v>
          </cell>
        </row>
        <row r="2136">
          <cell r="A2136">
            <v>7518851</v>
          </cell>
          <cell r="B2136" t="str">
            <v>GIS Upgrade to ESRI 9.2</v>
          </cell>
          <cell r="C2136" t="str">
            <v>CIPEN IT Project</v>
          </cell>
        </row>
        <row r="2137">
          <cell r="A2137">
            <v>7518852</v>
          </cell>
          <cell r="B2137" t="str">
            <v>Fyshwick B44 S24 LV Upgrade Kembla/Wollongong St</v>
          </cell>
          <cell r="C2137" t="str">
            <v>CIPEN Com/Ind Dvlp</v>
          </cell>
        </row>
        <row r="2138">
          <cell r="A2138">
            <v>7518853</v>
          </cell>
          <cell r="B2138" t="str">
            <v>Zone Substation VHF Radio Upgrade (12 sites excludes Wanniassa ZS)</v>
          </cell>
          <cell r="C2138" t="str">
            <v>CIPEN IT Project</v>
          </cell>
        </row>
        <row r="2139">
          <cell r="A2139">
            <v>7518854</v>
          </cell>
          <cell r="B2139" t="str">
            <v>Griffith B2 S19 - LV Upgrade  Service Station</v>
          </cell>
          <cell r="C2139" t="str">
            <v>CIPEN Com/Ind Dvlp</v>
          </cell>
        </row>
        <row r="2140">
          <cell r="A2140">
            <v>7518855</v>
          </cell>
          <cell r="B2140" t="str">
            <v>Belconnen B1 S146 Supply Upgrade Telstra Exchange.</v>
          </cell>
          <cell r="C2140" t="str">
            <v>CIPEN Com/Ind Dvlp</v>
          </cell>
        </row>
        <row r="2141">
          <cell r="A2141">
            <v>7518856</v>
          </cell>
          <cell r="B2141" t="str">
            <v>City B1 S4 Sub 3156 Relocation</v>
          </cell>
          <cell r="C2141" t="str">
            <v>CIPEN Relocation</v>
          </cell>
        </row>
        <row r="2142">
          <cell r="A2142">
            <v>7518857</v>
          </cell>
          <cell r="B2142" t="str">
            <v>City B1 S4 Canberra Workers Club Office Redevelopment HV &amp; LV Retic</v>
          </cell>
          <cell r="C2142" t="str">
            <v>CIPEN Com/Ind Dvlp</v>
          </cell>
        </row>
        <row r="2143">
          <cell r="A2143">
            <v>7518858</v>
          </cell>
          <cell r="B2143" t="str">
            <v>Gungahlin B735 - LV Supply to Pump Station</v>
          </cell>
          <cell r="C2143" t="str">
            <v>CIPEN Spec Requests</v>
          </cell>
        </row>
        <row r="2144">
          <cell r="A2144">
            <v>7518859</v>
          </cell>
          <cell r="B2144" t="str">
            <v>Belconnen B1360 - LV Supply to Construction Site</v>
          </cell>
          <cell r="C2144" t="str">
            <v>CIPEN Spec Requests</v>
          </cell>
        </row>
        <row r="2145">
          <cell r="A2145">
            <v>7518860</v>
          </cell>
          <cell r="B2145" t="str">
            <v>Macquarie B3 S49 - LV Supply to 18 Units</v>
          </cell>
          <cell r="C2145" t="str">
            <v>CIPEN Urbn Infill</v>
          </cell>
        </row>
        <row r="2146">
          <cell r="A2146">
            <v>7518863</v>
          </cell>
          <cell r="B2146" t="str">
            <v>Forde Estate Stage 2A - HV &amp; LV Reticulation</v>
          </cell>
          <cell r="C2146" t="str">
            <v>CIPEN Urbn Dvlpmnt</v>
          </cell>
        </row>
        <row r="2147">
          <cell r="A2147">
            <v>7518865</v>
          </cell>
          <cell r="B2147" t="str">
            <v>Forde Estate Stage 2B - HV &amp; LV Reticulation</v>
          </cell>
          <cell r="C2147" t="str">
            <v>CIPEN Urbn Dvlpmnt</v>
          </cell>
        </row>
        <row r="2148">
          <cell r="A2148">
            <v>7518867</v>
          </cell>
          <cell r="B2148" t="str">
            <v>Fyshwick-Pialligo Aeropark Development Feeder Augmentation</v>
          </cell>
          <cell r="C2148" t="str">
            <v>CIPEN Dist Sys Augm</v>
          </cell>
        </row>
        <row r="2149">
          <cell r="A2149">
            <v>7518869</v>
          </cell>
          <cell r="B2149" t="str">
            <v>Miscellaneous Suburban Pole replacement stage 8 07-08</v>
          </cell>
          <cell r="C2149" t="str">
            <v>CIPEN Dist Pole Rplc</v>
          </cell>
        </row>
        <row r="2150">
          <cell r="A2150">
            <v>7518870</v>
          </cell>
          <cell r="B2150" t="str">
            <v>Miscellaneous Suburban Pole Replacement Stage 9</v>
          </cell>
          <cell r="C2150" t="str">
            <v>CIPEN Dist Pole Rplc</v>
          </cell>
        </row>
        <row r="2151">
          <cell r="A2151">
            <v>7518871</v>
          </cell>
          <cell r="B2151" t="str">
            <v>Phillip B7 S1 - LV Supply to Car Park</v>
          </cell>
          <cell r="C2151" t="str">
            <v>CIPEN Spec Requests</v>
          </cell>
        </row>
        <row r="2152">
          <cell r="A2152">
            <v>7518872</v>
          </cell>
          <cell r="B2152" t="str">
            <v>Yarralumla B7 S47 - LV O/H Removals/Relocation</v>
          </cell>
          <cell r="C2152" t="str">
            <v>CIPEN Relocation</v>
          </cell>
        </row>
        <row r="2153">
          <cell r="A2153">
            <v>7518875</v>
          </cell>
          <cell r="B2153" t="str">
            <v>Forrest B10&amp;11 S34 - LV O/H Removal Relocations</v>
          </cell>
          <cell r="C2153" t="str">
            <v>CIPEN Dist O/H Rplc</v>
          </cell>
        </row>
        <row r="2154">
          <cell r="A2154">
            <v>7518876</v>
          </cell>
          <cell r="B2154" t="str">
            <v>Macquarie B9 S40 - LV Supply to 10 Units</v>
          </cell>
          <cell r="C2154" t="str">
            <v>CIPEN Urbn Infill</v>
          </cell>
        </row>
        <row r="2155">
          <cell r="A2155">
            <v>7518878</v>
          </cell>
          <cell r="B2155" t="str">
            <v>Fyshwick B11 S24 51-55 Kembla St LV Upgrade</v>
          </cell>
          <cell r="C2155" t="str">
            <v>CIPEN Com/Ind Dvlp</v>
          </cell>
        </row>
        <row r="2156">
          <cell r="A2156">
            <v>7518882</v>
          </cell>
          <cell r="B2156" t="str">
            <v>Anslie B11 S27 Shopping Centre Redevelopment LV Relocations</v>
          </cell>
          <cell r="C2156" t="str">
            <v>CIPEN Relocation</v>
          </cell>
        </row>
        <row r="2157">
          <cell r="A2157">
            <v>7518885</v>
          </cell>
          <cell r="B2157" t="str">
            <v>Majura B587 CIA - Pillar Relocations</v>
          </cell>
          <cell r="C2157" t="str">
            <v>CIPEN Relocation</v>
          </cell>
        </row>
        <row r="2158">
          <cell r="A2158">
            <v>7518887</v>
          </cell>
          <cell r="B2158" t="str">
            <v>Ainslie B5 S110 - LV Upgrade Telstra Site</v>
          </cell>
          <cell r="C2158" t="str">
            <v>CIPEN Spec Requests</v>
          </cell>
        </row>
        <row r="2159">
          <cell r="A2159">
            <v>7518888</v>
          </cell>
          <cell r="B2159" t="str">
            <v>Holt B51 S50 -  LV Supply to Telstra Site</v>
          </cell>
          <cell r="C2159" t="str">
            <v>CIPEN Spec Requests</v>
          </cell>
        </row>
        <row r="2160">
          <cell r="A2160">
            <v>7518889</v>
          </cell>
          <cell r="B2160" t="str">
            <v>Hume B27 S4 - LV  Upgrade Telstra Site</v>
          </cell>
          <cell r="C2160" t="str">
            <v>CIPEN Spec Requests</v>
          </cell>
        </row>
        <row r="2161">
          <cell r="A2161">
            <v>7518890</v>
          </cell>
          <cell r="B2161" t="str">
            <v>O'Connor B44 S43 - LV Supply to 25 Units</v>
          </cell>
          <cell r="C2161" t="str">
            <v>CIPEN Urbn Infill</v>
          </cell>
        </row>
        <row r="2162">
          <cell r="A2162">
            <v>7518891</v>
          </cell>
          <cell r="B2162" t="str">
            <v>Belconnen B1586 West Belc Landfill  Parkwood  - LV Relocations</v>
          </cell>
          <cell r="C2162" t="str">
            <v>CIPEN Relocation</v>
          </cell>
        </row>
        <row r="2163">
          <cell r="A2163">
            <v>7518892</v>
          </cell>
          <cell r="B2163" t="str">
            <v>Greenway B11 S55 - HV Retic &amp; LV Supply to  Indoor Rec Centre</v>
          </cell>
          <cell r="C2163" t="str">
            <v>CIPEN Com/Ind Dvlp</v>
          </cell>
        </row>
        <row r="2164">
          <cell r="A2164">
            <v>7518893</v>
          </cell>
          <cell r="B2164" t="str">
            <v>Majura B666 Mt. Majura Vineyard - LV Upgrade</v>
          </cell>
          <cell r="C2164" t="str">
            <v>CIPEN Com/Ind Dvlp</v>
          </cell>
        </row>
        <row r="2165">
          <cell r="A2165">
            <v>7518894</v>
          </cell>
          <cell r="B2165" t="str">
            <v>Turner B9 S39 - LV Supply to TransACT Node</v>
          </cell>
          <cell r="C2165" t="str">
            <v>CIPEN Spec Requests</v>
          </cell>
        </row>
        <row r="2166">
          <cell r="A2166">
            <v>7518896</v>
          </cell>
          <cell r="B2166" t="str">
            <v>Symonston B8 S49 -  LV Supply to Telstra Site</v>
          </cell>
          <cell r="C2166" t="str">
            <v>CIPEN Spec Requests</v>
          </cell>
        </row>
        <row r="2167">
          <cell r="A2167">
            <v>7518898</v>
          </cell>
          <cell r="B2167" t="str">
            <v>Macgregor West 1 Estate HV &amp; LV Reticulation</v>
          </cell>
          <cell r="C2167" t="str">
            <v>CIPEN Urbn Dvlpmnt</v>
          </cell>
        </row>
        <row r="2168">
          <cell r="A2168">
            <v>7518901</v>
          </cell>
          <cell r="B2168" t="str">
            <v>Yarralumla B6 S44 South African Embassy LV Upgrade</v>
          </cell>
          <cell r="C2168" t="str">
            <v>CIPEN Com/Ind Dvlp</v>
          </cell>
        </row>
        <row r="2169">
          <cell r="A2169">
            <v>7518902</v>
          </cell>
          <cell r="B2169" t="str">
            <v>Fyshwick B2 S84 Bulky Goods Retail  HV &amp; LV Retic</v>
          </cell>
          <cell r="C2169" t="str">
            <v>CIPEN Com/Ind Dvlp</v>
          </cell>
        </row>
        <row r="2170">
          <cell r="A2170">
            <v>7518908</v>
          </cell>
          <cell r="B2170" t="str">
            <v>Gungahlin S36 &amp; 37 - LV Supplies to Linear Park</v>
          </cell>
          <cell r="C2170" t="str">
            <v>CIPEN Spec Requests</v>
          </cell>
        </row>
        <row r="2171">
          <cell r="A2171">
            <v>7518911</v>
          </cell>
          <cell r="B2171" t="str">
            <v>Kingston Telopea Park Zone Substation Transformer Tails Upgrade</v>
          </cell>
          <cell r="C2171" t="str">
            <v>CIPEN ZZS Augme</v>
          </cell>
        </row>
        <row r="2172">
          <cell r="A2172">
            <v>7518912</v>
          </cell>
          <cell r="B2172" t="str">
            <v>Bonner Stage 1A HV Relocation</v>
          </cell>
          <cell r="C2172" t="str">
            <v>CIPEN Relocation</v>
          </cell>
        </row>
        <row r="2173">
          <cell r="A2173">
            <v>7518913</v>
          </cell>
          <cell r="B2173" t="str">
            <v>Belconnen B11 S87 - LV Supply to Child Care Centre</v>
          </cell>
          <cell r="C2173" t="str">
            <v>CIPEN Com/Ind Dvlp</v>
          </cell>
        </row>
        <row r="2174">
          <cell r="A2174">
            <v>7518914</v>
          </cell>
          <cell r="B2174" t="str">
            <v>Gungahlin Dist B737 Mulligans Flat Nature Reserve Electric Fence LV Su</v>
          </cell>
          <cell r="C2174" t="str">
            <v>CIPEN Spec Requests</v>
          </cell>
        </row>
        <row r="2175">
          <cell r="A2175">
            <v>7518915</v>
          </cell>
          <cell r="B2175" t="str">
            <v>Forde Stage 2 Temporary HV Power Diversion</v>
          </cell>
          <cell r="C2175" t="str">
            <v>CIPEN Relocation</v>
          </cell>
        </row>
        <row r="2176">
          <cell r="A2176">
            <v>7518917</v>
          </cell>
          <cell r="B2176" t="str">
            <v>Mitchell B36 S7 - LV Supply to Lifeline Australia</v>
          </cell>
          <cell r="C2176" t="str">
            <v>CIPEN Com/Ind Dvlp</v>
          </cell>
        </row>
        <row r="2177">
          <cell r="A2177">
            <v>7518918</v>
          </cell>
          <cell r="B2177" t="str">
            <v>Suburban Stg 10 07/08 Misc Pole Replacement</v>
          </cell>
          <cell r="C2177" t="str">
            <v>CIPEN Dist Pole Rplc</v>
          </cell>
        </row>
        <row r="2178">
          <cell r="A2178">
            <v>7518919</v>
          </cell>
          <cell r="B2178" t="str">
            <v>Suburban Stg 11 07/08 Misc Pole Replacement</v>
          </cell>
          <cell r="C2178" t="str">
            <v>CIPEN Dist Pole Rplc</v>
          </cell>
        </row>
        <row r="2179">
          <cell r="A2179">
            <v>7518920</v>
          </cell>
          <cell r="B2179" t="str">
            <v>Miscellaneous Suburban Pole Replacement 07-08 stage 12</v>
          </cell>
          <cell r="C2179" t="str">
            <v>CIPEN Dist Pole Rplc</v>
          </cell>
        </row>
        <row r="2180">
          <cell r="A2180">
            <v>7518921</v>
          </cell>
          <cell r="B2180" t="str">
            <v>Miscellaneous Suburban Pole Replacement 07-08 stage 13</v>
          </cell>
          <cell r="C2180" t="str">
            <v>CIPEN Dist Pole Rplc</v>
          </cell>
        </row>
        <row r="2181">
          <cell r="A2181">
            <v>7518924</v>
          </cell>
          <cell r="B2181" t="str">
            <v>Forde Stage 2/4 Site Facilities Temporary Supply</v>
          </cell>
          <cell r="C2181" t="str">
            <v>CIPEN Spec Requests</v>
          </cell>
        </row>
        <row r="2182">
          <cell r="A2182">
            <v>7518925</v>
          </cell>
          <cell r="B2182" t="str">
            <v>Bonner 1A Estate HV &amp; LV Retic</v>
          </cell>
          <cell r="C2182" t="str">
            <v>CIPEN Urbn Dvlpmnt</v>
          </cell>
        </row>
        <row r="2183">
          <cell r="A2183">
            <v>7518927</v>
          </cell>
          <cell r="B2183" t="str">
            <v>City B21 S10 64 Allara St Temporary Supply</v>
          </cell>
          <cell r="C2183" t="str">
            <v>CIPEN Com/Ind Dvlp</v>
          </cell>
        </row>
        <row r="2184">
          <cell r="A2184">
            <v>7518929</v>
          </cell>
          <cell r="B2184" t="str">
            <v>Lyons B3 S69 - HV  Reticulation &amp; LV Supply to 118 Units</v>
          </cell>
          <cell r="C2184" t="str">
            <v>CIPEN Urbn Infill</v>
          </cell>
        </row>
        <row r="2185">
          <cell r="A2185">
            <v>7518930</v>
          </cell>
          <cell r="B2185" t="str">
            <v>City B1 S92 Murden St Temporary Supply</v>
          </cell>
          <cell r="C2185" t="str">
            <v>CIPEN Com/Ind Dvlp</v>
          </cell>
        </row>
        <row r="2186">
          <cell r="A2186">
            <v>7518931</v>
          </cell>
          <cell r="B2186" t="str">
            <v>Hume Lanyon Dr Duplication HV Relocation</v>
          </cell>
          <cell r="C2186" t="str">
            <v>CIPEN Relocation</v>
          </cell>
        </row>
        <row r="2187">
          <cell r="A2187">
            <v>7518933</v>
          </cell>
          <cell r="B2187" t="str">
            <v>Turner B1 S45 Commercial Redevelopment New Supply</v>
          </cell>
          <cell r="C2187" t="str">
            <v>CIPEN Com/Ind Dvlp</v>
          </cell>
        </row>
        <row r="2188">
          <cell r="A2188">
            <v>7518934</v>
          </cell>
          <cell r="B2188" t="str">
            <v>O'Malley B9 10 S39 LV Supply to 10 Townhouses</v>
          </cell>
          <cell r="C2188" t="str">
            <v>CIPEN Urbn Infill</v>
          </cell>
        </row>
        <row r="2189">
          <cell r="A2189">
            <v>7518936</v>
          </cell>
          <cell r="B2189" t="str">
            <v>Farrer B2 S9 Aged Care Facility HV Relocation</v>
          </cell>
          <cell r="C2189" t="str">
            <v>CIPEN Urbn Infill</v>
          </cell>
        </row>
        <row r="2190">
          <cell r="A2190">
            <v>7518941</v>
          </cell>
          <cell r="B2190" t="str">
            <v>Phillip B9 S23 Phillip Oval Reconstruction -LV Supply</v>
          </cell>
          <cell r="C2190" t="str">
            <v>CIPEN Com/Ind Dvlp</v>
          </cell>
        </row>
        <row r="2191">
          <cell r="A2191">
            <v>7518942</v>
          </cell>
          <cell r="B2191" t="str">
            <v>Migrate ZS MS Access DB and Business Processes to WASP</v>
          </cell>
          <cell r="C2191" t="str">
            <v>CIPEN IT Project</v>
          </cell>
        </row>
        <row r="2192">
          <cell r="A2192">
            <v>7518943</v>
          </cell>
          <cell r="B2192" t="str">
            <v>City Sub 38 Melbourne Building Upgrade</v>
          </cell>
          <cell r="C2192" t="str">
            <v>CIPEN Dist S/S Rplc</v>
          </cell>
        </row>
        <row r="2193">
          <cell r="A2193">
            <v>7518946</v>
          </cell>
          <cell r="B2193" t="str">
            <v>Majura CIA BB Centre Molonglo Drive - LV Supply to Construction Site</v>
          </cell>
          <cell r="C2193" t="str">
            <v>CIPEN Com/Ind Dvlp</v>
          </cell>
        </row>
        <row r="2194">
          <cell r="A2194">
            <v>7518947</v>
          </cell>
          <cell r="B2194" t="str">
            <v>Acton CSIRO  Services Road -  HV &amp; LV O/H Relocation</v>
          </cell>
          <cell r="C2194" t="str">
            <v>CIPEN Relocation</v>
          </cell>
        </row>
        <row r="2195">
          <cell r="A2195">
            <v>7518948</v>
          </cell>
          <cell r="B2195" t="str">
            <v>Lyneham B4&amp;5 S48 - LV Supply to 14 Units</v>
          </cell>
          <cell r="C2195" t="str">
            <v>CIPEN Urbn Infill</v>
          </cell>
        </row>
        <row r="2196">
          <cell r="A2196">
            <v>7518949</v>
          </cell>
          <cell r="B2196" t="str">
            <v>Paddys River B10 Birrigai Outdoor School - HV Retic &amp; LV Supply to POE</v>
          </cell>
          <cell r="C2196" t="str">
            <v>CIPEN Rural Devpmnt</v>
          </cell>
        </row>
        <row r="2197">
          <cell r="A2197">
            <v>7518950</v>
          </cell>
          <cell r="B2197" t="str">
            <v>Page B28 S39 - LV Supply to 8 Units</v>
          </cell>
          <cell r="C2197" t="str">
            <v>CIPEN Urbn Infill</v>
          </cell>
        </row>
        <row r="2198">
          <cell r="A2198">
            <v>7518951</v>
          </cell>
          <cell r="B2198" t="str">
            <v>Deakin B7&amp;8 S3 -  LV Supply to 22 Units</v>
          </cell>
          <cell r="C2198" t="str">
            <v>CIPEN Urbn Infill</v>
          </cell>
        </row>
        <row r="2199">
          <cell r="A2199">
            <v>7518952</v>
          </cell>
          <cell r="B2199" t="str">
            <v>City B6 S31 HV Reticulation Temporary Supply</v>
          </cell>
          <cell r="C2199" t="str">
            <v>CIPEN Com/Ind Dvlp</v>
          </cell>
        </row>
        <row r="2200">
          <cell r="A2200">
            <v>7518953</v>
          </cell>
          <cell r="B2200" t="str">
            <v>Phillip B8 S33 Shea St HV &amp; LV Reticulation</v>
          </cell>
          <cell r="C2200" t="str">
            <v>CIPEN Com/Ind Dvlp</v>
          </cell>
        </row>
        <row r="2201">
          <cell r="A2201">
            <v>7518954</v>
          </cell>
          <cell r="B2201" t="str">
            <v>Mt Sromlo Supply Reliability Improvement</v>
          </cell>
          <cell r="C2201" t="str">
            <v>CIPEN Dist Sys Augm</v>
          </cell>
        </row>
        <row r="2202">
          <cell r="A2202">
            <v>7518955</v>
          </cell>
          <cell r="B2202" t="str">
            <v>Kingston B6 &amp; 7 S54 New Supply &amp; Sub 9196 Upgrade</v>
          </cell>
          <cell r="C2202" t="str">
            <v>CIPEN Com/Ind Dvlp</v>
          </cell>
        </row>
        <row r="2203">
          <cell r="A2203">
            <v>7518956</v>
          </cell>
          <cell r="B2203" t="str">
            <v>Fyshwick B11 S41 Collie St LV Reticulation</v>
          </cell>
          <cell r="C2203" t="str">
            <v>CIPEN Com/Ind Dvlp</v>
          </cell>
        </row>
        <row r="2204">
          <cell r="A2204">
            <v>7518957</v>
          </cell>
          <cell r="B2204" t="str">
            <v>Pole Reinstatement Stage 4 07-08</v>
          </cell>
          <cell r="C2204" t="str">
            <v>CIPEN Dist Pole Rnst</v>
          </cell>
        </row>
        <row r="2205">
          <cell r="A2205">
            <v>7518958</v>
          </cell>
          <cell r="B2205" t="str">
            <v>Pole Reinstatement Stage 5 07-08</v>
          </cell>
          <cell r="C2205" t="str">
            <v>CIPEN Dist Pole Rnst</v>
          </cell>
        </row>
        <row r="2206">
          <cell r="A2206">
            <v>7518960</v>
          </cell>
          <cell r="B2206" t="str">
            <v>Monash B3 S50 Minipillar Relocation</v>
          </cell>
          <cell r="C2206" t="str">
            <v>CIPEN Relocation</v>
          </cell>
        </row>
        <row r="2207">
          <cell r="A2207">
            <v>7518961</v>
          </cell>
          <cell r="B2207" t="str">
            <v>Fyshwick ZS SCADA HMI Upgrade</v>
          </cell>
          <cell r="C2207" t="str">
            <v>CIPEN IT Project</v>
          </cell>
        </row>
        <row r="2208">
          <cell r="A2208">
            <v>7518962</v>
          </cell>
          <cell r="B2208" t="str">
            <v>Curtin B12 S66 - U/G Distribution Pillar Replacement</v>
          </cell>
          <cell r="C2208" t="str">
            <v>CIPEN Dist U/G Rplc</v>
          </cell>
        </row>
        <row r="2209">
          <cell r="A2209">
            <v>7518963</v>
          </cell>
          <cell r="B2209" t="str">
            <v>Campbell B3 S29 - LV Relocation</v>
          </cell>
          <cell r="C2209" t="str">
            <v>CIPEN Relocation</v>
          </cell>
        </row>
        <row r="2210">
          <cell r="A2210">
            <v>7518964</v>
          </cell>
          <cell r="B2210" t="str">
            <v>Majura Brindabella Business Park 3 5 7 9 Molongolo Dr I/D Sub &amp; HV</v>
          </cell>
          <cell r="C2210" t="str">
            <v>CIPEN Com/Ind Dvlp</v>
          </cell>
        </row>
        <row r="2211">
          <cell r="A2211">
            <v>7518965</v>
          </cell>
          <cell r="B2211" t="str">
            <v>Belconnen B4 S20 Petanque Club LV Supply</v>
          </cell>
          <cell r="C2211" t="str">
            <v>CIPEN Com/Ind Dvlp</v>
          </cell>
        </row>
        <row r="2212">
          <cell r="A2212">
            <v>7518967</v>
          </cell>
          <cell r="B2212" t="str">
            <v>Tuggeranong B1568 - LV Supply to Paintball Centre</v>
          </cell>
          <cell r="C2212" t="str">
            <v>CIPEN Com/Ind Dvlp</v>
          </cell>
        </row>
        <row r="2213">
          <cell r="A2213">
            <v>7518970</v>
          </cell>
          <cell r="B2213" t="str">
            <v>Upgrade of  Electricity Network Locking Belconnen</v>
          </cell>
          <cell r="C2213" t="str">
            <v>CIPEN Dist S/S Rplc</v>
          </cell>
        </row>
        <row r="2214">
          <cell r="A2214">
            <v>7518973</v>
          </cell>
          <cell r="B2214" t="str">
            <v>Fyshwick B37 S21 Lyell St Office Development LV Supply</v>
          </cell>
          <cell r="C2214" t="str">
            <v>CIPEN Com/Ind Dvlp</v>
          </cell>
        </row>
        <row r="2215">
          <cell r="A2215">
            <v>7518974</v>
          </cell>
          <cell r="B2215" t="str">
            <v>Kingston S24 Sub 3273 - Replace LV Board</v>
          </cell>
          <cell r="C2215" t="str">
            <v>CIPEN Dist S/S Rplc</v>
          </cell>
        </row>
        <row r="2216">
          <cell r="A2216">
            <v>7518975</v>
          </cell>
          <cell r="B2216" t="str">
            <v>Franklin B16 S2 - LV Supply to Construction Site</v>
          </cell>
          <cell r="C2216" t="str">
            <v>CIPEN Spec Requests</v>
          </cell>
        </row>
        <row r="2217">
          <cell r="A2217">
            <v>7518977</v>
          </cell>
          <cell r="B2217" t="str">
            <v>Calwell B4 S74 -  Minipillar Installation</v>
          </cell>
          <cell r="C2217" t="str">
            <v>CIPEN Dist U/G Rplc</v>
          </cell>
        </row>
        <row r="2218">
          <cell r="A2218">
            <v>7518979</v>
          </cell>
          <cell r="B2218" t="str">
            <v>Greenway B9 S12 - HV/LV Retic to Comm Development</v>
          </cell>
          <cell r="C2218" t="str">
            <v>CIPEN Com/Ind Dvlp</v>
          </cell>
        </row>
        <row r="2219">
          <cell r="A2219">
            <v>7518980</v>
          </cell>
          <cell r="B2219" t="str">
            <v>Macquarie B9 S49  - LV O/H Relocation</v>
          </cell>
          <cell r="C2219" t="str">
            <v>CIPEN Relocation</v>
          </cell>
        </row>
        <row r="2220">
          <cell r="A2220">
            <v>7518982</v>
          </cell>
          <cell r="B2220" t="str">
            <v>Stirling B88 S24 - HV O/H Relocation</v>
          </cell>
          <cell r="C2220" t="str">
            <v>CIPEN Relocation</v>
          </cell>
        </row>
        <row r="2221">
          <cell r="A2221">
            <v>7518985</v>
          </cell>
          <cell r="B2221" t="str">
            <v>Franklin Estate Stage 3A - HV &amp; LV Reticulation</v>
          </cell>
          <cell r="C2221" t="str">
            <v>CIPEN Urbn Dvlpmnt</v>
          </cell>
        </row>
        <row r="2222">
          <cell r="A2222">
            <v>7518988</v>
          </cell>
          <cell r="B2222" t="str">
            <v>Belconnen B10 S87 New Supply Multi Unit Development</v>
          </cell>
          <cell r="C2222" t="str">
            <v>CIPEN Urbn Infill</v>
          </cell>
        </row>
        <row r="2223">
          <cell r="A2223">
            <v>7518989</v>
          </cell>
          <cell r="B2223" t="str">
            <v>Harrison B1 Sec 129 LV supply to SL Controller</v>
          </cell>
          <cell r="C2223" t="str">
            <v>CIPEN Spec Requests</v>
          </cell>
        </row>
        <row r="2224">
          <cell r="A2224">
            <v>7518991</v>
          </cell>
          <cell r="B2224" t="str">
            <v>City B7 S35 New Supply Greater Union Cinema Redevelopment</v>
          </cell>
          <cell r="C2224" t="str">
            <v>CIPEN Com/Ind Dvlp</v>
          </cell>
        </row>
        <row r="2225">
          <cell r="A2225">
            <v>7518992</v>
          </cell>
          <cell r="B2225" t="str">
            <v>Gungahlin S223 Gungahlin College Indoor Sub Fitout &amp; HV Retic</v>
          </cell>
          <cell r="C2225" t="str">
            <v>CIPEN Community Dvp</v>
          </cell>
        </row>
        <row r="2226">
          <cell r="A2226">
            <v>7518993</v>
          </cell>
          <cell r="B2226" t="str">
            <v>Red Hill S57 B15 Pump Station -  Fuse Switch Installation</v>
          </cell>
          <cell r="C2226" t="str">
            <v>CIPEN Spec Requests</v>
          </cell>
        </row>
        <row r="2227">
          <cell r="A2227">
            <v>7518994</v>
          </cell>
          <cell r="B2227" t="str">
            <v>Phillip S80 B30 Autofair Car Market -  New Supply</v>
          </cell>
          <cell r="C2227" t="str">
            <v>CIPEN Com/Ind Dvlp</v>
          </cell>
        </row>
        <row r="2228">
          <cell r="A2228">
            <v>7518995</v>
          </cell>
          <cell r="B2228" t="str">
            <v>Gungahlin S168 B13  - New Supply to 3  Units</v>
          </cell>
          <cell r="C2228" t="str">
            <v>CIPEN Urbn Infill</v>
          </cell>
        </row>
        <row r="2229">
          <cell r="A2229">
            <v>7518996</v>
          </cell>
          <cell r="B2229" t="str">
            <v>Mawson S6 B33 - Replace LV O/H with ABC</v>
          </cell>
          <cell r="C2229" t="str">
            <v>CIPEN CI Replacemnt</v>
          </cell>
        </row>
        <row r="2230">
          <cell r="A2230">
            <v>7518997</v>
          </cell>
          <cell r="B2230" t="str">
            <v>Mawson S6 B33 - New Supply to 8 Units</v>
          </cell>
          <cell r="C2230" t="str">
            <v>CIPEN Urbn Infill</v>
          </cell>
        </row>
        <row r="2231">
          <cell r="A2231">
            <v>7518998</v>
          </cell>
          <cell r="B2231" t="str">
            <v>Majura Business Park New Supply 15 Lancaster Place</v>
          </cell>
          <cell r="C2231" t="str">
            <v>CIPEN Com/Ind Dvlp</v>
          </cell>
        </row>
        <row r="2232">
          <cell r="A2232">
            <v>7518999</v>
          </cell>
          <cell r="B2232" t="str">
            <v>Curtin S65  B3 - New Supply</v>
          </cell>
          <cell r="C2232" t="str">
            <v>CIPEN NEW SERVICES</v>
          </cell>
        </row>
        <row r="2233">
          <cell r="A2233">
            <v>7519000</v>
          </cell>
          <cell r="B2233" t="str">
            <v>Deakin B2 S35 Equinox Business Park I/D Sub Fitout &amp; HV LV Retic</v>
          </cell>
          <cell r="C2233" t="str">
            <v>CIPEN Com/Ind Dvlp</v>
          </cell>
        </row>
        <row r="2234">
          <cell r="A2234">
            <v>7519002</v>
          </cell>
          <cell r="B2234" t="str">
            <v>Kambah B14 S420 - Supply Upgrade</v>
          </cell>
          <cell r="C2234" t="str">
            <v>CIPEN CI Replacemnt</v>
          </cell>
        </row>
        <row r="2235">
          <cell r="A2235">
            <v>7519004</v>
          </cell>
          <cell r="B2235" t="str">
            <v>Fyshwick B1 S7 Supply Upgrade Fyshwick Markets</v>
          </cell>
          <cell r="C2235" t="str">
            <v>CIPEN Com/Ind Dvlp</v>
          </cell>
        </row>
        <row r="2236">
          <cell r="A2236">
            <v>7519006</v>
          </cell>
          <cell r="B2236" t="str">
            <v>Miscellaneous suburb pole replacement 07- 08 Stage 14</v>
          </cell>
          <cell r="C2236" t="str">
            <v>CIPEN Dist Pole Rplc</v>
          </cell>
        </row>
        <row r="2237">
          <cell r="A2237">
            <v>7519007</v>
          </cell>
          <cell r="B2237" t="str">
            <v>Miscellaneous suburb pole replacement 07- 08 Stage 15</v>
          </cell>
          <cell r="C2237" t="str">
            <v>CIPEN Dist Pole Rplc</v>
          </cell>
        </row>
        <row r="2238">
          <cell r="A2238">
            <v>7519009</v>
          </cell>
          <cell r="B2238" t="str">
            <v>Deakin B10 S6 - New Supply</v>
          </cell>
          <cell r="C2238" t="str">
            <v>CIPEN NEW SERVICES</v>
          </cell>
        </row>
        <row r="2239">
          <cell r="A2239">
            <v>7519010</v>
          </cell>
          <cell r="B2239" t="str">
            <v>Pole Reinstatement Stage 6 07-08</v>
          </cell>
          <cell r="C2239" t="str">
            <v>CIPEN Dist Pole Rnst</v>
          </cell>
        </row>
        <row r="2240">
          <cell r="A2240">
            <v>7519011</v>
          </cell>
          <cell r="B2240" t="str">
            <v>Pole Reinstatement Stage 7 07-08</v>
          </cell>
          <cell r="C2240" t="str">
            <v>CIPEN Dist Pole Rnst</v>
          </cell>
        </row>
        <row r="2241">
          <cell r="A2241">
            <v>7519016</v>
          </cell>
          <cell r="B2241" t="str">
            <v>City B4 S21  - Installation  of Additional Earthing Sub 9297</v>
          </cell>
          <cell r="C2241" t="str">
            <v>CIPEN Urbn Infill</v>
          </cell>
        </row>
        <row r="2242">
          <cell r="A2242">
            <v>7519017</v>
          </cell>
          <cell r="B2242" t="str">
            <v>Tuggeranong Dist B1610 Supply Canberra Tech Centre</v>
          </cell>
          <cell r="C2242" t="str">
            <v>CIPEN Spec Requests</v>
          </cell>
        </row>
        <row r="2243">
          <cell r="A2243">
            <v>7519018</v>
          </cell>
          <cell r="B2243" t="str">
            <v>Philip B7 S49 New Supply Audi Dealership</v>
          </cell>
          <cell r="C2243" t="str">
            <v>CIPEN Com/Ind Dvlp</v>
          </cell>
        </row>
        <row r="2244">
          <cell r="A2244">
            <v>7519019</v>
          </cell>
          <cell r="B2244" t="str">
            <v>Fyshwick B4 S13 Supply Upgrade Warehouse 8 Wyalla St</v>
          </cell>
          <cell r="C2244" t="str">
            <v>CIPEN Com/Ind Dvlp</v>
          </cell>
        </row>
        <row r="2245">
          <cell r="A2245">
            <v>7519020</v>
          </cell>
          <cell r="B2245" t="str">
            <v>Coree B5 Uriarra Rural Village Relocations &amp; Removals</v>
          </cell>
          <cell r="C2245" t="str">
            <v>CIPEN Relocation</v>
          </cell>
        </row>
        <row r="2246">
          <cell r="A2246">
            <v>7519022</v>
          </cell>
          <cell r="B2246" t="str">
            <v>Pole Management BPR Part 3 - In-field Pole Strength Calculation</v>
          </cell>
          <cell r="C2246" t="str">
            <v>CIPEN IT Project</v>
          </cell>
        </row>
        <row r="2247">
          <cell r="A2247">
            <v>7519023</v>
          </cell>
          <cell r="B2247" t="str">
            <v>Red Hill B3&amp;4 S43 - LV Relocation</v>
          </cell>
          <cell r="C2247" t="str">
            <v>CIPEN Relocation</v>
          </cell>
        </row>
        <row r="2248">
          <cell r="A2248">
            <v>7519024</v>
          </cell>
          <cell r="B2248" t="str">
            <v>Narrabundah B20 S55 - LV Replacement</v>
          </cell>
          <cell r="C2248" t="str">
            <v>CIPEN CI Replacemnt</v>
          </cell>
        </row>
        <row r="2249">
          <cell r="A2249">
            <v>7519025</v>
          </cell>
          <cell r="B2249" t="str">
            <v>Mitchell B5 S58 - New Supply to Com. Building</v>
          </cell>
          <cell r="C2249" t="str">
            <v>CIPEN Com/Ind Dvlp</v>
          </cell>
        </row>
        <row r="2250">
          <cell r="A2250">
            <v>7519026</v>
          </cell>
          <cell r="B2250" t="str">
            <v>Mitchell B13 S22 - New Supply to Comm. Building</v>
          </cell>
          <cell r="C2250" t="str">
            <v>CIPEN Com/Ind Dvlp</v>
          </cell>
        </row>
        <row r="2251">
          <cell r="A2251">
            <v>7519027</v>
          </cell>
          <cell r="B2251" t="str">
            <v>Yarralumla B1 S122 Govt House - Supply Upgrade</v>
          </cell>
          <cell r="C2251" t="str">
            <v>CIPEN Spec Requests</v>
          </cell>
        </row>
        <row r="2252">
          <cell r="A2252">
            <v>7519028</v>
          </cell>
          <cell r="B2252" t="str">
            <v>Parkes B1 S49 CNBP Internal Works New Supply</v>
          </cell>
          <cell r="C2252" t="str">
            <v>CIPEN Com/Ind Dvlp</v>
          </cell>
        </row>
        <row r="2253">
          <cell r="A2253">
            <v>7519029</v>
          </cell>
          <cell r="B2253" t="str">
            <v>Yarralumla B1 S44 Supply Relocation Casey House</v>
          </cell>
          <cell r="C2253" t="str">
            <v>CIPEN Relocation</v>
          </cell>
        </row>
        <row r="2254">
          <cell r="A2254">
            <v>7519030</v>
          </cell>
          <cell r="B2254" t="str">
            <v>O'Connor B10 S43 - LV Supply to 6 Units</v>
          </cell>
          <cell r="C2254" t="str">
            <v>CIPEN Urbn Infill</v>
          </cell>
        </row>
        <row r="2255">
          <cell r="A2255">
            <v>7519031</v>
          </cell>
          <cell r="B2255" t="str">
            <v>7519031 Mitchell B32 S38 Aust Data Centres HV Supply Stage 1</v>
          </cell>
          <cell r="C2255" t="str">
            <v>CIPEN Com/Ind Dvlp</v>
          </cell>
        </row>
        <row r="2256">
          <cell r="A2256">
            <v>7519033</v>
          </cell>
          <cell r="B2256" t="str">
            <v>Calwell B2 S72 - New Supply 10 Units</v>
          </cell>
          <cell r="C2256" t="str">
            <v>CIPEN Urbn Infill</v>
          </cell>
        </row>
        <row r="2257">
          <cell r="A2257">
            <v>7519036</v>
          </cell>
          <cell r="B2257" t="str">
            <v>Curtin B6 S52 - Asset Replacemrnt</v>
          </cell>
          <cell r="C2257" t="str">
            <v>CIPEN Dist O/H Rplc</v>
          </cell>
        </row>
        <row r="2258">
          <cell r="A2258">
            <v>7519038</v>
          </cell>
          <cell r="B2258" t="str">
            <v>Lyneham B1 S53 Mouat St Axis Apartments 349 Units</v>
          </cell>
          <cell r="C2258" t="str">
            <v>CIPEN Urbn Infill</v>
          </cell>
        </row>
        <row r="2259">
          <cell r="A2259">
            <v>7519039</v>
          </cell>
          <cell r="B2259" t="str">
            <v>Franklin B16 S2 - LV Supply to SLCC</v>
          </cell>
          <cell r="C2259" t="str">
            <v>CIPEN Spec Requests</v>
          </cell>
        </row>
        <row r="2260">
          <cell r="A2260">
            <v>7519040</v>
          </cell>
          <cell r="B2260" t="str">
            <v>Suburban Pole Replacement Stage 16 07-08</v>
          </cell>
          <cell r="C2260" t="str">
            <v>CIPEN Dist Pole Rplc</v>
          </cell>
        </row>
        <row r="2261">
          <cell r="A2261">
            <v>7519041</v>
          </cell>
          <cell r="B2261" t="str">
            <v>Suburban Pole Stage 17 Replacement 07-08</v>
          </cell>
          <cell r="C2261" t="str">
            <v>CIPEN Dist Pole Rplc</v>
          </cell>
        </row>
        <row r="2262">
          <cell r="A2262">
            <v>7519042</v>
          </cell>
          <cell r="B2262" t="str">
            <v>Suburban Pole Stage 18 Replacement 07-08</v>
          </cell>
          <cell r="C2262" t="str">
            <v>CIPEN Dist Pole Rplc</v>
          </cell>
        </row>
        <row r="2263">
          <cell r="A2263">
            <v>7519043</v>
          </cell>
          <cell r="B2263" t="str">
            <v>HV OH Switchgear Replacement Stage 2 07-08</v>
          </cell>
          <cell r="C2263" t="str">
            <v>CIPEN Dist O/H Rplc</v>
          </cell>
        </row>
        <row r="2264">
          <cell r="A2264">
            <v>7519044</v>
          </cell>
          <cell r="B2264" t="str">
            <v>City B3 S24 Acton South New Supply</v>
          </cell>
          <cell r="C2264" t="str">
            <v>CIPEN Com/Ind Dvlp</v>
          </cell>
        </row>
        <row r="2265">
          <cell r="A2265">
            <v>7519045</v>
          </cell>
          <cell r="B2265" t="str">
            <v>Suburban Stg 19 Pole Replacemen</v>
          </cell>
          <cell r="C2265" t="str">
            <v>CIPEN Dist Pole Rplc</v>
          </cell>
        </row>
        <row r="2266">
          <cell r="A2266">
            <v>7519046</v>
          </cell>
          <cell r="B2266" t="str">
            <v>Suburban  Stage 20 Pole Replacement 07-08</v>
          </cell>
          <cell r="C2266" t="str">
            <v>CIPEN Dist Pole Rplc</v>
          </cell>
        </row>
        <row r="2267">
          <cell r="A2267">
            <v>7519047</v>
          </cell>
          <cell r="B2267" t="str">
            <v>Suburban Pole Replacement Stage 21 07-08</v>
          </cell>
          <cell r="C2267" t="str">
            <v>CIPEN Dist Pole Rplc</v>
          </cell>
        </row>
        <row r="2268">
          <cell r="A2268">
            <v>7519048</v>
          </cell>
          <cell r="B2268" t="str">
            <v>Suburban Pole Replacement Stage 22 07-08</v>
          </cell>
          <cell r="C2268" t="str">
            <v>CIPEN Dist Pole Rplc</v>
          </cell>
        </row>
        <row r="2269">
          <cell r="A2269">
            <v>7519050</v>
          </cell>
          <cell r="B2269" t="str">
            <v>Griffith B14 S25 New Supply</v>
          </cell>
          <cell r="C2269" t="str">
            <v>CIPEN Com/Ind Dvlp</v>
          </cell>
        </row>
        <row r="2270">
          <cell r="A2270">
            <v>7519052</v>
          </cell>
          <cell r="B2270" t="str">
            <v>Hall B13 S8 - Supply Upgrade</v>
          </cell>
          <cell r="C2270" t="str">
            <v>CIPEN CI Replacemnt</v>
          </cell>
        </row>
        <row r="2271">
          <cell r="A2271">
            <v>7519053</v>
          </cell>
          <cell r="B2271" t="str">
            <v>Forrest B4 S21 Supply Upgrade 3 Units</v>
          </cell>
          <cell r="C2271" t="str">
            <v>CIPEN Urbn Infill</v>
          </cell>
        </row>
        <row r="2272">
          <cell r="A2272">
            <v>7519054</v>
          </cell>
          <cell r="B2272" t="str">
            <v>Forrest Sec 21 LV Replacement</v>
          </cell>
          <cell r="C2272" t="str">
            <v>CIPEN CI Replacemnt</v>
          </cell>
        </row>
        <row r="2273">
          <cell r="A2273">
            <v>7519056</v>
          </cell>
          <cell r="B2273" t="str">
            <v>Franklin B3 S47 - LV Supply to SLCC</v>
          </cell>
          <cell r="C2273" t="str">
            <v>CIPEN Spec Requests</v>
          </cell>
        </row>
        <row r="2274">
          <cell r="A2274">
            <v>7519057</v>
          </cell>
          <cell r="B2274" t="str">
            <v>Harrison B1 S128 - LV Supply to SLCC</v>
          </cell>
          <cell r="C2274" t="str">
            <v>CIPEN Spec Requests</v>
          </cell>
        </row>
        <row r="2275">
          <cell r="A2275">
            <v>7519058</v>
          </cell>
          <cell r="B2275" t="str">
            <v>WASP Unit Assemblies</v>
          </cell>
          <cell r="C2275" t="str">
            <v>CIPEN IT Project</v>
          </cell>
        </row>
        <row r="2276">
          <cell r="A2276">
            <v>7519061</v>
          </cell>
          <cell r="B2276" t="str">
            <v>Franklin Estate Stage 3B New Urban Development</v>
          </cell>
          <cell r="C2276" t="str">
            <v>CIPEN Urbn Dvlpmnt</v>
          </cell>
        </row>
        <row r="2277">
          <cell r="A2277">
            <v>7519063</v>
          </cell>
          <cell r="B2277" t="str">
            <v>Bruce B1 S75 - HV Retic &amp; LV Supply to  220 units</v>
          </cell>
          <cell r="C2277" t="str">
            <v>CIPEN Urbn Infill</v>
          </cell>
        </row>
        <row r="2278">
          <cell r="A2278">
            <v>7519065</v>
          </cell>
          <cell r="B2278" t="str">
            <v>Barton B31 S6 - LV Supply to Academic House</v>
          </cell>
          <cell r="C2278" t="str">
            <v>CIPEN Com/Ind Dvlp</v>
          </cell>
        </row>
        <row r="2279">
          <cell r="A2279">
            <v>7519066</v>
          </cell>
          <cell r="B2279" t="str">
            <v>Bonner New Supply Elmgrove No. 1 Reservoir</v>
          </cell>
          <cell r="C2279" t="str">
            <v>CIPEN Spec Requests</v>
          </cell>
        </row>
        <row r="2280">
          <cell r="A2280">
            <v>7519067</v>
          </cell>
          <cell r="B2280" t="str">
            <v>Casey Kinleyside Water Reservoir HV &amp; LV Reticulation</v>
          </cell>
          <cell r="C2280" t="str">
            <v>CIPEN Spec Requests</v>
          </cell>
        </row>
        <row r="2281">
          <cell r="A2281">
            <v>7519068</v>
          </cell>
          <cell r="B2281" t="str">
            <v>Casey Kinleyside Water Pump Station Horse Parke Dr</v>
          </cell>
          <cell r="C2281" t="str">
            <v>CIPEN Spec Requests</v>
          </cell>
        </row>
        <row r="2282">
          <cell r="A2282">
            <v>7519069</v>
          </cell>
          <cell r="B2282" t="str">
            <v>Deakin B9 &amp; 13 S12 The Embassy Apartments Supply Upgrade</v>
          </cell>
          <cell r="C2282" t="str">
            <v>CIPEN Urbn Infill</v>
          </cell>
        </row>
        <row r="2283">
          <cell r="A2283">
            <v>7519070</v>
          </cell>
          <cell r="B2283" t="str">
            <v>Forde Estate Stage 4A1 New Supply New Urban Development</v>
          </cell>
          <cell r="C2283" t="str">
            <v>CIPEN Urbn Dvlpmnt</v>
          </cell>
        </row>
        <row r="2284">
          <cell r="A2284">
            <v>7519072</v>
          </cell>
          <cell r="B2284" t="str">
            <v>Dunlop B1 S194 Estate Demonstration Housing Precint LV Reticulation</v>
          </cell>
          <cell r="C2284" t="str">
            <v>CIPEN Urbn Dvlpmnt</v>
          </cell>
        </row>
        <row r="2285">
          <cell r="A2285">
            <v>7519074</v>
          </cell>
          <cell r="B2285" t="str">
            <v>City B4 S21 - Fuseway Installation</v>
          </cell>
          <cell r="C2285" t="str">
            <v>CIPEN Urbn Infill</v>
          </cell>
        </row>
        <row r="2286">
          <cell r="A2286">
            <v>7519075</v>
          </cell>
          <cell r="B2286" t="str">
            <v>City B1 S79 - LV Supply to Illumicube</v>
          </cell>
          <cell r="C2286" t="str">
            <v>CIPEN Community Dvp</v>
          </cell>
        </row>
        <row r="2287">
          <cell r="A2287">
            <v>7519080</v>
          </cell>
          <cell r="B2287" t="str">
            <v>Belconnen Lot 2022 B1586 Parkwood - LV Supply to Comm. Development</v>
          </cell>
          <cell r="C2287" t="str">
            <v>CIPEN Com/Ind Dvlp</v>
          </cell>
        </row>
        <row r="2288">
          <cell r="A2288">
            <v>7519082</v>
          </cell>
          <cell r="B2288" t="str">
            <v>Domestic Meter Replacement 2007-2008 Stage 2</v>
          </cell>
          <cell r="C2288" t="str">
            <v>CIPEN Meter Replce</v>
          </cell>
        </row>
        <row r="2289">
          <cell r="A2289">
            <v>7519083</v>
          </cell>
          <cell r="B2289" t="str">
            <v>WASP to Oracle Project/Work Pack Synchronisation</v>
          </cell>
          <cell r="C2289" t="str">
            <v>CIPEN IT Project</v>
          </cell>
        </row>
        <row r="2290">
          <cell r="A2290">
            <v>7519084</v>
          </cell>
          <cell r="B2290" t="str">
            <v>Acton B3 S85 City West Feeder Supply Augmentation</v>
          </cell>
          <cell r="C2290" t="str">
            <v>CIPEN Dist Sys Augm</v>
          </cell>
        </row>
        <row r="2291">
          <cell r="A2291">
            <v>7519085</v>
          </cell>
          <cell r="B2291" t="str">
            <v>Narrabundah B12 S101 - Replace LV O/H with ABC</v>
          </cell>
          <cell r="C2291" t="str">
            <v>CIPEN CI Replacemnt</v>
          </cell>
        </row>
        <row r="2292">
          <cell r="A2292">
            <v>7519100</v>
          </cell>
          <cell r="B2292" t="str">
            <v>Gungahlin - Upgrade of substation locking</v>
          </cell>
          <cell r="C2292" t="str">
            <v>CIPEN Dist S/S Rplc</v>
          </cell>
        </row>
        <row r="2293">
          <cell r="A2293">
            <v>7519102</v>
          </cell>
          <cell r="B2293" t="str">
            <v>Greenway B28 S52 - Ruth Alsop Lane Mini Pillars Relocation</v>
          </cell>
          <cell r="C2293" t="str">
            <v>CIPEN Relocation</v>
          </cell>
        </row>
        <row r="2294">
          <cell r="A2294">
            <v>7519103</v>
          </cell>
          <cell r="B2294" t="str">
            <v>Russell - New Russell Feeder Augmentation</v>
          </cell>
          <cell r="C2294" t="str">
            <v>CIPEN Dist Sys Augm</v>
          </cell>
        </row>
        <row r="2295">
          <cell r="A2295">
            <v>7519104</v>
          </cell>
          <cell r="B2295" t="str">
            <v>Fyshwick B9 S6 Supply Upgrade</v>
          </cell>
          <cell r="C2295" t="str">
            <v>CIPEN Com/Ind Dvlp</v>
          </cell>
        </row>
        <row r="2296">
          <cell r="A2296">
            <v>7519105</v>
          </cell>
          <cell r="B2296" t="str">
            <v>Dickson  B1 S9 - LV Supply to 8 Units Morphett Street</v>
          </cell>
          <cell r="C2296" t="str">
            <v>CIPEN Urbn Infill</v>
          </cell>
        </row>
        <row r="2297">
          <cell r="A2297">
            <v>7519106</v>
          </cell>
          <cell r="B2297" t="str">
            <v>Nicholls Sub 6158 Tazewell Cirt Replace Fire Damage Padmount</v>
          </cell>
          <cell r="C2297" t="str">
            <v>CIPEN Dist S/S Rplc</v>
          </cell>
        </row>
        <row r="2298">
          <cell r="A2298">
            <v>7519107</v>
          </cell>
          <cell r="B2298" t="str">
            <v>Latham Zone Substation Fence Replacement</v>
          </cell>
          <cell r="C2298" t="str">
            <v>CIPEN ZZS Replce</v>
          </cell>
        </row>
        <row r="2299">
          <cell r="A2299">
            <v>7519108</v>
          </cell>
          <cell r="B2299" t="str">
            <v>Belconnen B1586 West Belc Landfill Parkwood -  LV Upgrade.</v>
          </cell>
          <cell r="C2299" t="str">
            <v>CIPEN Com/Ind Dvlp</v>
          </cell>
        </row>
        <row r="2300">
          <cell r="A2300">
            <v>7519111</v>
          </cell>
          <cell r="B2300" t="str">
            <v>Pole Management BPR Part 4 - Pole Nailing</v>
          </cell>
          <cell r="C2300" t="str">
            <v>CIPEN IT Project</v>
          </cell>
        </row>
        <row r="2301">
          <cell r="A2301">
            <v>7519113</v>
          </cell>
          <cell r="B2301" t="str">
            <v>Bruce B4 S75 - LV Supply to Telstra Site</v>
          </cell>
          <cell r="C2301" t="str">
            <v>CIPEN Spec Requests</v>
          </cell>
        </row>
        <row r="2302">
          <cell r="A2302">
            <v>7519114</v>
          </cell>
          <cell r="B2302" t="str">
            <v>Majura B587 - LV Supply to Telstra Site</v>
          </cell>
          <cell r="C2302" t="str">
            <v>CIPEN Spec Requests</v>
          </cell>
        </row>
        <row r="2303">
          <cell r="A2303">
            <v>7519115</v>
          </cell>
          <cell r="B2303" t="str">
            <v>Replace Padmount Substation 4677 Calwell</v>
          </cell>
          <cell r="C2303" t="str">
            <v>CIPEN Dist S/S Rplc</v>
          </cell>
        </row>
        <row r="2304">
          <cell r="A2304">
            <v>7519116</v>
          </cell>
          <cell r="B2304" t="str">
            <v>Bonython B2 S78 - LV Supply to 20 Units</v>
          </cell>
          <cell r="C2304" t="str">
            <v>CIPEN Urbn Infill</v>
          </cell>
        </row>
        <row r="2305">
          <cell r="A2305">
            <v>7519118</v>
          </cell>
          <cell r="B2305" t="str">
            <v>Bonner Elmgrove No.1 Reservoir - New Supply Stage 2</v>
          </cell>
          <cell r="C2305" t="str">
            <v>CIPEN Spec Requests</v>
          </cell>
        </row>
        <row r="2306">
          <cell r="A2306">
            <v>7519119</v>
          </cell>
          <cell r="B2306" t="str">
            <v>Yarralumla B6 S44 - LV Relocation</v>
          </cell>
          <cell r="C2306" t="str">
            <v>CIPEN Relocation</v>
          </cell>
        </row>
        <row r="2307">
          <cell r="A2307">
            <v>7519120</v>
          </cell>
          <cell r="B2307" t="str">
            <v>Strategiser/Optimiser Upgrade</v>
          </cell>
          <cell r="C2307" t="str">
            <v>CIPEN IT Project</v>
          </cell>
        </row>
        <row r="2308">
          <cell r="A2308">
            <v>7519121</v>
          </cell>
          <cell r="B2308" t="str">
            <v>Pole Reinforcement Stage 8 07-08</v>
          </cell>
          <cell r="C2308" t="str">
            <v>CIPEN Dist Pole Rnst</v>
          </cell>
        </row>
        <row r="2309">
          <cell r="A2309">
            <v>7519122</v>
          </cell>
          <cell r="B2309" t="str">
            <v>Pole Reinforcement Stage 9 07-08</v>
          </cell>
          <cell r="C2309" t="str">
            <v>CIPEN Dist Pole Rnst</v>
          </cell>
        </row>
        <row r="2310">
          <cell r="A2310">
            <v>7519123</v>
          </cell>
          <cell r="B2310" t="str">
            <v>ActewAGL Mobile Mapping Wireless Download (Greenway Depot)</v>
          </cell>
          <cell r="C2310" t="str">
            <v>CIPEN IT Project</v>
          </cell>
        </row>
        <row r="2311">
          <cell r="A2311">
            <v>7519124</v>
          </cell>
          <cell r="B2311" t="str">
            <v>Barton - Blk 1 sec 27 Sub 9122 Augmentation</v>
          </cell>
          <cell r="C2311" t="str">
            <v>CIPEN Dist S/S Augm</v>
          </cell>
        </row>
        <row r="2312">
          <cell r="A2312">
            <v>7519127</v>
          </cell>
          <cell r="B2312" t="str">
            <v>AIRS for DBYD Upgrade</v>
          </cell>
          <cell r="C2312" t="str">
            <v>CIPEN IT Project</v>
          </cell>
        </row>
        <row r="2313">
          <cell r="A2313">
            <v>7519129</v>
          </cell>
          <cell r="B2313" t="str">
            <v xml:space="preserve"> Pole Replacement Program Budget</v>
          </cell>
          <cell r="C2313" t="str">
            <v>CIPEN Dist Pole Rplc</v>
          </cell>
        </row>
        <row r="2314">
          <cell r="A2314">
            <v>7519142</v>
          </cell>
          <cell r="B2314" t="str">
            <v>SCADA Capital Budget</v>
          </cell>
          <cell r="C2314" t="str">
            <v>CIPEN IT Project</v>
          </cell>
        </row>
        <row r="2315">
          <cell r="A2315">
            <v>7519143</v>
          </cell>
          <cell r="B2315" t="str">
            <v>Acton ANU - New ANU 5 Feeder</v>
          </cell>
          <cell r="C2315" t="str">
            <v>CIPEN Dist Sys Augm</v>
          </cell>
        </row>
        <row r="2316">
          <cell r="A2316">
            <v>7519144</v>
          </cell>
          <cell r="B2316" t="str">
            <v>Lyons B32 S52 LV Supply to 14 Multi Unit development</v>
          </cell>
          <cell r="C2316" t="str">
            <v>CIPEN Urbn Infill</v>
          </cell>
        </row>
        <row r="2317">
          <cell r="A2317">
            <v>7519151</v>
          </cell>
          <cell r="B2317" t="str">
            <v>City East New Feeder</v>
          </cell>
          <cell r="C2317" t="str">
            <v>CIPEN Dist Sys Augm</v>
          </cell>
        </row>
        <row r="2318">
          <cell r="A2318">
            <v>7519152</v>
          </cell>
          <cell r="B2318" t="str">
            <v>City West - Edinburgh Feeder</v>
          </cell>
          <cell r="C2318" t="str">
            <v>CIPEN Dist Sys Augm</v>
          </cell>
        </row>
        <row r="2319">
          <cell r="A2319">
            <v>7519155</v>
          </cell>
          <cell r="B2319" t="str">
            <v>Lock Replacement</v>
          </cell>
          <cell r="C2319" t="str">
            <v>CIPEN Dist S/S Rplc</v>
          </cell>
        </row>
        <row r="2320">
          <cell r="A2320">
            <v>7519156</v>
          </cell>
          <cell r="B2320" t="str">
            <v>Belconnen Substation TX tail upgrade</v>
          </cell>
          <cell r="C2320" t="str">
            <v>CIPEN ZZS Augme</v>
          </cell>
        </row>
        <row r="2321">
          <cell r="A2321">
            <v>7519160</v>
          </cell>
          <cell r="B2321" t="str">
            <v>Watson B3 S62 - LV Upgrade</v>
          </cell>
          <cell r="C2321" t="str">
            <v>CIPEN Com/Ind Dvlp</v>
          </cell>
        </row>
        <row r="2322">
          <cell r="A2322">
            <v>7519161</v>
          </cell>
          <cell r="B2322" t="str">
            <v>Macgregor West Estate Stage 2 New Urban Development</v>
          </cell>
          <cell r="C2322" t="str">
            <v>CIPEN Urbn Dvlpmnt</v>
          </cell>
        </row>
        <row r="2323">
          <cell r="A2323">
            <v>7519163</v>
          </cell>
          <cell r="B2323" t="str">
            <v>Gungahlin Business Park Stage 1 Sec 452 HV Relocation</v>
          </cell>
          <cell r="C2323" t="str">
            <v>CIPEN Relocation</v>
          </cell>
        </row>
        <row r="2324">
          <cell r="A2324">
            <v>7519164</v>
          </cell>
          <cell r="B2324" t="str">
            <v>WASP Plant and Equipment Scheduling</v>
          </cell>
          <cell r="C2324" t="str">
            <v>CIPEN IT Project</v>
          </cell>
        </row>
        <row r="2325">
          <cell r="A2325">
            <v>7519165</v>
          </cell>
          <cell r="B2325" t="str">
            <v>O'Connor B39 S52 - LV Supply to 11 Units</v>
          </cell>
          <cell r="C2325" t="str">
            <v>CIPEN Urbn Infill</v>
          </cell>
        </row>
        <row r="2326">
          <cell r="A2326">
            <v>7519166</v>
          </cell>
          <cell r="B2326" t="str">
            <v>O'Connor B55 S84 Supply Upgrade Black Mountain School</v>
          </cell>
          <cell r="C2326" t="str">
            <v>CIPEN Com/Ind Dvlp</v>
          </cell>
        </row>
        <row r="2327">
          <cell r="A2327">
            <v>7519168</v>
          </cell>
          <cell r="B2327" t="str">
            <v>Fadden B2 S364 - LV Supply to Telstra Site</v>
          </cell>
          <cell r="C2327" t="str">
            <v>CIPEN Spec Requests</v>
          </cell>
        </row>
        <row r="2328">
          <cell r="A2328">
            <v>7519169</v>
          </cell>
          <cell r="B2328" t="str">
            <v>Kambah B18&amp;30 S483 - LV Supply to 9 Units</v>
          </cell>
          <cell r="C2328" t="str">
            <v>CIPEN Urbn Infill</v>
          </cell>
        </row>
        <row r="2329">
          <cell r="A2329">
            <v>7519170</v>
          </cell>
          <cell r="B2329" t="str">
            <v>Fyshwick B5 S41 Supply Upgrade 40 Collie St Warehouse</v>
          </cell>
          <cell r="C2329" t="str">
            <v>CIPEN Com/Ind Dvlp</v>
          </cell>
        </row>
        <row r="2330">
          <cell r="A2330">
            <v>7519172</v>
          </cell>
          <cell r="B2330" t="str">
            <v>Yarralumla B8 S61 - Replace faulty Service Cable</v>
          </cell>
          <cell r="C2330" t="str">
            <v>CIPEN Dist U/G Rplc</v>
          </cell>
        </row>
        <row r="2331">
          <cell r="A2331">
            <v>7519173</v>
          </cell>
          <cell r="B2331" t="str">
            <v>Dunlop S186 - LV Supply to BBQs &amp; Irrigation Pump</v>
          </cell>
          <cell r="C2331" t="str">
            <v>CIPEN Spec Requests</v>
          </cell>
        </row>
        <row r="2332">
          <cell r="A2332">
            <v>7519174</v>
          </cell>
          <cell r="B2332" t="str">
            <v>Bonner Stage 1B Estate New Supply New Urban Development</v>
          </cell>
          <cell r="C2332" t="str">
            <v>CIPEN Urbn Dvlpmnt</v>
          </cell>
        </row>
        <row r="2333">
          <cell r="A2333">
            <v>7519177</v>
          </cell>
          <cell r="B2333" t="str">
            <v>Majura Business Park Supply Upgrade Mother Natures</v>
          </cell>
          <cell r="C2333" t="str">
            <v>CIPEN Com/Ind Dvlp</v>
          </cell>
        </row>
        <row r="2334">
          <cell r="A2334">
            <v>7519182</v>
          </cell>
          <cell r="B2334" t="str">
            <v>Casey 1 Estate Stage 1 New Supply New Urban Development</v>
          </cell>
          <cell r="C2334" t="str">
            <v>CIPEN Urbn Dvlpmnt</v>
          </cell>
        </row>
        <row r="2335">
          <cell r="A2335">
            <v>7519185</v>
          </cell>
          <cell r="B2335" t="str">
            <v>Watson B7 S74 - LV Supply to POE 9</v>
          </cell>
          <cell r="C2335" t="str">
            <v>CIPEN Urbn Infill</v>
          </cell>
        </row>
        <row r="2336">
          <cell r="A2336">
            <v>7519186</v>
          </cell>
          <cell r="B2336" t="str">
            <v>Forrest B7 S3 - Replace LV O/H with ABC</v>
          </cell>
          <cell r="C2336" t="str">
            <v>CIPEN CI Replacemnt</v>
          </cell>
        </row>
        <row r="2337">
          <cell r="A2337">
            <v>7519189</v>
          </cell>
          <cell r="B2337" t="str">
            <v>Majura Fairbairn Business Park 10 Richmond Ave New Supply</v>
          </cell>
          <cell r="C2337" t="str">
            <v>CIPEN Com/Ind Dvlp</v>
          </cell>
        </row>
        <row r="2338">
          <cell r="A2338">
            <v>7519190</v>
          </cell>
          <cell r="B2338" t="str">
            <v>Greenway Shade Sails Recreation Area</v>
          </cell>
          <cell r="C2338" t="str">
            <v>CIPEN Facilities</v>
          </cell>
        </row>
        <row r="2339">
          <cell r="A2339">
            <v>7519191</v>
          </cell>
          <cell r="B2339" t="str">
            <v>Macgregor West Estate Stage 3A New Urban Development New Supply</v>
          </cell>
          <cell r="C2339" t="str">
            <v>CIPEN Urbn Dvlpmnt</v>
          </cell>
        </row>
        <row r="2340">
          <cell r="A2340">
            <v>7519193</v>
          </cell>
          <cell r="B2340" t="str">
            <v>Macgregor West Estate Stage 3B New Urban Development New Supply</v>
          </cell>
          <cell r="C2340" t="str">
            <v>CIPEN Urbn Dvlpmnt</v>
          </cell>
        </row>
        <row r="2341">
          <cell r="A2341">
            <v>7519195</v>
          </cell>
          <cell r="B2341" t="str">
            <v>Belconnen Dist B1553 LMQCC Sub 2008 Upgrade Water Rising Main</v>
          </cell>
          <cell r="C2341" t="str">
            <v>CIPEN Community Dvp</v>
          </cell>
        </row>
        <row r="2342">
          <cell r="A2342">
            <v>7519196</v>
          </cell>
          <cell r="B2342" t="str">
            <v>Belconnen Dist B1553 LMQCC Sub 4828 Upgrade Water Rising Main</v>
          </cell>
          <cell r="C2342" t="str">
            <v>CIPEN Community Dvp</v>
          </cell>
        </row>
        <row r="2343">
          <cell r="A2343">
            <v>7519197</v>
          </cell>
          <cell r="B2343" t="str">
            <v>Belconnen Dist B1582 Stockdill Dr New Supply Water Rising Main</v>
          </cell>
          <cell r="C2343" t="str">
            <v>CIPEN Community Dvp</v>
          </cell>
        </row>
        <row r="2344">
          <cell r="A2344">
            <v>7519198</v>
          </cell>
          <cell r="B2344" t="str">
            <v>Belconnen B10 S44 College St Oracle 138 Units New Supply</v>
          </cell>
          <cell r="C2344" t="str">
            <v>CIPEN Urbn Infill</v>
          </cell>
        </row>
        <row r="2345">
          <cell r="A2345">
            <v>7519200</v>
          </cell>
          <cell r="B2345" t="str">
            <v>Monash B12 S56 - HV Retic &amp; LV Supply to Christian City Church</v>
          </cell>
          <cell r="C2345" t="str">
            <v>CIPEN Community Dvp</v>
          </cell>
        </row>
        <row r="2346">
          <cell r="A2346">
            <v>7519201</v>
          </cell>
          <cell r="B2346" t="str">
            <v>Mobile Phone and Data Access Point in Zone Substations</v>
          </cell>
          <cell r="C2346" t="str">
            <v>CIPEN IT Project</v>
          </cell>
        </row>
        <row r="2347">
          <cell r="A2347">
            <v>7519202</v>
          </cell>
          <cell r="B2347" t="str">
            <v>System Control Call and Dispatch Systems Enhancement Phase Two</v>
          </cell>
          <cell r="C2347" t="str">
            <v>CIPEN IT Project</v>
          </cell>
        </row>
        <row r="2348">
          <cell r="A2348">
            <v>7519205</v>
          </cell>
          <cell r="B2348" t="str">
            <v>East Lake Zone Substation</v>
          </cell>
          <cell r="C2348" t="str">
            <v>CIPEN ZZS Augme</v>
          </cell>
        </row>
        <row r="2349">
          <cell r="A2349">
            <v>7519206</v>
          </cell>
          <cell r="B2349" t="str">
            <v>Molonglo Zone Substation</v>
          </cell>
          <cell r="C2349" t="str">
            <v>CIPEN ZZS Augme</v>
          </cell>
        </row>
        <row r="2350">
          <cell r="A2350">
            <v>7519211</v>
          </cell>
          <cell r="B2350" t="str">
            <v>Gungahlin - Gungahlin to Gribble Feeder Tie</v>
          </cell>
          <cell r="C2350" t="str">
            <v>CIPEN Rel/Qual Dist</v>
          </cell>
        </row>
        <row r="2351">
          <cell r="A2351">
            <v>7519213</v>
          </cell>
          <cell r="B2351" t="str">
            <v>Franklin - Mitchell feeder tie</v>
          </cell>
          <cell r="C2351" t="str">
            <v>CIPEN Rel/Qual Subt</v>
          </cell>
        </row>
        <row r="2352">
          <cell r="A2352">
            <v>7519217</v>
          </cell>
          <cell r="B2352" t="str">
            <v>Airport Fairbairn cable upgrade</v>
          </cell>
          <cell r="C2352" t="str">
            <v>CIPEN Subtran Augm</v>
          </cell>
        </row>
        <row r="2353">
          <cell r="A2353">
            <v>7519221</v>
          </cell>
          <cell r="B2353" t="str">
            <v>Deakin Empire-NSW Cres Feeder tie</v>
          </cell>
          <cell r="C2353" t="str">
            <v>CIPEN Subtran Augm</v>
          </cell>
        </row>
        <row r="2354">
          <cell r="A2354">
            <v>7519222</v>
          </cell>
          <cell r="B2354" t="str">
            <v>East Lake Zone Sub associated feeder extensions</v>
          </cell>
          <cell r="C2354" t="str">
            <v>CIPEN Dist Sys Augm</v>
          </cell>
        </row>
        <row r="2355">
          <cell r="A2355">
            <v>7519227</v>
          </cell>
          <cell r="B2355" t="str">
            <v>Gungahlin-Anthony Rolfe Feeder Tie</v>
          </cell>
          <cell r="C2355" t="str">
            <v>CIPEN Subtran Augm</v>
          </cell>
        </row>
        <row r="2356">
          <cell r="A2356">
            <v>7519228</v>
          </cell>
          <cell r="B2356" t="str">
            <v>Hume New Feeder</v>
          </cell>
          <cell r="C2356" t="str">
            <v>CIPEN Subtran Augm</v>
          </cell>
        </row>
        <row r="2357">
          <cell r="A2357">
            <v>7519230</v>
          </cell>
          <cell r="B2357" t="str">
            <v>Phillip New Easty Feeder</v>
          </cell>
          <cell r="C2357" t="str">
            <v>CIPEN Subtran Augm</v>
          </cell>
        </row>
        <row r="2358">
          <cell r="A2358">
            <v>7519233</v>
          </cell>
          <cell r="B2358" t="str">
            <v>Tuggeranong TC Athllon Fdr extension</v>
          </cell>
          <cell r="C2358" t="str">
            <v>CIPEN Subtran Augm</v>
          </cell>
        </row>
        <row r="2359">
          <cell r="A2359">
            <v>7519234</v>
          </cell>
          <cell r="B2359" t="str">
            <v>Parkes S49B1</v>
          </cell>
          <cell r="C2359" t="str">
            <v>CIPEN Dist Sys Augm</v>
          </cell>
        </row>
        <row r="2360">
          <cell r="A2360">
            <v>7519235</v>
          </cell>
          <cell r="B2360" t="str">
            <v>Kaleen B19 S43 - LV Relocation</v>
          </cell>
          <cell r="C2360" t="str">
            <v>CIPEN Relocation</v>
          </cell>
        </row>
        <row r="2361">
          <cell r="A2361">
            <v>7519236</v>
          </cell>
          <cell r="B2361" t="str">
            <v>Sub 1693 - Installation of Additional HV Earthing</v>
          </cell>
          <cell r="C2361" t="str">
            <v>CIPEN Dist S/S Augm</v>
          </cell>
        </row>
        <row r="2362">
          <cell r="A2362">
            <v>7519237</v>
          </cell>
          <cell r="B2362" t="str">
            <v>Weston Creek B1179 - LV Supply to Odour Control Unit</v>
          </cell>
          <cell r="C2362" t="str">
            <v>CIPEN Community Dvp</v>
          </cell>
        </row>
        <row r="2363">
          <cell r="A2363">
            <v>7519239</v>
          </cell>
          <cell r="B2363" t="str">
            <v>Deakin B22 &amp; 23 S2 - Replace LV  U/G with Twisted Services</v>
          </cell>
          <cell r="C2363" t="str">
            <v>CIPEN Dist U/G Rplc</v>
          </cell>
        </row>
        <row r="2364">
          <cell r="A2364">
            <v>7519242</v>
          </cell>
          <cell r="B2364" t="str">
            <v>Kingston - Causeway 132kV Switching Station Relocation</v>
          </cell>
          <cell r="C2364" t="str">
            <v>CIPEN Relocation</v>
          </cell>
        </row>
        <row r="2365">
          <cell r="A2365">
            <v>7519262</v>
          </cell>
          <cell r="B2365" t="str">
            <v>City B1213 &amp;29  S49 - LV Relocations</v>
          </cell>
          <cell r="C2365" t="str">
            <v>CIPEN Relocation</v>
          </cell>
        </row>
        <row r="2366">
          <cell r="A2366">
            <v>7519263</v>
          </cell>
          <cell r="B2366" t="str">
            <v xml:space="preserve">	Pole Change Rework 2007-08 Stage 1</v>
          </cell>
          <cell r="C2366" t="str">
            <v>CIPEN Dist Pole Rplc</v>
          </cell>
        </row>
        <row r="2367">
          <cell r="A2367">
            <v>7519267</v>
          </cell>
          <cell r="B2367" t="str">
            <v>Bushfire Pole Replacement Program Stage 1 2008</v>
          </cell>
          <cell r="C2367" t="str">
            <v>CIPEN Dist Pole Rplc</v>
          </cell>
        </row>
        <row r="2368">
          <cell r="A2368">
            <v>7519269</v>
          </cell>
          <cell r="B2368" t="str">
            <v>Russell Blk 3 Sec 80  HV UG Relocations</v>
          </cell>
          <cell r="C2368" t="str">
            <v>CIPEN Relocation</v>
          </cell>
        </row>
        <row r="2369">
          <cell r="A2369">
            <v>7519270</v>
          </cell>
          <cell r="B2369" t="str">
            <v>Forde Stage 3B opposite Sec 16 Streetlight Control Panel New Supply</v>
          </cell>
          <cell r="C2369" t="str">
            <v>CIPEN Spec Requests</v>
          </cell>
        </row>
        <row r="2370">
          <cell r="A2370">
            <v>7519271</v>
          </cell>
          <cell r="B2370" t="str">
            <v>Mitchell B74 S6 - LV Supply to Comm Building</v>
          </cell>
          <cell r="C2370" t="str">
            <v>CIPEN Com/Ind Dvlp</v>
          </cell>
        </row>
        <row r="2371">
          <cell r="A2371">
            <v>7519274</v>
          </cell>
          <cell r="B2371" t="str">
            <v>Greenway B15 S7 - LV Relocation</v>
          </cell>
          <cell r="C2371" t="str">
            <v>CIPEN Relocation</v>
          </cell>
        </row>
        <row r="2372">
          <cell r="A2372">
            <v>7519275</v>
          </cell>
          <cell r="B2372" t="str">
            <v>Fyshwick B36 S27 - LV Upgrade</v>
          </cell>
          <cell r="C2372" t="str">
            <v>CIPEN CI Replacemnt</v>
          </cell>
        </row>
        <row r="2373">
          <cell r="A2373">
            <v>7519276</v>
          </cell>
          <cell r="B2373" t="str">
            <v>Page B44 S7 - LV Supply to 2 Units</v>
          </cell>
          <cell r="C2373" t="str">
            <v>CIPEN Urbn Infill</v>
          </cell>
        </row>
        <row r="2374">
          <cell r="A2374">
            <v>7519277</v>
          </cell>
          <cell r="B2374" t="str">
            <v>Replace UG Services and Mains attached to poles</v>
          </cell>
          <cell r="C2374" t="str">
            <v>CIPEN Dist U/G Rplc</v>
          </cell>
        </row>
        <row r="2375">
          <cell r="A2375">
            <v>7519283</v>
          </cell>
          <cell r="B2375" t="str">
            <v>Majura Airport Pialligo Ave HV Relocations</v>
          </cell>
          <cell r="C2375" t="str">
            <v>CIPEN Relocation</v>
          </cell>
        </row>
        <row r="2376">
          <cell r="A2376">
            <v>7519286</v>
          </cell>
          <cell r="B2376" t="str">
            <v>Crace Estate Stage 1A New Urban Development New Supply</v>
          </cell>
          <cell r="C2376" t="str">
            <v>CIPEN Urbn Dvlpmnt</v>
          </cell>
        </row>
        <row r="2377">
          <cell r="A2377">
            <v>7519288</v>
          </cell>
          <cell r="B2377" t="str">
            <v>Parkes Kings Ave/Parkes Way Overpass HV Relocation</v>
          </cell>
          <cell r="C2377" t="str">
            <v>CIPEN Relocation</v>
          </cell>
        </row>
        <row r="2378">
          <cell r="A2378">
            <v>7519290</v>
          </cell>
          <cell r="B2378" t="str">
            <v>Bush Fire Mitigation - Pole Reinforcement 07-08</v>
          </cell>
          <cell r="C2378" t="str">
            <v>CIPEN Dist Pole Rnst</v>
          </cell>
        </row>
        <row r="2379">
          <cell r="A2379">
            <v>7519291</v>
          </cell>
          <cell r="B2379" t="str">
            <v>Ainslie B27 S35 - LV Relocation</v>
          </cell>
          <cell r="C2379" t="str">
            <v>CIPEN Relocation</v>
          </cell>
        </row>
        <row r="2380">
          <cell r="A2380">
            <v>7519293</v>
          </cell>
          <cell r="B2380" t="str">
            <v>City B3 S31 Health Building Sub 2182 LV Board Upgrade</v>
          </cell>
          <cell r="C2380" t="str">
            <v>CIPEN Dist S/S Rplc</v>
          </cell>
        </row>
        <row r="2381">
          <cell r="A2381">
            <v>7519296</v>
          </cell>
          <cell r="B2381" t="str">
            <v>Parkes B4 S34 - LV Supply to TLC</v>
          </cell>
          <cell r="C2381" t="str">
            <v>CIPEN Spec Requests</v>
          </cell>
        </row>
        <row r="2382">
          <cell r="A2382">
            <v>7519297</v>
          </cell>
          <cell r="B2382" t="str">
            <v>Braddon B8 S58 - LV Supply to 5 Units</v>
          </cell>
          <cell r="C2382" t="str">
            <v>CIPEN Urbn Infill</v>
          </cell>
        </row>
        <row r="2383">
          <cell r="A2383">
            <v>7519298</v>
          </cell>
          <cell r="B2383" t="str">
            <v>Cook B12 S12 - LV Upgrade</v>
          </cell>
          <cell r="C2383" t="str">
            <v>CIPEN CI Replacemnt</v>
          </cell>
        </row>
        <row r="2384">
          <cell r="A2384">
            <v>7519299</v>
          </cell>
          <cell r="B2384" t="str">
            <v>Yarralumla B22 S32 - HV Retic &amp; LV Supply to Chancery</v>
          </cell>
          <cell r="C2384" t="str">
            <v>CIPEN Com/Ind Dvlp</v>
          </cell>
        </row>
        <row r="2385">
          <cell r="A2385">
            <v>7519300</v>
          </cell>
          <cell r="B2385" t="str">
            <v>Suburban Pole Stage 23 Replacement 07-08</v>
          </cell>
          <cell r="C2385" t="str">
            <v>CIPEN Dist Pole Rplc</v>
          </cell>
        </row>
        <row r="2386">
          <cell r="A2386">
            <v>7519301</v>
          </cell>
          <cell r="B2386" t="str">
            <v>Suburban Pole Stage 24 Replacement 07-08</v>
          </cell>
          <cell r="C2386" t="str">
            <v>CIPEN Dist Pole Rplc</v>
          </cell>
        </row>
        <row r="2387">
          <cell r="A2387">
            <v>7519308</v>
          </cell>
          <cell r="B2387" t="str">
            <v>Red Hill B9 S23 - Replace LV O/H with ABC</v>
          </cell>
          <cell r="C2387" t="str">
            <v>CIPEN CI Replacemnt</v>
          </cell>
        </row>
        <row r="2388">
          <cell r="A2388">
            <v>7519309</v>
          </cell>
          <cell r="B2388" t="str">
            <v>Acton B3 S2 CSIRO - HV/LV Relocations</v>
          </cell>
          <cell r="C2388" t="str">
            <v>CIPEN Relocation</v>
          </cell>
        </row>
        <row r="2389">
          <cell r="A2389">
            <v>7519310</v>
          </cell>
          <cell r="B2389" t="str">
            <v>Yarralumla B18 S75 - Replace LV O/H with ABC</v>
          </cell>
          <cell r="C2389" t="str">
            <v>CIPEN CI Replacemnt</v>
          </cell>
        </row>
        <row r="2390">
          <cell r="A2390">
            <v>7519311</v>
          </cell>
          <cell r="B2390" t="str">
            <v>Majura B660 Fairbairn - LV Relocation</v>
          </cell>
          <cell r="C2390" t="str">
            <v>CIPEN Relocation</v>
          </cell>
        </row>
        <row r="2391">
          <cell r="A2391">
            <v>7519312</v>
          </cell>
          <cell r="B2391" t="str">
            <v>Majura B660 Fairbairn - LV Supply to Library Bldg</v>
          </cell>
          <cell r="C2391" t="str">
            <v>CIPEN CI Replacemnt</v>
          </cell>
        </row>
        <row r="2392">
          <cell r="A2392">
            <v>7519317</v>
          </cell>
          <cell r="B2392" t="str">
            <v>Harrison  Flemington Rd/Wells Station Dr Int - LV Supply to TLC</v>
          </cell>
          <cell r="C2392" t="str">
            <v>CIPEN Spec Requests</v>
          </cell>
        </row>
        <row r="2393">
          <cell r="A2393">
            <v>7519318</v>
          </cell>
          <cell r="B2393" t="str">
            <v>Replace damaged HV Switchgear Sub 4694 O'Connor Circuit Calwell</v>
          </cell>
          <cell r="C2393" t="str">
            <v>CIPEN Dist S/S Rplc</v>
          </cell>
        </row>
        <row r="2394">
          <cell r="A2394">
            <v>7519319</v>
          </cell>
          <cell r="B2394" t="str">
            <v>HV switchgear upgrade &amp; HV relocation - Sub 2944 Cook</v>
          </cell>
          <cell r="C2394" t="str">
            <v>CIPEN Dist S/S Rplc</v>
          </cell>
        </row>
        <row r="2395">
          <cell r="A2395">
            <v>7519320</v>
          </cell>
          <cell r="B2395" t="str">
            <v>Bruce B16-19 S109  - HV Retic &amp; LV Supply 119  Units</v>
          </cell>
          <cell r="C2395" t="str">
            <v>CIPEN Urbn Infill</v>
          </cell>
        </row>
        <row r="2396">
          <cell r="A2396">
            <v>7519321</v>
          </cell>
          <cell r="B2396" t="str">
            <v>Griffith B11 S15 - Replace LV O/H with ABC</v>
          </cell>
          <cell r="C2396" t="str">
            <v>CIPEN CI Replacemnt</v>
          </cell>
        </row>
        <row r="2397">
          <cell r="A2397">
            <v>7519322</v>
          </cell>
          <cell r="B2397" t="str">
            <v>Garran B42 S8 - HV/LV Retic &amp; LV Supply to Presbytery</v>
          </cell>
          <cell r="C2397" t="str">
            <v>CIPEN Community Dvp</v>
          </cell>
        </row>
        <row r="2398">
          <cell r="A2398">
            <v>7519323</v>
          </cell>
          <cell r="B2398" t="str">
            <v>Paddys River B284 - LV Supply to Cotter Dam Motorising Valves</v>
          </cell>
          <cell r="C2398" t="str">
            <v>CIPEN Community Dvp</v>
          </cell>
        </row>
        <row r="2399">
          <cell r="A2399">
            <v>7519324</v>
          </cell>
          <cell r="B2399" t="str">
            <v>Fyshwick B33 S37 - LV Upgrade</v>
          </cell>
          <cell r="C2399" t="str">
            <v>CIPEN CI Replacemnt</v>
          </cell>
        </row>
        <row r="2400">
          <cell r="A2400">
            <v>7519325</v>
          </cell>
          <cell r="B2400" t="str">
            <v>Bonython B4 S78 - LV Supply to 14 Units</v>
          </cell>
          <cell r="C2400" t="str">
            <v>CIPEN Urbn Infill</v>
          </cell>
        </row>
        <row r="2401">
          <cell r="A2401">
            <v>7519326</v>
          </cell>
          <cell r="B2401" t="str">
            <v>Watson S109   - LV  Relocations</v>
          </cell>
          <cell r="C2401" t="str">
            <v>CIPEN Relocation</v>
          </cell>
        </row>
        <row r="2402">
          <cell r="A2402">
            <v>7519327</v>
          </cell>
          <cell r="B2402" t="str">
            <v>Forrest B8 S20 - LV Supply to 4 Units</v>
          </cell>
          <cell r="C2402" t="str">
            <v>CIPEN Urbn Infill</v>
          </cell>
        </row>
        <row r="2403">
          <cell r="A2403">
            <v>7519329</v>
          </cell>
          <cell r="B2403" t="str">
            <v>Bonython B1 S76 - LV Supply to 32 Units</v>
          </cell>
          <cell r="C2403" t="str">
            <v>CIPEN Urbn Infill</v>
          </cell>
        </row>
        <row r="2404">
          <cell r="A2404">
            <v>7519330</v>
          </cell>
          <cell r="B2404" t="str">
            <v>Stromlo 22kV Pole Installations for ICON Fibre</v>
          </cell>
          <cell r="C2404" t="str">
            <v>CIPEN Spec Requests</v>
          </cell>
        </row>
        <row r="2405">
          <cell r="A2405">
            <v>7519331</v>
          </cell>
          <cell r="B2405" t="str">
            <v>BFM Pole Replacement Program Stage 2 2008</v>
          </cell>
          <cell r="C2405" t="str">
            <v>CIPEN Dist Pole Rplc</v>
          </cell>
        </row>
        <row r="2406">
          <cell r="A2406">
            <v>7519332</v>
          </cell>
          <cell r="B2406" t="str">
            <v>Franklin HV &amp; LV Demonstration Housing Precint New Urban Developmen</v>
          </cell>
          <cell r="C2406" t="str">
            <v>CIPEN Urbn Dvlpmnt</v>
          </cell>
        </row>
        <row r="2407">
          <cell r="A2407">
            <v>7519334</v>
          </cell>
          <cell r="B2407" t="str">
            <v>Lyneham B9 S57 - LV Supply to Telstra Site</v>
          </cell>
          <cell r="C2407" t="str">
            <v>CIPEN Spec Requests</v>
          </cell>
        </row>
        <row r="2408">
          <cell r="A2408">
            <v>7519335</v>
          </cell>
          <cell r="B2408" t="str">
            <v>Gordon B14 S410 - LV Supply to Telstra Site</v>
          </cell>
          <cell r="C2408" t="str">
            <v>CIPEN Spec Requests</v>
          </cell>
        </row>
        <row r="2409">
          <cell r="A2409">
            <v>7519336</v>
          </cell>
          <cell r="B2409" t="str">
            <v>Nicholls B8 S78 - LV Supply to Telstra Site</v>
          </cell>
          <cell r="C2409" t="str">
            <v>CIPEN Spec Requests</v>
          </cell>
        </row>
        <row r="2410">
          <cell r="A2410">
            <v>7519337</v>
          </cell>
          <cell r="B2410" t="str">
            <v>Nicholls B12 S2 - LV Relocation</v>
          </cell>
          <cell r="C2410" t="str">
            <v>CIPEN Relocation</v>
          </cell>
        </row>
        <row r="2411">
          <cell r="A2411">
            <v>7519338</v>
          </cell>
          <cell r="B2411" t="str">
            <v>Mitchell B73 S6 - LV Supply to Comm Building</v>
          </cell>
          <cell r="C2411" t="str">
            <v>CIPEN Com/Ind Dvlp</v>
          </cell>
        </row>
        <row r="2412">
          <cell r="A2412">
            <v>7519340</v>
          </cell>
          <cell r="B2412" t="str">
            <v>Acton B14 S67 - LV Supply to Boatshed</v>
          </cell>
          <cell r="C2412" t="str">
            <v>CIPEN Spec Requests</v>
          </cell>
        </row>
        <row r="2413">
          <cell r="A2413">
            <v>7519344</v>
          </cell>
          <cell r="B2413" t="str">
            <v>Acton B3 S2 CSIRO Phytotron Bldg Sub 663 Supply Upgrade</v>
          </cell>
          <cell r="C2413" t="str">
            <v>CIPEN Com/Ind Dvlp</v>
          </cell>
        </row>
        <row r="2414">
          <cell r="A2414">
            <v>7519345</v>
          </cell>
          <cell r="B2414" t="str">
            <v>Tuggeranong Dist B1654 Angle Crossing Pump Station New Supply</v>
          </cell>
          <cell r="C2414" t="str">
            <v>CIPEN Community Dvp</v>
          </cell>
        </row>
        <row r="2415">
          <cell r="A2415">
            <v>7519346</v>
          </cell>
          <cell r="B2415" t="str">
            <v>Suburban Pole Stage 25 Replacement 07-08</v>
          </cell>
          <cell r="C2415" t="str">
            <v>CIPEN Dist Pole Rplc</v>
          </cell>
        </row>
        <row r="2416">
          <cell r="A2416">
            <v>7519347</v>
          </cell>
          <cell r="B2416" t="str">
            <v>Suburban Pole Stage 26 Replacement 07-08</v>
          </cell>
          <cell r="C2416" t="str">
            <v>CIPEN Dist Pole Rplc</v>
          </cell>
        </row>
        <row r="2417">
          <cell r="A2417">
            <v>7519348</v>
          </cell>
          <cell r="B2417" t="str">
            <v>Forde B1 S23 Burgmann Anglican School New Supply</v>
          </cell>
          <cell r="C2417" t="str">
            <v>CIPEN Com/Ind Dvlp</v>
          </cell>
        </row>
        <row r="2418">
          <cell r="A2418">
            <v>7519351</v>
          </cell>
          <cell r="B2418" t="str">
            <v>Fyshwick B39 S20 National Capital Printing Supply Upgrade</v>
          </cell>
          <cell r="C2418" t="str">
            <v>CIPEN Com/Ind Dvlp</v>
          </cell>
        </row>
        <row r="2419">
          <cell r="A2419">
            <v>7519352</v>
          </cell>
          <cell r="B2419" t="str">
            <v>Griffith B1 S2 - LV Upgrade</v>
          </cell>
          <cell r="C2419" t="str">
            <v>CIPEN Com/Ind Dvlp</v>
          </cell>
        </row>
        <row r="2420">
          <cell r="A2420">
            <v>7519353</v>
          </cell>
          <cell r="B2420" t="str">
            <v>Suburb Temporary Nailed pole Replacement Program Stage 1 07-08</v>
          </cell>
          <cell r="C2420" t="str">
            <v>CIPEN Dist Pole Rplc</v>
          </cell>
        </row>
        <row r="2421">
          <cell r="A2421">
            <v>7519354</v>
          </cell>
          <cell r="B2421" t="str">
            <v>Greenway B17 S7 - LV Supply to Comm Development</v>
          </cell>
          <cell r="C2421" t="str">
            <v>CIPEN Com/Ind Dvlp</v>
          </cell>
        </row>
        <row r="2422">
          <cell r="A2422">
            <v>7519355</v>
          </cell>
          <cell r="B2422" t="str">
            <v>Bonython B1 S76 - Temporary  Supply</v>
          </cell>
          <cell r="C2422" t="str">
            <v>CIPEN Urbn Infill</v>
          </cell>
        </row>
        <row r="2423">
          <cell r="A2423">
            <v>7519357</v>
          </cell>
          <cell r="B2423" t="str">
            <v>Forde B3 S33 - LV Supply To Irrigation Controller</v>
          </cell>
          <cell r="C2423" t="str">
            <v>CIPEN Spec Requests</v>
          </cell>
        </row>
        <row r="2424">
          <cell r="A2424">
            <v>7519358</v>
          </cell>
          <cell r="B2424" t="str">
            <v>Charnwood B1 S95 - LV Upgrade</v>
          </cell>
          <cell r="C2424" t="str">
            <v>CIPEN Com/Ind Dvlp</v>
          </cell>
        </row>
        <row r="2425">
          <cell r="A2425">
            <v>7519360</v>
          </cell>
          <cell r="B2425" t="str">
            <v>Pialligo Ave/Fairbairn Ave/Beltana Rd Int - LV Relocations</v>
          </cell>
          <cell r="C2425" t="str">
            <v>CIPEN Relocation</v>
          </cell>
        </row>
        <row r="2426">
          <cell r="A2426">
            <v>7519361</v>
          </cell>
          <cell r="B2426" t="str">
            <v>Chapman B79 S11 - Sub 1821 Upgrade</v>
          </cell>
          <cell r="C2426" t="str">
            <v>CIPEN Dist S/S Augm</v>
          </cell>
        </row>
        <row r="2427">
          <cell r="A2427">
            <v>7519362</v>
          </cell>
          <cell r="B2427" t="str">
            <v>Yarralumla B29&amp;30 S69 - Replace faulty Service Cables</v>
          </cell>
          <cell r="C2427" t="str">
            <v>CIPEN SERVICE RPLC</v>
          </cell>
        </row>
        <row r="2428">
          <cell r="A2428">
            <v>7519363</v>
          </cell>
          <cell r="B2428" t="str">
            <v>Narrabundah B5 &amp; 22 S56 - Replace faulty Service Cables</v>
          </cell>
          <cell r="C2428" t="str">
            <v>CIPEN SERVICE RPLC</v>
          </cell>
        </row>
        <row r="2429">
          <cell r="A2429">
            <v>7519364</v>
          </cell>
          <cell r="B2429" t="str">
            <v>O'Connor B24 &amp; 25  S66 - Replace faulty Service Cables</v>
          </cell>
          <cell r="C2429" t="str">
            <v>CIPEN SERVICE RPLC</v>
          </cell>
        </row>
        <row r="2430">
          <cell r="A2430">
            <v>7519367</v>
          </cell>
          <cell r="B2430" t="str">
            <v>Multi Utility Integrated Metering Infrastructure</v>
          </cell>
          <cell r="C2430" t="str">
            <v>CIPEN Meter Replce</v>
          </cell>
        </row>
        <row r="2431">
          <cell r="A2431">
            <v>7519374</v>
          </cell>
          <cell r="B2431" t="str">
            <v>Deakin B4 S22 - LV Replacement</v>
          </cell>
          <cell r="C2431" t="str">
            <v>CIPEN CI Replacemnt</v>
          </cell>
        </row>
        <row r="2432">
          <cell r="A2432">
            <v>7519376</v>
          </cell>
          <cell r="B2432" t="str">
            <v>Charnwood B1 S114 - Asset Replacement</v>
          </cell>
          <cell r="C2432" t="str">
            <v>CIPEN Dist U/G Rplc</v>
          </cell>
        </row>
        <row r="2433">
          <cell r="A2433">
            <v>7519378</v>
          </cell>
          <cell r="B2433" t="str">
            <v>Acton ANU Centre for Business &amp; Economics New Supply</v>
          </cell>
          <cell r="C2433" t="str">
            <v>CIPEN Com/Ind Dvlp</v>
          </cell>
        </row>
        <row r="2434">
          <cell r="A2434">
            <v>7519379</v>
          </cell>
          <cell r="B2434" t="str">
            <v>City B15 S10 Sub 4078 Supply Upgrade</v>
          </cell>
          <cell r="C2434" t="str">
            <v>CIPEN Com/Ind Dvlp</v>
          </cell>
        </row>
        <row r="2435">
          <cell r="A2435">
            <v>7519380</v>
          </cell>
          <cell r="B2435" t="str">
            <v>Bruce B5 S46 AIS - LV Supply to SLCC</v>
          </cell>
          <cell r="C2435" t="str">
            <v>CIPEN Spec Requests</v>
          </cell>
        </row>
        <row r="2436">
          <cell r="A2436">
            <v>7519381</v>
          </cell>
          <cell r="B2436" t="str">
            <v>Symonston B8 S107 -  LV Upgrade</v>
          </cell>
          <cell r="C2436" t="str">
            <v>CIPEN Community Dvp</v>
          </cell>
        </row>
        <row r="2437">
          <cell r="A2437">
            <v>7519383</v>
          </cell>
          <cell r="B2437" t="str">
            <v>Suburb Pole Substation Stg 3 07-08 Replacement</v>
          </cell>
          <cell r="C2437" t="str">
            <v>CIPEN Dist Pole Sub</v>
          </cell>
        </row>
        <row r="2438">
          <cell r="A2438">
            <v>7519384</v>
          </cell>
          <cell r="B2438" t="str">
            <v>Holt B1 S19  - LV Supply to 24 Units</v>
          </cell>
          <cell r="C2438" t="str">
            <v>CIPEN Urbn Infill</v>
          </cell>
        </row>
        <row r="2439">
          <cell r="A2439">
            <v>7519385</v>
          </cell>
          <cell r="B2439" t="str">
            <v>Franklin B12 S2  -  LV Supply to Construction Site</v>
          </cell>
          <cell r="C2439" t="str">
            <v>CIPEN Spec Requests</v>
          </cell>
        </row>
        <row r="2440">
          <cell r="A2440">
            <v>7519386</v>
          </cell>
          <cell r="B2440" t="str">
            <v>Woden Zone Substation - Fence Replacement</v>
          </cell>
          <cell r="C2440" t="str">
            <v>CIPEN ZZS Replce</v>
          </cell>
        </row>
        <row r="2441">
          <cell r="A2441">
            <v>7519387</v>
          </cell>
          <cell r="B2441" t="str">
            <v>Theodore Zone Substation - Fence Repalcement</v>
          </cell>
          <cell r="C2441" t="str">
            <v>CIPEN ZZS Replce</v>
          </cell>
        </row>
        <row r="2442">
          <cell r="A2442">
            <v>7519388</v>
          </cell>
          <cell r="B2442" t="str">
            <v>Gold Creek Zone - Electronic Detection &amp; Surveillance</v>
          </cell>
          <cell r="C2442" t="str">
            <v>CIPEN ZZS Replce</v>
          </cell>
        </row>
        <row r="2443">
          <cell r="A2443">
            <v>7519390</v>
          </cell>
          <cell r="B2443" t="str">
            <v>Suburban OH SWG Repl. 08 09 Stage 1</v>
          </cell>
          <cell r="C2443" t="str">
            <v>CIPEN Dist O/H Rplc</v>
          </cell>
        </row>
        <row r="2444">
          <cell r="A2444">
            <v>7519391</v>
          </cell>
          <cell r="B2444" t="str">
            <v>Replace Faulty Padmount Substation 8338 Dunlop</v>
          </cell>
          <cell r="C2444" t="str">
            <v>CIPEN Dist S/S Rplc</v>
          </cell>
        </row>
        <row r="2445">
          <cell r="A2445">
            <v>7519392</v>
          </cell>
          <cell r="B2445" t="str">
            <v>Narrabundah B3 S28 - LV Upgrade</v>
          </cell>
          <cell r="C2445" t="str">
            <v>CIPEN Com/Ind Dvlp</v>
          </cell>
        </row>
        <row r="2446">
          <cell r="A2446">
            <v>7519393</v>
          </cell>
          <cell r="B2446" t="str">
            <v>Narrabundah B8 S28 - LV Upgrade</v>
          </cell>
          <cell r="C2446" t="str">
            <v>CIPEN Com/Ind Dvlp</v>
          </cell>
        </row>
        <row r="2447">
          <cell r="A2447">
            <v>7519395</v>
          </cell>
          <cell r="B2447" t="str">
            <v>Mitchell B32 S38 - LV Supply to Comm Development</v>
          </cell>
          <cell r="C2447" t="str">
            <v>CIPEN Com/Ind Dvlp</v>
          </cell>
        </row>
        <row r="2448">
          <cell r="A2448">
            <v>7519396</v>
          </cell>
          <cell r="B2448" t="str">
            <v>Mitchell B19 S22 - LV Supply to Comm Development</v>
          </cell>
          <cell r="C2448" t="str">
            <v>CIPEN Com/Ind Dvlp</v>
          </cell>
        </row>
        <row r="2449">
          <cell r="A2449">
            <v>7519397</v>
          </cell>
          <cell r="B2449" t="str">
            <v>Dickson B12 S4 -  LV Supply to 5 Units</v>
          </cell>
          <cell r="C2449" t="str">
            <v>CIPEN Urbn Infill</v>
          </cell>
        </row>
        <row r="2450">
          <cell r="A2450">
            <v>7519398</v>
          </cell>
          <cell r="B2450" t="str">
            <v>Deakin B1&amp;12 S31- LV Supply to 4 Units</v>
          </cell>
          <cell r="C2450" t="str">
            <v>CIPEN Urbn Infill</v>
          </cell>
        </row>
        <row r="2451">
          <cell r="A2451">
            <v>7519399</v>
          </cell>
          <cell r="B2451" t="str">
            <v>Macquarie B8 S48 - HV Retic &amp; LV Supply to 39 Units</v>
          </cell>
          <cell r="C2451" t="str">
            <v>CIPEN Urbn Infill</v>
          </cell>
        </row>
        <row r="2452">
          <cell r="A2452">
            <v>7519400</v>
          </cell>
          <cell r="B2452" t="str">
            <v>Hawker B18 S33 IGA Supply Upgrade</v>
          </cell>
          <cell r="C2452" t="str">
            <v>CIPEN Com/Ind Dvlp</v>
          </cell>
        </row>
        <row r="2453">
          <cell r="A2453">
            <v>7519401</v>
          </cell>
          <cell r="B2453" t="str">
            <v>Domestic Meter Replacement Stage 3</v>
          </cell>
          <cell r="C2453" t="str">
            <v>CIPEN Meter Replce</v>
          </cell>
        </row>
        <row r="2454">
          <cell r="A2454">
            <v>7519402</v>
          </cell>
          <cell r="B2454" t="str">
            <v>Forde Estate Stage 4A2 New Supply New Urban Development</v>
          </cell>
          <cell r="C2454" t="str">
            <v>CIPEN Urbn Dvlpmnt</v>
          </cell>
        </row>
        <row r="2455">
          <cell r="A2455">
            <v>7519405</v>
          </cell>
          <cell r="B2455" t="str">
            <v>Forde B1 S30 - LV Supply to 30 Units</v>
          </cell>
          <cell r="C2455" t="str">
            <v>CIPEN Urbn Infill</v>
          </cell>
        </row>
        <row r="2456">
          <cell r="A2456">
            <v>7519406</v>
          </cell>
          <cell r="B2456" t="str">
            <v>Harrison Emerald Grove Gungaderra Estate New Urban Dev New Supply</v>
          </cell>
          <cell r="C2456" t="str">
            <v>CIPEN Urbn Dvlpmnt</v>
          </cell>
        </row>
        <row r="2457">
          <cell r="A2457">
            <v>7519408</v>
          </cell>
          <cell r="B2457" t="str">
            <v>Casey 2 Estate Stage 1A1 New Urban Development HV &amp; LV Reticulation</v>
          </cell>
          <cell r="C2457" t="str">
            <v>CIPEN Urbn Dvlpmnt</v>
          </cell>
        </row>
        <row r="2458">
          <cell r="A2458">
            <v>7519410</v>
          </cell>
          <cell r="B2458" t="str">
            <v>Trunk Mobile Radio Upgrade</v>
          </cell>
          <cell r="C2458" t="str">
            <v>CIPEN IT Project</v>
          </cell>
        </row>
        <row r="2459">
          <cell r="A2459">
            <v>7519411</v>
          </cell>
          <cell r="B2459" t="str">
            <v>Bonner Stage 1B2 Estate - New Supply Urban Development</v>
          </cell>
          <cell r="C2459" t="str">
            <v>CIPEN Urbn Dvlpmnt</v>
          </cell>
        </row>
        <row r="2460">
          <cell r="A2460">
            <v>7519412</v>
          </cell>
          <cell r="B2460" t="str">
            <v>Jerrabomberra B186 Transgrid Queanbeyan Zone Substation HV Relocation</v>
          </cell>
          <cell r="C2460" t="str">
            <v>CIPEN Relocation</v>
          </cell>
        </row>
        <row r="2461">
          <cell r="A2461">
            <v>7519415</v>
          </cell>
          <cell r="B2461" t="str">
            <v>Jerrabomberra B186 Transgrid Queanbeyan Zone Sub 66kV Lines Relocation</v>
          </cell>
          <cell r="C2461" t="str">
            <v>CIPEN Relocation</v>
          </cell>
        </row>
        <row r="2462">
          <cell r="A2462">
            <v>7519417</v>
          </cell>
          <cell r="B2462" t="str">
            <v>O'Connor B4 S27 - Stay  Wire Relocation</v>
          </cell>
          <cell r="C2462" t="str">
            <v>CIPEN Relocation</v>
          </cell>
        </row>
        <row r="2463">
          <cell r="A2463">
            <v>7519419</v>
          </cell>
          <cell r="B2463" t="str">
            <v>Charnwood B8 S29 - Asset Replacement</v>
          </cell>
          <cell r="C2463" t="str">
            <v>CIPEN Dist U/G Rplc</v>
          </cell>
        </row>
        <row r="2464">
          <cell r="A2464">
            <v>7519420</v>
          </cell>
          <cell r="B2464" t="str">
            <v>Red Hill B4 S5 - LV Upgrade</v>
          </cell>
          <cell r="C2464" t="str">
            <v>CIPEN CI Replacemnt</v>
          </cell>
        </row>
        <row r="2465">
          <cell r="A2465">
            <v>7519421</v>
          </cell>
          <cell r="B2465" t="str">
            <v>Phillip B25 S29 - LV Supply to Comm Development</v>
          </cell>
          <cell r="C2465" t="str">
            <v>CIPEN Com/Ind Dvlp</v>
          </cell>
        </row>
        <row r="2466">
          <cell r="A2466">
            <v>7519422</v>
          </cell>
          <cell r="B2466" t="str">
            <v>Bonner Stage 1B3 - New Supply Urban Development</v>
          </cell>
          <cell r="C2466" t="str">
            <v>CIPEN Urbn Dvlpmnt</v>
          </cell>
        </row>
        <row r="2467">
          <cell r="A2467">
            <v>7519427</v>
          </cell>
          <cell r="B2467" t="str">
            <v>Dickson B79 S4 Redevelopment 14 Units LV Supply</v>
          </cell>
          <cell r="C2467" t="str">
            <v>CIPEN Urbn Infill</v>
          </cell>
        </row>
        <row r="2468">
          <cell r="A2468">
            <v>7519428</v>
          </cell>
          <cell r="B2468" t="str">
            <v>Suburban Pole Stage 1 Replacement 08-09</v>
          </cell>
          <cell r="C2468" t="str">
            <v>CIPEN Dist Pole Rplc</v>
          </cell>
        </row>
        <row r="2469">
          <cell r="A2469">
            <v>7519429</v>
          </cell>
          <cell r="B2469" t="str">
            <v>Suburban Pole Stage 2 Replacement 08-09</v>
          </cell>
          <cell r="C2469" t="str">
            <v>CIPEN Dist Pole Rplc</v>
          </cell>
        </row>
        <row r="2470">
          <cell r="A2470">
            <v>7519430</v>
          </cell>
          <cell r="B2470" t="str">
            <v>Suburban Pole Stage 3 Replacement 08-09</v>
          </cell>
          <cell r="C2470" t="str">
            <v>CIPEN Dist Pole Rplc</v>
          </cell>
        </row>
        <row r="2471">
          <cell r="A2471">
            <v>7519431</v>
          </cell>
          <cell r="B2471" t="str">
            <v>Suburban Pole Stage 4 Replacement 08-09</v>
          </cell>
          <cell r="C2471" t="str">
            <v>CIPEN Dist Pole Rplc</v>
          </cell>
        </row>
        <row r="2472">
          <cell r="A2472">
            <v>7519432</v>
          </cell>
          <cell r="B2472" t="str">
            <v>Suburban Pole Stage 5 Replacement 08-09</v>
          </cell>
          <cell r="C2472" t="str">
            <v>CIPEN Dist Pole Rplc</v>
          </cell>
        </row>
        <row r="2473">
          <cell r="A2473">
            <v>7519437</v>
          </cell>
          <cell r="B2473" t="str">
            <v>Jerrabomberra Blk 2062 Harman Data Centre Stage 1 I/D Sub Fitout &amp; HV</v>
          </cell>
          <cell r="C2473" t="str">
            <v>CIPEN Com/Ind Dvlp</v>
          </cell>
        </row>
        <row r="2474">
          <cell r="A2474">
            <v>7519438</v>
          </cell>
          <cell r="B2474" t="str">
            <v>Bonython B2 S76 - LV Supply to  28 Units</v>
          </cell>
          <cell r="C2474" t="str">
            <v>CIPEN Urbn Infill</v>
          </cell>
        </row>
        <row r="2475">
          <cell r="A2475">
            <v>7519450</v>
          </cell>
          <cell r="B2475" t="str">
            <v>Fyshwick Sec 26 Industrial Estate HV Reticulation</v>
          </cell>
          <cell r="C2475" t="str">
            <v>CIPEN Com/Ind Dvlp</v>
          </cell>
        </row>
        <row r="2476">
          <cell r="A2476">
            <v>7519451</v>
          </cell>
          <cell r="B2476" t="str">
            <v>Fyshwick B20 S33 - 208 Gladstone St Sub 4916 Upgrade</v>
          </cell>
          <cell r="C2476" t="str">
            <v>CIPEN Com/Ind Dvlp</v>
          </cell>
        </row>
        <row r="2477">
          <cell r="A2477">
            <v>7519452</v>
          </cell>
          <cell r="B2477" t="str">
            <v>Temp Nail pole Replacement Stage 1 08-09</v>
          </cell>
          <cell r="C2477" t="str">
            <v>CIPEN Dist Pole Rplc</v>
          </cell>
        </row>
        <row r="2478">
          <cell r="A2478">
            <v>7519453</v>
          </cell>
          <cell r="B2478" t="str">
            <v>Gungahlin S437 -  LV Supply to  Toilet Block (Temp)</v>
          </cell>
          <cell r="C2478" t="str">
            <v>CIPEN Spec Requests</v>
          </cell>
        </row>
        <row r="2479">
          <cell r="A2479">
            <v>7519459</v>
          </cell>
          <cell r="B2479" t="str">
            <v>Fyshwick B64 S32 - LV Supply to Comm Development</v>
          </cell>
          <cell r="C2479" t="str">
            <v>CIPEN Com/Ind Dvlp</v>
          </cell>
        </row>
        <row r="2480">
          <cell r="A2480">
            <v>7519462</v>
          </cell>
          <cell r="B2480" t="str">
            <v>Holder B2627&amp;28 S17 - LV Supply to 13 Units</v>
          </cell>
          <cell r="C2480" t="str">
            <v>CIPEN Urbn Infill</v>
          </cell>
        </row>
        <row r="2481">
          <cell r="A2481">
            <v>7519463</v>
          </cell>
          <cell r="B2481" t="str">
            <v>O'Connor B11&amp;12 S79 -  LV Supply to 14 Units</v>
          </cell>
          <cell r="C2481" t="str">
            <v>CIPEN Urbn Infill</v>
          </cell>
        </row>
        <row r="2482">
          <cell r="A2482">
            <v>7519464</v>
          </cell>
          <cell r="B2482" t="str">
            <v xml:space="preserve"> City B8 S68 -  LV Supply to Construction Site</v>
          </cell>
          <cell r="C2482" t="str">
            <v>CIPEN Com/Ind Dvlp</v>
          </cell>
        </row>
        <row r="2483">
          <cell r="A2483">
            <v>7519467</v>
          </cell>
          <cell r="B2483" t="str">
            <v>O'Malley B10 S54 - Minipillar Relocation</v>
          </cell>
          <cell r="C2483" t="str">
            <v>CIPEN Relocation</v>
          </cell>
        </row>
        <row r="2484">
          <cell r="A2484">
            <v>7519468</v>
          </cell>
          <cell r="B2484" t="str">
            <v>Kingston Foreshore HV Temporary Relocations</v>
          </cell>
          <cell r="C2484" t="str">
            <v>CIPEN Relocation</v>
          </cell>
        </row>
        <row r="2485">
          <cell r="A2485">
            <v>7519469</v>
          </cell>
          <cell r="B2485" t="str">
            <v>O'Connor B47 S10 -  LV Replacement</v>
          </cell>
          <cell r="C2485" t="str">
            <v>CIPEN Dist O/H Rplc</v>
          </cell>
        </row>
        <row r="2486">
          <cell r="A2486">
            <v>7519470</v>
          </cell>
          <cell r="B2486" t="str">
            <v>Overhead Service Replacement 2007-2008 Stage 2</v>
          </cell>
          <cell r="C2486" t="str">
            <v>CIPEN SERVICE RPLC</v>
          </cell>
        </row>
        <row r="2487">
          <cell r="A2487">
            <v>7519471</v>
          </cell>
          <cell r="B2487" t="str">
            <v>Parkes B 5 S2 Comm Park off Sub 864- LV Supply to POE</v>
          </cell>
          <cell r="C2487" t="str">
            <v>CIPEN Community Dvp</v>
          </cell>
        </row>
        <row r="2488">
          <cell r="A2488">
            <v>7519472</v>
          </cell>
          <cell r="B2488" t="str">
            <v>Fyshwick Sec 26 Development Stge 1 New Supply</v>
          </cell>
          <cell r="C2488" t="str">
            <v>CIPEN Com/Ind Dvlp</v>
          </cell>
        </row>
        <row r="2489">
          <cell r="A2489">
            <v>7519474</v>
          </cell>
          <cell r="B2489" t="str">
            <v>Fyshwick B35 S37 Data Centre Stage 1 New Supply</v>
          </cell>
          <cell r="C2489" t="str">
            <v>CIPEN Com/Ind Dvlp</v>
          </cell>
        </row>
        <row r="2490">
          <cell r="A2490">
            <v>7519475</v>
          </cell>
          <cell r="B2490" t="str">
            <v>Yarralumla B18 S32 - LV Supply to 19 Units</v>
          </cell>
          <cell r="C2490" t="str">
            <v>CIPEN Urbn Infill</v>
          </cell>
        </row>
        <row r="2491">
          <cell r="A2491">
            <v>7519476</v>
          </cell>
          <cell r="B2491" t="str">
            <v>HV Switchgear Replacement - Sub 8693 Gungahlin</v>
          </cell>
          <cell r="C2491" t="str">
            <v>CIPEN Dist S/S Rplc</v>
          </cell>
        </row>
        <row r="2492">
          <cell r="A2492">
            <v>7519477</v>
          </cell>
          <cell r="B2492" t="str">
            <v>Bonython B3 S78 - 20 Units New Supply</v>
          </cell>
          <cell r="C2492" t="str">
            <v>CIPEN Urbn Dvlpmnt</v>
          </cell>
        </row>
        <row r="2493">
          <cell r="A2493">
            <v>7519478</v>
          </cell>
          <cell r="B2493" t="str">
            <v>Hume B70 S5 TNT Warehouse &amp; Office New Supply</v>
          </cell>
          <cell r="C2493" t="str">
            <v>CIPEN Com/Ind Dvlp</v>
          </cell>
        </row>
        <row r="2494">
          <cell r="A2494">
            <v>7519479</v>
          </cell>
          <cell r="B2494" t="str">
            <v>Suburb Pole Substation Stg 1 08-09 Replacement</v>
          </cell>
          <cell r="C2494" t="str">
            <v>CIPEN Dist Pole Sub</v>
          </cell>
        </row>
        <row r="2495">
          <cell r="A2495">
            <v>7519480</v>
          </cell>
          <cell r="B2495" t="str">
            <v>HV OH SWG Replacement stage 1 - 08-09</v>
          </cell>
          <cell r="C2495" t="str">
            <v>CIPEN Dist O/H Rplc</v>
          </cell>
        </row>
        <row r="2496">
          <cell r="A2496">
            <v>7519481</v>
          </cell>
          <cell r="B2496" t="str">
            <v>Suburb Pole Transformer Replacement Stage 108-09</v>
          </cell>
          <cell r="C2496" t="str">
            <v>CIPEN Dist Pole Sub</v>
          </cell>
        </row>
        <row r="2497">
          <cell r="A2497">
            <v>7519482</v>
          </cell>
          <cell r="B2497" t="str">
            <v>Installation of Pole Stays Stage 1 08-09</v>
          </cell>
          <cell r="C2497" t="str">
            <v>CIPEN Dist O/H Rplc</v>
          </cell>
        </row>
        <row r="2498">
          <cell r="A2498">
            <v>7519483</v>
          </cell>
          <cell r="B2498" t="str">
            <v>OH Services Rplce (ABC) Stage 1 08-09</v>
          </cell>
          <cell r="C2498" t="str">
            <v>CIPEN SERVICE RPLC</v>
          </cell>
        </row>
        <row r="2499">
          <cell r="A2499">
            <v>7519484</v>
          </cell>
          <cell r="B2499" t="str">
            <v>OH Open Wire Mains Repl  (ABC)  Stge 1 08/09</v>
          </cell>
          <cell r="C2499" t="str">
            <v>CIPEN Dist O/H Rplc</v>
          </cell>
        </row>
        <row r="2500">
          <cell r="A2500">
            <v>7519485</v>
          </cell>
          <cell r="B2500" t="str">
            <v>Reactive Pole Replacement Stage 1 08-09</v>
          </cell>
          <cell r="C2500" t="str">
            <v>CIPEN Dist Pole Rplc</v>
          </cell>
        </row>
        <row r="2501">
          <cell r="A2501">
            <v>7519487</v>
          </cell>
          <cell r="B2501" t="str">
            <v>Nicholls B1 S81 Nicholls Reservoir - LV Upgrade</v>
          </cell>
          <cell r="C2501" t="str">
            <v>CIPEN Spec Requests</v>
          </cell>
        </row>
        <row r="2502">
          <cell r="A2502">
            <v>7519489</v>
          </cell>
          <cell r="B2502" t="str">
            <v>Metering - New Domestic Meters 2008/09</v>
          </cell>
          <cell r="C2502" t="str">
            <v>CIPEN NEW METER</v>
          </cell>
        </row>
        <row r="2503">
          <cell r="A2503">
            <v>7519490</v>
          </cell>
          <cell r="B2503" t="str">
            <v>Metering - Commercial New Meters 2008/09</v>
          </cell>
          <cell r="C2503" t="str">
            <v>CIPEN NEW METER</v>
          </cell>
        </row>
        <row r="2504">
          <cell r="A2504">
            <v>7519491</v>
          </cell>
          <cell r="B2504" t="str">
            <v>Pole Reinforcement Stage 10 07-08</v>
          </cell>
          <cell r="C2504" t="str">
            <v>CIPEN Dist Pole Rnst</v>
          </cell>
        </row>
        <row r="2505">
          <cell r="A2505">
            <v>7519493</v>
          </cell>
          <cell r="B2505" t="str">
            <v>Commercial Meter Replacement 2008/09</v>
          </cell>
          <cell r="C2505" t="str">
            <v>CIPEN Meter Replce</v>
          </cell>
        </row>
        <row r="2506">
          <cell r="A2506">
            <v>7519494</v>
          </cell>
          <cell r="B2506" t="str">
            <v>Domestic Meter Replacement 2008/09 Stage 1</v>
          </cell>
          <cell r="C2506" t="str">
            <v>CIPEN Meter Replce</v>
          </cell>
        </row>
        <row r="2507">
          <cell r="A2507">
            <v>7519495</v>
          </cell>
          <cell r="B2507" t="str">
            <v>Services - New Services 2008/09</v>
          </cell>
          <cell r="C2507" t="str">
            <v>CIPEN NEW SERVICES</v>
          </cell>
        </row>
        <row r="2508">
          <cell r="A2508">
            <v>7519496</v>
          </cell>
          <cell r="B2508" t="str">
            <v>Services - Service Upgrade to 3 Phase 2008/09</v>
          </cell>
          <cell r="C2508" t="str">
            <v>CIPEN NEW SERVICES</v>
          </cell>
        </row>
        <row r="2509">
          <cell r="A2509">
            <v>7519499</v>
          </cell>
          <cell r="B2509" t="str">
            <v>Gungahlin B1 S88 Gozzard St LV Relocation</v>
          </cell>
          <cell r="C2509" t="str">
            <v>CIPEN Relocation</v>
          </cell>
        </row>
        <row r="2510">
          <cell r="A2510">
            <v>7519502</v>
          </cell>
          <cell r="B2510" t="str">
            <v>Harrison 3 Locations Minipillars Relocation</v>
          </cell>
          <cell r="C2510" t="str">
            <v>CIPEN Relocation</v>
          </cell>
        </row>
        <row r="2511">
          <cell r="A2511">
            <v>7519503</v>
          </cell>
          <cell r="B2511" t="str">
            <v>Fyshwick B24 S29 WOW Supply Upgrade</v>
          </cell>
          <cell r="C2511" t="str">
            <v>CIPEN Com/Ind Dvlp</v>
          </cell>
        </row>
        <row r="2512">
          <cell r="A2512">
            <v>7519504</v>
          </cell>
          <cell r="B2512" t="str">
            <v>Nicholls B1 S125 - LV Supply to SLCC</v>
          </cell>
          <cell r="C2512" t="str">
            <v>CIPEN Spec Requests</v>
          </cell>
        </row>
        <row r="2513">
          <cell r="A2513">
            <v>7519506</v>
          </cell>
          <cell r="B2513" t="str">
            <v>Belconnen B1586 West Belc Landfill  Parkwood - LV Relocation</v>
          </cell>
          <cell r="C2513" t="str">
            <v>CIPEN Relocation</v>
          </cell>
        </row>
        <row r="2514">
          <cell r="A2514">
            <v>7519509</v>
          </cell>
          <cell r="B2514" t="str">
            <v>Bonython B1 S78 - LV Supply to BBQ</v>
          </cell>
          <cell r="C2514" t="str">
            <v>CIPEN Spec Requests</v>
          </cell>
        </row>
        <row r="2515">
          <cell r="A2515">
            <v>7519510</v>
          </cell>
          <cell r="B2515" t="str">
            <v>Bonython B7 S64 - LV Supply to BBQ</v>
          </cell>
          <cell r="C2515" t="str">
            <v>CIPEN Spec Requests</v>
          </cell>
        </row>
        <row r="2516">
          <cell r="A2516">
            <v>7519511</v>
          </cell>
          <cell r="B2516" t="str">
            <v>Lyneham B38 S59 - LV Relocation</v>
          </cell>
          <cell r="C2516" t="str">
            <v>CIPEN Relocation</v>
          </cell>
        </row>
        <row r="2517">
          <cell r="A2517">
            <v>7519512</v>
          </cell>
          <cell r="B2517" t="str">
            <v>Mawson B25 S47 -  SLCC New Supply</v>
          </cell>
          <cell r="C2517" t="str">
            <v>CIPEN Spec Requests</v>
          </cell>
        </row>
        <row r="2518">
          <cell r="A2518">
            <v>7519513</v>
          </cell>
          <cell r="B2518" t="str">
            <v>Deakin B5 S80 - Timor Leste Embassy New Supply</v>
          </cell>
          <cell r="C2518" t="str">
            <v>CIPEN Com/Ind Dvlp</v>
          </cell>
        </row>
        <row r="2519">
          <cell r="A2519">
            <v>7519514</v>
          </cell>
          <cell r="B2519" t="str">
            <v>Majura Canberra Airport Terminal Sub 3571 Relocation</v>
          </cell>
          <cell r="C2519" t="str">
            <v>CIPEN Relocation</v>
          </cell>
        </row>
        <row r="2520">
          <cell r="A2520">
            <v>7519515</v>
          </cell>
          <cell r="B2520" t="str">
            <v>City B7 S35 - LV Supply to Construction Site</v>
          </cell>
          <cell r="C2520" t="str">
            <v>CIPEN Com/Ind Dvlp</v>
          </cell>
        </row>
        <row r="2521">
          <cell r="A2521">
            <v>7519516</v>
          </cell>
          <cell r="B2521" t="str">
            <v>Greenway B19 S7 -  LV Supply to Construction Site</v>
          </cell>
          <cell r="C2521" t="str">
            <v>CIPEN Com/Ind Dvlp</v>
          </cell>
        </row>
        <row r="2522">
          <cell r="A2522">
            <v>7519518</v>
          </cell>
          <cell r="B2522" t="str">
            <v>Dickson B4 S76 - LV Relocation</v>
          </cell>
          <cell r="C2522" t="str">
            <v>CIPEN Relocation</v>
          </cell>
        </row>
        <row r="2523">
          <cell r="A2523">
            <v>7519520</v>
          </cell>
          <cell r="B2523" t="str">
            <v>Watson B20 S2 - Replace LV O/H with ABC</v>
          </cell>
          <cell r="C2523" t="str">
            <v>CIPEN CI Replacemnt</v>
          </cell>
        </row>
        <row r="2524">
          <cell r="A2524">
            <v>7519521</v>
          </cell>
          <cell r="B2524" t="str">
            <v>Forrest B9 S1 - LV Supply to Residence</v>
          </cell>
          <cell r="C2524" t="str">
            <v>CIPEN NEW SERVICES</v>
          </cell>
        </row>
        <row r="2525">
          <cell r="A2525">
            <v>7519522</v>
          </cell>
          <cell r="B2525" t="str">
            <v>Yarralumla B10 S25 - Replace LV O/H with ABC</v>
          </cell>
          <cell r="C2525" t="str">
            <v>CIPEN CI Replacemnt</v>
          </cell>
        </row>
        <row r="2526">
          <cell r="A2526">
            <v>7519523</v>
          </cell>
          <cell r="B2526" t="str">
            <v>Greenway B19 S7 - HV Retic &amp; LV Supply to Comm Development</v>
          </cell>
          <cell r="C2526" t="str">
            <v>CIPEN Com/Ind Dvlp</v>
          </cell>
        </row>
        <row r="2527">
          <cell r="A2527">
            <v>7519524</v>
          </cell>
          <cell r="B2527" t="str">
            <v>Majura Canberra Airport New Terminal Eastside Temporary Substation</v>
          </cell>
          <cell r="C2527" t="str">
            <v>CIPEN Com/Ind Dvlp</v>
          </cell>
        </row>
        <row r="2528">
          <cell r="A2528">
            <v>7519525</v>
          </cell>
          <cell r="B2528" t="str">
            <v>Lyons B7 S43 - LV Supply to 8 Units</v>
          </cell>
          <cell r="C2528" t="str">
            <v>CIPEN Urbn Infill</v>
          </cell>
        </row>
        <row r="2529">
          <cell r="A2529">
            <v>7519527</v>
          </cell>
          <cell r="B2529" t="str">
            <v>Curtin S56 - 59 - Asset Replacement</v>
          </cell>
          <cell r="C2529" t="str">
            <v>CIPEN Dist U/G Rplc</v>
          </cell>
        </row>
        <row r="2530">
          <cell r="A2530">
            <v>7519528</v>
          </cell>
          <cell r="B2530" t="str">
            <v>Curtin S64 - 66 - Asset Replacement</v>
          </cell>
          <cell r="C2530" t="str">
            <v>CIPEN Dist U/G Rplc</v>
          </cell>
        </row>
        <row r="2531">
          <cell r="A2531">
            <v>7519531</v>
          </cell>
          <cell r="B2531" t="str">
            <v>132kV Current Transformer Replacement - Latham and Wanniassa Zone</v>
          </cell>
          <cell r="C2531" t="str">
            <v>CIPEN ZZS Replce</v>
          </cell>
        </row>
        <row r="2532">
          <cell r="A2532">
            <v>7519532</v>
          </cell>
          <cell r="B2532" t="str">
            <v>132kV Current Transformer Replacement - Latham Zone Stage 2</v>
          </cell>
          <cell r="C2532" t="str">
            <v>CIPEN ZZS Replce</v>
          </cell>
        </row>
        <row r="2533">
          <cell r="A2533">
            <v>7519534</v>
          </cell>
          <cell r="B2533" t="str">
            <v>Pialligo Sec 2 HV Alterations</v>
          </cell>
          <cell r="C2533" t="str">
            <v>CIPEN Dist Sys Augm</v>
          </cell>
        </row>
        <row r="2534">
          <cell r="A2534">
            <v>7519537</v>
          </cell>
          <cell r="B2534" t="str">
            <v>Kingston B8 S54 Mixed Development New Supply</v>
          </cell>
          <cell r="C2534" t="str">
            <v>CIPEN Com/Ind Dvlp</v>
          </cell>
        </row>
        <row r="2535">
          <cell r="A2535">
            <v>7519540</v>
          </cell>
          <cell r="B2535" t="str">
            <v>Braddon B13-16 S21 - 108 Units Mixed Development</v>
          </cell>
          <cell r="C2535" t="str">
            <v>CIPEN CI Replacemnt</v>
          </cell>
        </row>
        <row r="2536">
          <cell r="A2536">
            <v>7519541</v>
          </cell>
          <cell r="B2536" t="str">
            <v>Pole Reinforcement (Nail) Stage 1 08 -09</v>
          </cell>
          <cell r="C2536" t="str">
            <v>CIPEN Dist Pole Rnst</v>
          </cell>
        </row>
        <row r="2537">
          <cell r="A2537">
            <v>7519543</v>
          </cell>
          <cell r="B2537" t="str">
            <v>Watson B7 S74  - LV Supply to  55 Units</v>
          </cell>
          <cell r="C2537" t="str">
            <v>CIPEN Urbn Infill</v>
          </cell>
        </row>
        <row r="2538">
          <cell r="A2538">
            <v>7519544</v>
          </cell>
          <cell r="B2538" t="str">
            <v>Curtin B13 S106 - LV Relocation</v>
          </cell>
          <cell r="C2538" t="str">
            <v>CIPEN Relocation</v>
          </cell>
        </row>
        <row r="2539">
          <cell r="A2539">
            <v>7519545</v>
          </cell>
          <cell r="B2539" t="str">
            <v>Hughes B14&amp;15 S39 - LV Supply to 9 Units</v>
          </cell>
          <cell r="C2539" t="str">
            <v>CIPEN Urbn Infill</v>
          </cell>
        </row>
        <row r="2540">
          <cell r="A2540">
            <v>7519550</v>
          </cell>
          <cell r="B2540" t="str">
            <v>City B1 S92 - LV Relocation</v>
          </cell>
          <cell r="C2540" t="str">
            <v>CIPEN Relocation</v>
          </cell>
        </row>
        <row r="2541">
          <cell r="A2541">
            <v>7519551</v>
          </cell>
          <cell r="B2541" t="str">
            <v>Forde B1 S24 - LV Supply to TLC</v>
          </cell>
          <cell r="C2541" t="str">
            <v>CIPEN Spec Requests</v>
          </cell>
        </row>
        <row r="2542">
          <cell r="A2542">
            <v>7519552</v>
          </cell>
          <cell r="B2542" t="str">
            <v>Fyshwick B1 S7 Fyshwick Markets - LV Relocation</v>
          </cell>
          <cell r="C2542" t="str">
            <v>CIPEN Relocation</v>
          </cell>
        </row>
        <row r="2543">
          <cell r="A2543">
            <v>7519553</v>
          </cell>
          <cell r="B2543" t="str">
            <v>Mitchell B4 S58 - LV Supply to Comm Development</v>
          </cell>
          <cell r="C2543" t="str">
            <v>CIPEN Com/Ind Dvlp</v>
          </cell>
        </row>
        <row r="2544">
          <cell r="A2544">
            <v>7519554</v>
          </cell>
          <cell r="B2544" t="str">
            <v>Rivett B11&amp;12 S8 - LV Supply to 5 Units</v>
          </cell>
          <cell r="C2544" t="str">
            <v>CIPEN Urbn Infill</v>
          </cell>
        </row>
        <row r="2545">
          <cell r="A2545">
            <v>7519556</v>
          </cell>
          <cell r="B2545" t="str">
            <v>Kingston B8&amp;9 S48 - LV Supply to Construction Site</v>
          </cell>
          <cell r="C2545" t="str">
            <v>CIPEN Com/Ind Dvlp</v>
          </cell>
        </row>
        <row r="2546">
          <cell r="A2546">
            <v>7519557</v>
          </cell>
          <cell r="B2546" t="str">
            <v>Latham Zone Sealing End Replacement</v>
          </cell>
          <cell r="C2546" t="str">
            <v>CIPEN ZZS Replce</v>
          </cell>
        </row>
        <row r="2547">
          <cell r="A2547">
            <v>7519558</v>
          </cell>
          <cell r="B2547" t="str">
            <v>Paddys River Blk 200 New Cotter Dam Supply</v>
          </cell>
          <cell r="C2547" t="str">
            <v>CIPEN Community Dvp</v>
          </cell>
        </row>
        <row r="2548">
          <cell r="A2548">
            <v>7519559</v>
          </cell>
          <cell r="B2548" t="str">
            <v>Mitchell B37 S18 - HV Retic &amp; LV Supply to Comm Development</v>
          </cell>
          <cell r="C2548" t="str">
            <v>CIPEN Com/Ind Dvlp</v>
          </cell>
        </row>
        <row r="2549">
          <cell r="A2549">
            <v>7519561</v>
          </cell>
          <cell r="B2549" t="str">
            <v>Griffith B7 S53 - LV Supply to 4 Units</v>
          </cell>
          <cell r="C2549" t="str">
            <v>CIPEN Urbn Infill</v>
          </cell>
        </row>
        <row r="2550">
          <cell r="A2550">
            <v>7519563</v>
          </cell>
          <cell r="B2550" t="str">
            <v>Forde B1 S83 - LV Supply to TransACT Gateway Building</v>
          </cell>
          <cell r="C2550" t="str">
            <v>CIPEN Spec Requests</v>
          </cell>
        </row>
        <row r="2551">
          <cell r="A2551">
            <v>7519566</v>
          </cell>
          <cell r="B2551" t="str">
            <v>Bonner 1B4 Estate Urban Development New Supply</v>
          </cell>
          <cell r="C2551" t="str">
            <v>CIPEN Urbn Dvlpmnt</v>
          </cell>
        </row>
        <row r="2552">
          <cell r="A2552">
            <v>7519568</v>
          </cell>
          <cell r="B2552" t="str">
            <v>Majura B587 Molonglo Drive - HV Retic &amp; LV Supply to Construction Site</v>
          </cell>
          <cell r="C2552" t="str">
            <v>CIPEN Com/Ind Dvlp</v>
          </cell>
        </row>
        <row r="2553">
          <cell r="A2553">
            <v>7519569</v>
          </cell>
          <cell r="B2553" t="str">
            <v>Monash B23 S161 Shopping Centre Supply Upgrade</v>
          </cell>
          <cell r="C2553" t="str">
            <v>CIPEN Com/Ind Dvlp</v>
          </cell>
        </row>
        <row r="2554">
          <cell r="A2554">
            <v>7519570</v>
          </cell>
          <cell r="B2554" t="str">
            <v>Suburban Pole Stage 6 Replacement 08-09</v>
          </cell>
          <cell r="C2554" t="str">
            <v>CIPEN Dist Pole Rplc</v>
          </cell>
        </row>
        <row r="2555">
          <cell r="A2555">
            <v>7519571</v>
          </cell>
          <cell r="B2555" t="str">
            <v>Suburban Pole Stage 7 Replacement 08-09</v>
          </cell>
          <cell r="C2555" t="str">
            <v>CIPEN Dist Pole Rplc</v>
          </cell>
        </row>
        <row r="2556">
          <cell r="A2556">
            <v>7519572</v>
          </cell>
          <cell r="B2556" t="str">
            <v>Suburban Pole Stage 8 Replacement 08-09</v>
          </cell>
          <cell r="C2556" t="str">
            <v>CIPEN Dist Pole Rplc</v>
          </cell>
        </row>
        <row r="2557">
          <cell r="A2557">
            <v>7519573</v>
          </cell>
          <cell r="B2557" t="str">
            <v>Suburban Pole Stage 9 Replacement 08-09</v>
          </cell>
          <cell r="C2557" t="str">
            <v>CIPEN Dist Pole Rplc</v>
          </cell>
        </row>
        <row r="2558">
          <cell r="A2558">
            <v>7519575</v>
          </cell>
          <cell r="B2558" t="str">
            <v>Jerrabomberra B2223 St 1 Fyshwick East Industrial  Estate  New Supply</v>
          </cell>
          <cell r="C2558" t="str">
            <v>CIPEN Com/Ind Dvlp</v>
          </cell>
        </row>
        <row r="2559">
          <cell r="A2559">
            <v>7519577</v>
          </cell>
          <cell r="B2559" t="str">
            <v>Bruce B4 S9  CIT Horticulture Facilities New Supply</v>
          </cell>
          <cell r="C2559" t="str">
            <v>CIPEN Com/Ind Dvlp</v>
          </cell>
        </row>
        <row r="2560">
          <cell r="A2560">
            <v>7519578</v>
          </cell>
          <cell r="B2560" t="str">
            <v>Suburban Pole Stage 10 Replacement 08-09</v>
          </cell>
          <cell r="C2560" t="str">
            <v>CIPEN Dist Pole Rplc</v>
          </cell>
        </row>
        <row r="2561">
          <cell r="A2561">
            <v>7519579</v>
          </cell>
          <cell r="B2561" t="str">
            <v>Suburban Pole Stage 11 Replacement 08-09</v>
          </cell>
          <cell r="C2561" t="str">
            <v>CIPEN Dist Pole Rplc</v>
          </cell>
        </row>
        <row r="2562">
          <cell r="A2562">
            <v>7519580</v>
          </cell>
          <cell r="B2562" t="str">
            <v>Barton B1 S27 - LV Supply to SLCC</v>
          </cell>
          <cell r="C2562" t="str">
            <v>CIPEN Spec Requests</v>
          </cell>
        </row>
        <row r="2563">
          <cell r="A2563">
            <v>7519581</v>
          </cell>
          <cell r="B2563" t="str">
            <v>O'Connor B1 S30 - LV Replacement</v>
          </cell>
          <cell r="C2563" t="str">
            <v>CIPEN CI Replacemnt</v>
          </cell>
        </row>
        <row r="2564">
          <cell r="A2564">
            <v>7519583</v>
          </cell>
          <cell r="B2564" t="str">
            <v>Majura B660 Pialligo Ave -  HV Retic &amp; LV Supply to SLCC.</v>
          </cell>
          <cell r="C2564" t="str">
            <v>CIPEN Spec Requests</v>
          </cell>
        </row>
        <row r="2565">
          <cell r="A2565">
            <v>7519584</v>
          </cell>
          <cell r="B2565" t="str">
            <v>Majura Canberra Airport Rogan Place Australia Air Express New Supply</v>
          </cell>
          <cell r="C2565" t="str">
            <v>CIPEN Com/Ind Dvlp</v>
          </cell>
        </row>
        <row r="2566">
          <cell r="A2566">
            <v>7519586</v>
          </cell>
          <cell r="B2566" t="str">
            <v>Mundaring Feeder Cable Upgrade</v>
          </cell>
          <cell r="C2566" t="str">
            <v>CIPEN Dist Sys Augm</v>
          </cell>
        </row>
        <row r="2567">
          <cell r="A2567">
            <v>7519587</v>
          </cell>
          <cell r="B2567" t="str">
            <v>Deakin Empire NSW Cres Feeder tie.</v>
          </cell>
          <cell r="C2567" t="str">
            <v>CIPEN Dist Sys Augm</v>
          </cell>
        </row>
        <row r="2568">
          <cell r="A2568">
            <v>7519588</v>
          </cell>
          <cell r="B2568" t="str">
            <v>Phillip New Easty Feeder.</v>
          </cell>
          <cell r="C2568" t="str">
            <v>CIPEN Dist Sys Augm</v>
          </cell>
        </row>
        <row r="2569">
          <cell r="A2569">
            <v>7519589</v>
          </cell>
          <cell r="B2569" t="str">
            <v>Hume Tralee Feeder HV Augmentation</v>
          </cell>
          <cell r="C2569" t="str">
            <v>CIPEN Dist Sys Augm</v>
          </cell>
        </row>
        <row r="2570">
          <cell r="A2570">
            <v>7519591</v>
          </cell>
          <cell r="B2570" t="str">
            <v>Greenway Tuggeranong TC Athllon Fdr Augmentation</v>
          </cell>
          <cell r="C2570" t="str">
            <v>CIPEN Dist Sys Augm</v>
          </cell>
        </row>
        <row r="2571">
          <cell r="A2571">
            <v>7519592</v>
          </cell>
          <cell r="B2571" t="str">
            <v>Gungahlin-Anthony Rolfe Feeder Tie Augmentation</v>
          </cell>
          <cell r="C2571" t="str">
            <v>CIPEN Dist Sys Augm</v>
          </cell>
        </row>
        <row r="2572">
          <cell r="A2572">
            <v>7519593</v>
          </cell>
          <cell r="B2572" t="str">
            <v>Mitchell to Franklin Feeder Tie for Data Centre at B4 S57 Mitchell</v>
          </cell>
          <cell r="C2572" t="str">
            <v>CIPEN Rel/Qual Dist</v>
          </cell>
        </row>
        <row r="2573">
          <cell r="A2573">
            <v>7519594</v>
          </cell>
          <cell r="B2573" t="str">
            <v>Belconnen B4 S105 - LV Supply to 76 Units</v>
          </cell>
          <cell r="C2573" t="str">
            <v>CIPEN Urbn Infill</v>
          </cell>
        </row>
        <row r="2574">
          <cell r="A2574">
            <v>7519596</v>
          </cell>
          <cell r="B2574" t="str">
            <v>Turner B1112 &amp; 13 S38 - HV Retic &amp; LV Supply to 36 Units</v>
          </cell>
          <cell r="C2574" t="str">
            <v>CIPEN Urbn Infill</v>
          </cell>
        </row>
        <row r="2575">
          <cell r="A2575">
            <v>7519598</v>
          </cell>
          <cell r="B2575" t="str">
            <v>Ainslie B27 S35 - LV Relocations</v>
          </cell>
          <cell r="C2575" t="str">
            <v>CIPEN Relocation</v>
          </cell>
        </row>
        <row r="2576">
          <cell r="A2576">
            <v>7519599</v>
          </cell>
          <cell r="B2576" t="str">
            <v>Barton B32 S6 - LV Upgrade</v>
          </cell>
          <cell r="C2576" t="str">
            <v>CIPEN CI Replacemnt</v>
          </cell>
        </row>
        <row r="2577">
          <cell r="A2577">
            <v>7519602</v>
          </cell>
          <cell r="B2577" t="str">
            <v>Majura B660 RAAF Base - LV Supply to SLCC</v>
          </cell>
          <cell r="C2577" t="str">
            <v>CIPEN Spec Requests</v>
          </cell>
        </row>
        <row r="2578">
          <cell r="A2578">
            <v>7519604</v>
          </cell>
          <cell r="B2578" t="str">
            <v>Sandlewood Feeder Extension</v>
          </cell>
          <cell r="C2578" t="str">
            <v>CIPEN Dist Sys Augm</v>
          </cell>
        </row>
        <row r="2579">
          <cell r="A2579">
            <v>7519605</v>
          </cell>
          <cell r="B2579" t="str">
            <v>Replace Radburn Pillar with new Minipillar</v>
          </cell>
          <cell r="C2579" t="str">
            <v>CIPEN Dist U/G Rplc</v>
          </cell>
        </row>
        <row r="2580">
          <cell r="A2580">
            <v>7519606</v>
          </cell>
          <cell r="B2580" t="str">
            <v>Parkes B1 S49 CNBP HV Relocation</v>
          </cell>
          <cell r="C2580" t="str">
            <v>CIPEN Relocation</v>
          </cell>
        </row>
        <row r="2581">
          <cell r="A2581">
            <v>7519609</v>
          </cell>
          <cell r="B2581" t="str">
            <v>Yarralumla B21 S46 - LV O/H Removals</v>
          </cell>
          <cell r="C2581" t="str">
            <v>CIPEN CI Replacemnt</v>
          </cell>
        </row>
        <row r="2582">
          <cell r="A2582">
            <v>7519610</v>
          </cell>
          <cell r="B2582" t="str">
            <v>Weetangera B18 S6 - LV Supply to 4 Units</v>
          </cell>
          <cell r="C2582" t="str">
            <v>CIPEN Urbn Infill</v>
          </cell>
        </row>
        <row r="2583">
          <cell r="A2583">
            <v>7519611</v>
          </cell>
          <cell r="B2583" t="str">
            <v>Franklin B1 S73 - LV Supply to Pump Station</v>
          </cell>
          <cell r="C2583" t="str">
            <v>CIPEN Spec Requests</v>
          </cell>
        </row>
        <row r="2584">
          <cell r="A2584">
            <v>7519613</v>
          </cell>
          <cell r="B2584" t="str">
            <v>Hume Monaro HWY/Lanyon Dr Northbound Int - LV Supply to TLC</v>
          </cell>
          <cell r="C2584" t="str">
            <v>CIPEN Spec Requests</v>
          </cell>
        </row>
        <row r="2585">
          <cell r="A2585">
            <v>7519614</v>
          </cell>
          <cell r="B2585" t="str">
            <v>Hume B10 S18 Lanyon Dr/Sheppard St Int - LV Supply to TLC</v>
          </cell>
          <cell r="C2585" t="str">
            <v>CIPEN Spec Requests</v>
          </cell>
        </row>
        <row r="2586">
          <cell r="A2586">
            <v>7519615</v>
          </cell>
          <cell r="B2586" t="str">
            <v>Replace UG Services and Mains attached to poles Stage 1 08-09</v>
          </cell>
          <cell r="C2586" t="str">
            <v>CIPEN Dist U/G Rplc</v>
          </cell>
        </row>
        <row r="2587">
          <cell r="A2587">
            <v>7519616</v>
          </cell>
          <cell r="B2587" t="str">
            <v>Mitchell to Franklin Feeder Tie for Data Centre at B4 S57 Mitchell</v>
          </cell>
          <cell r="C2587" t="str">
            <v>CIPEN Dist Sys Augm</v>
          </cell>
        </row>
        <row r="2588">
          <cell r="A2588">
            <v>7519618</v>
          </cell>
          <cell r="B2588" t="str">
            <v>Acton B1 S33 - LV Supply to SLCC</v>
          </cell>
          <cell r="C2588" t="str">
            <v>CIPEN Spec Requests</v>
          </cell>
        </row>
        <row r="2589">
          <cell r="A2589">
            <v>7519619</v>
          </cell>
          <cell r="B2589" t="str">
            <v>Transmission Pole Reinforcement (Nail) Stage 1 08 -09</v>
          </cell>
          <cell r="C2589" t="str">
            <v>CIPEN Dist Pole Rnst</v>
          </cell>
        </row>
        <row r="2590">
          <cell r="A2590">
            <v>7519620</v>
          </cell>
          <cell r="B2590" t="str">
            <v>Kingston B5 S56 - Minipillar Relocation</v>
          </cell>
          <cell r="C2590" t="str">
            <v>CIPEN Relocation</v>
          </cell>
        </row>
        <row r="2591">
          <cell r="A2591">
            <v>7519622</v>
          </cell>
          <cell r="B2591" t="str">
            <v>Bonner Mulligans Flat cnr Horse Park Dr Streetlight Cubicle New Supply</v>
          </cell>
          <cell r="C2591" t="str">
            <v>CIPEN Spec Requests</v>
          </cell>
        </row>
        <row r="2592">
          <cell r="A2592">
            <v>7519623</v>
          </cell>
          <cell r="B2592" t="str">
            <v>Yarralumla B2 S77 - LV Supply to Child Care Centre</v>
          </cell>
          <cell r="C2592" t="str">
            <v>CIPEN Community Dvp</v>
          </cell>
        </row>
        <row r="2593">
          <cell r="A2593">
            <v>7519624</v>
          </cell>
          <cell r="B2593" t="str">
            <v>Jerrambomberra B2224 Boral Concrete Plant - LV Relocation</v>
          </cell>
          <cell r="C2593" t="str">
            <v>CIPEN Relocation</v>
          </cell>
        </row>
        <row r="2594">
          <cell r="A2594">
            <v>7519625</v>
          </cell>
          <cell r="B2594" t="str">
            <v>Conder B15 S228 - LV Supply to Comm Development</v>
          </cell>
          <cell r="C2594" t="str">
            <v>CIPEN Com/Ind Dvlp</v>
          </cell>
        </row>
        <row r="2595">
          <cell r="A2595">
            <v>7519626</v>
          </cell>
          <cell r="B2595" t="str">
            <v>Lyons B3 S69 - HV O/H Relocations</v>
          </cell>
          <cell r="C2595" t="str">
            <v>CIPEN Relocation</v>
          </cell>
        </row>
        <row r="2596">
          <cell r="A2596">
            <v>7519628</v>
          </cell>
          <cell r="B2596" t="str">
            <v>Garran B12 S21 - LV Supply to 10 Units</v>
          </cell>
          <cell r="C2596" t="str">
            <v>CIPEN Urbn Infill</v>
          </cell>
        </row>
        <row r="2597">
          <cell r="A2597">
            <v>7519630</v>
          </cell>
          <cell r="B2597" t="str">
            <v>Kingston B3 S18 LV Supply to 56 Units</v>
          </cell>
          <cell r="C2597" t="str">
            <v>CIPEN Urbn Infill</v>
          </cell>
        </row>
        <row r="2598">
          <cell r="A2598">
            <v>7519631</v>
          </cell>
          <cell r="B2598" t="str">
            <v>Phillip Woden Green Estate HV &amp; LV Relocation</v>
          </cell>
          <cell r="C2598" t="str">
            <v>CIPEN Relocation</v>
          </cell>
        </row>
        <row r="2599">
          <cell r="A2599">
            <v>7519632</v>
          </cell>
          <cell r="B2599" t="str">
            <v>Calwell B41 S787 - LV Supply to Comm Development</v>
          </cell>
          <cell r="C2599" t="str">
            <v>CIPEN Com/Ind Dvlp</v>
          </cell>
        </row>
        <row r="2600">
          <cell r="A2600">
            <v>7519634</v>
          </cell>
          <cell r="B2600" t="str">
            <v>O'Malley B8 S39 - LV Supply to 7 Units</v>
          </cell>
          <cell r="C2600" t="str">
            <v>CIPEN Urbn Infill</v>
          </cell>
        </row>
        <row r="2601">
          <cell r="A2601">
            <v>7519636</v>
          </cell>
          <cell r="B2601" t="str">
            <v>Reid B4 S2 - LV Upgrade</v>
          </cell>
          <cell r="C2601" t="str">
            <v>CIPEN CI Replacemnt</v>
          </cell>
        </row>
        <row r="2602">
          <cell r="A2602">
            <v>7519639</v>
          </cell>
          <cell r="B2602" t="str">
            <v>Giralang B13 S76 - LV Relocation</v>
          </cell>
          <cell r="C2602" t="str">
            <v>CIPEN Relocation</v>
          </cell>
        </row>
        <row r="2603">
          <cell r="A2603">
            <v>7519642</v>
          </cell>
          <cell r="B2603" t="str">
            <v>O'Connor B4 S39 - LV Upgrade</v>
          </cell>
          <cell r="C2603" t="str">
            <v>CIPEN Community Dvp</v>
          </cell>
        </row>
        <row r="2604">
          <cell r="A2604">
            <v>7519643</v>
          </cell>
          <cell r="B2604" t="str">
            <v>Ainslie B9 S27 - LV Supply to 9 Units</v>
          </cell>
          <cell r="C2604" t="str">
            <v>CIPEN Urbn Infill</v>
          </cell>
        </row>
        <row r="2605">
          <cell r="A2605">
            <v>7519644</v>
          </cell>
          <cell r="B2605" t="str">
            <v>O'Connor B1 S78 - LV Relocation</v>
          </cell>
          <cell r="C2605" t="str">
            <v>CIPEN Relocation</v>
          </cell>
        </row>
        <row r="2606">
          <cell r="A2606">
            <v>7519645</v>
          </cell>
          <cell r="B2606" t="str">
            <v>Wanniassa B13 S117 Trinity Christian School Supply Upgrade</v>
          </cell>
          <cell r="C2606" t="str">
            <v>CIPEN Community Dvp</v>
          </cell>
        </row>
        <row r="2607">
          <cell r="A2607">
            <v>7519646</v>
          </cell>
          <cell r="B2607" t="str">
            <v>Bonython 2/5 Tennyson Woods Ct Pillar Replacement</v>
          </cell>
          <cell r="C2607" t="str">
            <v>CIPEN Dist U/G Rplc</v>
          </cell>
        </row>
        <row r="2608">
          <cell r="A2608">
            <v>7519647</v>
          </cell>
          <cell r="B2608" t="str">
            <v>Dickson B3 S72 Child Care Centre Redevelopment Supply Upgrade</v>
          </cell>
          <cell r="C2608" t="str">
            <v>CIPEN Com/Ind Dvlp</v>
          </cell>
        </row>
        <row r="2609">
          <cell r="A2609">
            <v>7519648</v>
          </cell>
          <cell r="B2609" t="str">
            <v>Majura Canberra Airport Qantas Terminal Temp Sub &amp; Sub 4319 Decommis</v>
          </cell>
          <cell r="C2609" t="str">
            <v>CIPEN Com/Ind Dvlp</v>
          </cell>
        </row>
        <row r="2610">
          <cell r="A2610">
            <v>7519649</v>
          </cell>
          <cell r="B2610" t="str">
            <v>Majura Canberra Airport New Terminal Tower 2 - I/D Sub Fitout &amp; HV Ret</v>
          </cell>
          <cell r="C2610" t="str">
            <v>CIPEN Com/Ind Dvlp</v>
          </cell>
        </row>
        <row r="2611">
          <cell r="A2611">
            <v>7519650</v>
          </cell>
          <cell r="B2611" t="str">
            <v>Majura Canberra Airport New Terminal Tower 1 - I/D Sub Fitout &amp; HV Ret</v>
          </cell>
          <cell r="C2611" t="str">
            <v>CIPEN Com/Ind Dvlp</v>
          </cell>
        </row>
        <row r="2612">
          <cell r="A2612">
            <v>7519651</v>
          </cell>
          <cell r="B2612" t="str">
            <v>Pole Reinforcement (Nail) Stage 2 08 -09</v>
          </cell>
          <cell r="C2612" t="str">
            <v>CIPEN Dist Pole Rnst</v>
          </cell>
        </row>
        <row r="2613">
          <cell r="A2613">
            <v>7519652</v>
          </cell>
          <cell r="B2613" t="str">
            <v>Majura  Pialligo Ave  Sub 4298 - LV Supply to SLCC</v>
          </cell>
          <cell r="C2613" t="str">
            <v>CIPEN Spec Requests</v>
          </cell>
        </row>
        <row r="2614">
          <cell r="A2614">
            <v>7519653</v>
          </cell>
          <cell r="B2614" t="str">
            <v>Majura Pialligo Ave/Brindabella Cct Int - LV Supply to TLC</v>
          </cell>
          <cell r="C2614" t="str">
            <v>CIPEN Spec Requests</v>
          </cell>
        </row>
        <row r="2615">
          <cell r="A2615">
            <v>7519654</v>
          </cell>
          <cell r="B2615" t="str">
            <v>Majura Pialligo Avenue Sub 9093 - LV Supply to SLCC</v>
          </cell>
          <cell r="C2615" t="str">
            <v>CIPEN Spec Requests</v>
          </cell>
        </row>
        <row r="2616">
          <cell r="A2616">
            <v>7519655</v>
          </cell>
          <cell r="B2616" t="str">
            <v>Bonner 1B5 Estate Urban Development New Supply</v>
          </cell>
          <cell r="C2616" t="str">
            <v>CIPEN Urbn Dvlpmnt</v>
          </cell>
        </row>
        <row r="2617">
          <cell r="A2617">
            <v>7519657</v>
          </cell>
          <cell r="B2617" t="str">
            <v>Bonner 1B6. Estate Urban Development New Supply</v>
          </cell>
          <cell r="C2617" t="str">
            <v>CIPEN Urbn Dvlpmnt</v>
          </cell>
        </row>
        <row r="2618">
          <cell r="A2618">
            <v>7519661</v>
          </cell>
          <cell r="B2618" t="str">
            <v>Griffith B14 S57 - LV O/H Replacement</v>
          </cell>
          <cell r="C2618" t="str">
            <v>CIPEN CI Replacemnt</v>
          </cell>
        </row>
        <row r="2619">
          <cell r="A2619">
            <v>7519662</v>
          </cell>
          <cell r="B2619" t="str">
            <v>Deakin B2 S9 - LV Relocation</v>
          </cell>
          <cell r="C2619" t="str">
            <v>CIPEN Relocation</v>
          </cell>
        </row>
        <row r="2620">
          <cell r="A2620">
            <v>7519663</v>
          </cell>
          <cell r="B2620" t="str">
            <v>Hume B8 S1 - LV Supply to Warehouse</v>
          </cell>
          <cell r="C2620" t="str">
            <v>CIPEN Com/Ind Dvlp</v>
          </cell>
        </row>
        <row r="2621">
          <cell r="A2621">
            <v>7519664</v>
          </cell>
          <cell r="B2621" t="str">
            <v>Fyshwick B59 S29 - LV Upgrade</v>
          </cell>
          <cell r="C2621" t="str">
            <v>CIPEN Com/Ind Dvlp</v>
          </cell>
        </row>
        <row r="2622">
          <cell r="A2622">
            <v>7519668</v>
          </cell>
          <cell r="B2622" t="str">
            <v>Macgregor West Est Stge 4A New Supply</v>
          </cell>
          <cell r="C2622" t="str">
            <v>CIPEN Urbn Dvlpmnt</v>
          </cell>
        </row>
        <row r="2623">
          <cell r="A2623">
            <v>7519670</v>
          </cell>
          <cell r="B2623" t="str">
            <v>Macgregor West Estate Stage 4B New Supply</v>
          </cell>
          <cell r="C2623" t="str">
            <v>CIPEN Urbn Dvlpmnt</v>
          </cell>
        </row>
        <row r="2624">
          <cell r="A2624">
            <v>7519672</v>
          </cell>
          <cell r="B2624" t="str">
            <v>Macgregor West Est. Stge 5 New Supply</v>
          </cell>
          <cell r="C2624" t="str">
            <v>CIPEN Urbn Dvlpmnt</v>
          </cell>
        </row>
        <row r="2625">
          <cell r="A2625">
            <v>7519674</v>
          </cell>
          <cell r="B2625" t="str">
            <v>Curtin B45 S39 - LV O/H Replacement</v>
          </cell>
          <cell r="C2625" t="str">
            <v>CIPEN CI Replacemnt</v>
          </cell>
        </row>
        <row r="2626">
          <cell r="A2626">
            <v>7519675</v>
          </cell>
          <cell r="B2626" t="str">
            <v>City S63 Building 1 Indoor Substations Design and Fitout</v>
          </cell>
          <cell r="C2626" t="str">
            <v>CIPEN Com/Ind Dvlp</v>
          </cell>
        </row>
        <row r="2627">
          <cell r="A2627">
            <v>7519676</v>
          </cell>
          <cell r="B2627" t="str">
            <v>City S63 Carpark Indoor Sub Design &amp; Fitout &amp; HV Reticulation</v>
          </cell>
          <cell r="C2627" t="str">
            <v>CIPEN Com/Ind Dvlp</v>
          </cell>
        </row>
        <row r="2628">
          <cell r="A2628">
            <v>7519678</v>
          </cell>
          <cell r="B2628" t="str">
            <v>Turner Blk1 Sec 43 - Sub 8751 HV Switchgear Replacement</v>
          </cell>
          <cell r="C2628" t="str">
            <v>CIPEN Dist S/S Rplc</v>
          </cell>
        </row>
        <row r="2629">
          <cell r="A2629">
            <v>7519681</v>
          </cell>
          <cell r="B2629" t="str">
            <v>Phillip B5 S48 - SUB4484 - LV Switchboard Replacement</v>
          </cell>
          <cell r="C2629" t="str">
            <v>CIPEN Dist S/S Rplc</v>
          </cell>
        </row>
        <row r="2630">
          <cell r="A2630">
            <v>7519682</v>
          </cell>
          <cell r="B2630" t="str">
            <v>Fyshwick B18 S30 Mildura St HV Relocation</v>
          </cell>
          <cell r="C2630" t="str">
            <v>CIPEN Relocation</v>
          </cell>
        </row>
        <row r="2631">
          <cell r="A2631">
            <v>7519688</v>
          </cell>
          <cell r="B2631" t="str">
            <v>Lyons B3 S69 - LV Supply to Construction Site</v>
          </cell>
          <cell r="C2631" t="str">
            <v>CIPEN Spec Requests</v>
          </cell>
        </row>
        <row r="2632">
          <cell r="A2632">
            <v>7519689</v>
          </cell>
          <cell r="B2632" t="str">
            <v>Bruce B1 S75 - LV Supply to Construction Site</v>
          </cell>
          <cell r="C2632" t="str">
            <v>CIPEN Spec Requests</v>
          </cell>
        </row>
        <row r="2633">
          <cell r="A2633">
            <v>7519690</v>
          </cell>
          <cell r="B2633" t="str">
            <v>Bruce B18 S109 - LV Supply to Construction Site</v>
          </cell>
          <cell r="C2633" t="str">
            <v>CIPEN Spec Requests</v>
          </cell>
        </row>
        <row r="2634">
          <cell r="A2634">
            <v>7519691</v>
          </cell>
          <cell r="B2634" t="str">
            <v>Mitchell B20 S22 - LV Supply to Comm Development</v>
          </cell>
          <cell r="C2634" t="str">
            <v>CIPEN Com/Ind Dvlp</v>
          </cell>
        </row>
        <row r="2635">
          <cell r="A2635">
            <v>7519692</v>
          </cell>
          <cell r="B2635" t="str">
            <v>Hume B66 S5 - LV Supply to Comm Development</v>
          </cell>
          <cell r="C2635" t="str">
            <v>CIPEN Com/Ind Dvlp</v>
          </cell>
        </row>
        <row r="2636">
          <cell r="A2636">
            <v>7519693</v>
          </cell>
          <cell r="B2636" t="str">
            <v>Kingston B&amp;&amp;8 S57 -  LV Relocation</v>
          </cell>
          <cell r="C2636" t="str">
            <v>CIPEN Relocation</v>
          </cell>
        </row>
        <row r="2637">
          <cell r="A2637">
            <v>7519694</v>
          </cell>
          <cell r="B2637" t="str">
            <v>Mitchell B35 S7 - LV Supply to Comm Development</v>
          </cell>
          <cell r="C2637" t="str">
            <v>CIPEN Com/Ind Dvlp</v>
          </cell>
        </row>
        <row r="2638">
          <cell r="A2638">
            <v>7519696</v>
          </cell>
          <cell r="B2638" t="str">
            <v>Suburban Pole Stage 12 Replacement 08-09</v>
          </cell>
          <cell r="C2638" t="str">
            <v>CIPEN Dist Pole Rplc</v>
          </cell>
        </row>
        <row r="2639">
          <cell r="A2639">
            <v>7519697</v>
          </cell>
          <cell r="B2639" t="str">
            <v>Suburban Pole Stage 13 Replacement 08-09</v>
          </cell>
          <cell r="C2639" t="str">
            <v>CIPEN Dist Pole Rplc</v>
          </cell>
        </row>
        <row r="2640">
          <cell r="A2640">
            <v>7519698</v>
          </cell>
          <cell r="B2640" t="str">
            <v>Suburban Pole Stage  14  Replacement 08-09</v>
          </cell>
          <cell r="C2640" t="str">
            <v>CIPEN Dist Pole Rplc</v>
          </cell>
        </row>
        <row r="2641">
          <cell r="A2641">
            <v>7519699</v>
          </cell>
          <cell r="B2641" t="str">
            <v>Suburban Pole Stage 15 Replacement 08-09</v>
          </cell>
          <cell r="C2641" t="str">
            <v>CIPEN Dist Pole Rplc</v>
          </cell>
        </row>
        <row r="2642">
          <cell r="A2642">
            <v>7519700</v>
          </cell>
          <cell r="B2642" t="str">
            <v>Suburban Pole Stage 16 Replacement 08-09</v>
          </cell>
          <cell r="C2642" t="str">
            <v>CIPEN Dist Pole Rplc</v>
          </cell>
        </row>
        <row r="2643">
          <cell r="A2643">
            <v>7519701</v>
          </cell>
          <cell r="B2643" t="str">
            <v>Suburban Pole Stage 17 Replacement 08-09</v>
          </cell>
          <cell r="C2643" t="str">
            <v>CIPEN Dist Pole Rplc</v>
          </cell>
        </row>
        <row r="2644">
          <cell r="A2644">
            <v>7519702</v>
          </cell>
          <cell r="B2644" t="str">
            <v>Suburban Pole Stage 18 Replacement 08-09</v>
          </cell>
          <cell r="C2644" t="str">
            <v>CIPEN Dist Pole Rplc</v>
          </cell>
        </row>
        <row r="2645">
          <cell r="A2645">
            <v>7519703</v>
          </cell>
          <cell r="B2645" t="str">
            <v>Suburban Pole Stage 19 Replacement 08-09</v>
          </cell>
          <cell r="C2645" t="str">
            <v>CIPEN Dist Pole Rplc</v>
          </cell>
        </row>
        <row r="2646">
          <cell r="A2646">
            <v>7519704</v>
          </cell>
          <cell r="B2646" t="str">
            <v>Suburban Pole Stage 20 Replacement 08-09</v>
          </cell>
          <cell r="C2646" t="str">
            <v>CIPEN Dist Pole Rplc</v>
          </cell>
        </row>
        <row r="2647">
          <cell r="A2647">
            <v>7519705</v>
          </cell>
          <cell r="B2647" t="str">
            <v>Suburban Pole Stage 21 Replacement 08-09</v>
          </cell>
          <cell r="C2647" t="str">
            <v>CIPEN Dist Pole Rplc</v>
          </cell>
        </row>
        <row r="2648">
          <cell r="A2648">
            <v>7519706</v>
          </cell>
          <cell r="B2648" t="str">
            <v>Suburban Pole Stage 22 Replacement 08-09</v>
          </cell>
          <cell r="C2648" t="str">
            <v>CIPEN Dist Pole Rplc</v>
          </cell>
        </row>
        <row r="2649">
          <cell r="A2649">
            <v>7519707</v>
          </cell>
          <cell r="B2649" t="str">
            <v>Suburban Pole Stage 23 Replacement 08-09</v>
          </cell>
          <cell r="C2649" t="str">
            <v>CIPEN Dist Pole Rplc</v>
          </cell>
        </row>
        <row r="2650">
          <cell r="A2650">
            <v>7519708</v>
          </cell>
          <cell r="B2650" t="str">
            <v>Suburban Pole Stage 24 Replacement 08-09</v>
          </cell>
          <cell r="C2650" t="str">
            <v>CIPEN Dist Pole Rplc</v>
          </cell>
        </row>
        <row r="2651">
          <cell r="A2651">
            <v>7519709</v>
          </cell>
          <cell r="B2651" t="str">
            <v>Suburban Pole Stage 25 Replacement 08-09</v>
          </cell>
          <cell r="C2651" t="str">
            <v>CIPEN Dist Pole Rplc</v>
          </cell>
        </row>
        <row r="2652">
          <cell r="A2652">
            <v>7519710</v>
          </cell>
          <cell r="B2652" t="str">
            <v>Gungahlin Adj B7 S137 Anthony Rolfe Ave - LV Supply to Telstra Site</v>
          </cell>
          <cell r="C2652" t="str">
            <v>CIPEN Spec Requests</v>
          </cell>
        </row>
        <row r="2653">
          <cell r="A2653">
            <v>7519711</v>
          </cell>
          <cell r="B2653" t="str">
            <v>Narrabundah  B6 S124 - HV Retic &amp; LV Supply to Childhood Dev Centre</v>
          </cell>
          <cell r="C2653" t="str">
            <v>CIPEN Community Dvp</v>
          </cell>
        </row>
        <row r="2654">
          <cell r="A2654">
            <v>7519712</v>
          </cell>
          <cell r="B2654" t="str">
            <v>Dist Tx Chamber/Kiosk Replacemant</v>
          </cell>
          <cell r="C2654" t="str">
            <v>CIPEN Dist S/S Rplc</v>
          </cell>
        </row>
        <row r="2655">
          <cell r="A2655">
            <v>7519713</v>
          </cell>
          <cell r="B2655" t="str">
            <v>Dist Padmount/ Kiosk Replacement</v>
          </cell>
          <cell r="C2655" t="str">
            <v>CIPEN Dist S/S Rplc</v>
          </cell>
        </row>
        <row r="2656">
          <cell r="A2656">
            <v>7519717</v>
          </cell>
          <cell r="B2656" t="str">
            <v>Pillar / POE  Replacement</v>
          </cell>
          <cell r="C2656" t="str">
            <v>CIPEN Dist U/G Rplc</v>
          </cell>
        </row>
        <row r="2657">
          <cell r="A2657">
            <v>7519718</v>
          </cell>
          <cell r="B2657" t="str">
            <v>Suburb Pole Sub Repl Stg 2 08-09</v>
          </cell>
          <cell r="C2657" t="str">
            <v>CIPEN Dist Pole Sub</v>
          </cell>
        </row>
        <row r="2658">
          <cell r="A2658">
            <v>7519719</v>
          </cell>
          <cell r="B2658" t="str">
            <v>Fyshwick B10 S59 - LV Supply to Fyshwick STP</v>
          </cell>
          <cell r="C2658" t="str">
            <v>CIPEN Com/Ind Dvlp</v>
          </cell>
        </row>
        <row r="2659">
          <cell r="A2659">
            <v>7519722</v>
          </cell>
          <cell r="B2659" t="str">
            <v>Jerrabomberra Blk 2062 Harman DNOC Ext Indoor Sub Fitout &amp; HV Retic</v>
          </cell>
          <cell r="C2659" t="str">
            <v>CIPEN Com/Ind Dvlp</v>
          </cell>
        </row>
        <row r="2660">
          <cell r="A2660">
            <v>7519723</v>
          </cell>
          <cell r="B2660" t="str">
            <v>Weston B17 S64 Sub 2824 -  LV Fuseway Installation</v>
          </cell>
          <cell r="C2660" t="str">
            <v>CIPEN Com/Ind Dvlp</v>
          </cell>
        </row>
        <row r="2661">
          <cell r="A2661">
            <v>7519724</v>
          </cell>
          <cell r="B2661" t="str">
            <v>Mawson B21 S15 - LV Supply to 18 Units</v>
          </cell>
          <cell r="C2661" t="str">
            <v>CIPEN Urbn Infill</v>
          </cell>
        </row>
        <row r="2662">
          <cell r="A2662">
            <v>7519725</v>
          </cell>
          <cell r="B2662" t="str">
            <v>Turner B15 16 S62 - 15 Units Redevelopment New Supply</v>
          </cell>
          <cell r="C2662" t="str">
            <v>CIPEN Urbn Infill</v>
          </cell>
        </row>
        <row r="2663">
          <cell r="A2663">
            <v>7519726</v>
          </cell>
          <cell r="B2663" t="str">
            <v>Gilmore ZS RTU Upgrade</v>
          </cell>
          <cell r="C2663" t="str">
            <v>CIPEN IT Project</v>
          </cell>
        </row>
        <row r="2664">
          <cell r="A2664">
            <v>7519728</v>
          </cell>
          <cell r="B2664" t="str">
            <v>Holt Sec 99 Blk 11 Relocation of 132kV OH line with UG cable</v>
          </cell>
          <cell r="C2664" t="str">
            <v>CIPEN Relocation</v>
          </cell>
        </row>
        <row r="2665">
          <cell r="A2665">
            <v>7519730</v>
          </cell>
          <cell r="B2665" t="str">
            <v>Parkes B1 S49 CNBP Construction Site Temporary Supply</v>
          </cell>
          <cell r="C2665" t="str">
            <v>CIPEN Com/Ind Dvlp</v>
          </cell>
        </row>
        <row r="2666">
          <cell r="A2666">
            <v>7519731</v>
          </cell>
          <cell r="B2666" t="str">
            <v>Casey 1 Estate Stage 2 New Urban Development HV &amp; LV Reticulation</v>
          </cell>
          <cell r="C2666" t="str">
            <v>CIPEN Urbn Dvlpmnt</v>
          </cell>
        </row>
        <row r="2667">
          <cell r="A2667">
            <v>7519733</v>
          </cell>
          <cell r="B2667" t="str">
            <v>Belconnen District LMWQCC Supply Augmentation</v>
          </cell>
          <cell r="C2667" t="str">
            <v>CIPEN Dist Sys Augm</v>
          </cell>
        </row>
        <row r="2668">
          <cell r="A2668">
            <v>7519734</v>
          </cell>
          <cell r="B2668" t="str">
            <v>Gungahlin B1 S76 - LV Supply to 19 Units</v>
          </cell>
          <cell r="C2668" t="str">
            <v>CIPEN Urbn Dvlpmnt</v>
          </cell>
        </row>
        <row r="2669">
          <cell r="A2669">
            <v>7519735</v>
          </cell>
          <cell r="B2669" t="str">
            <v>Hume B13 S18 HV Replacement OHs to UG</v>
          </cell>
          <cell r="C2669" t="str">
            <v>CIPEN Dist O/H Rplc</v>
          </cell>
        </row>
        <row r="2670">
          <cell r="A2670">
            <v>7519736</v>
          </cell>
          <cell r="B2670" t="str">
            <v>Hume B38 S7 Stage 1 Industrial Subdivision HV &amp; LV Reticulation</v>
          </cell>
          <cell r="C2670" t="str">
            <v>CIPEN Com/Ind Dvlp</v>
          </cell>
        </row>
        <row r="2671">
          <cell r="A2671">
            <v>7519738</v>
          </cell>
          <cell r="B2671" t="str">
            <v>Gungahlin  B23 S79 - Raising of Minipillar</v>
          </cell>
          <cell r="C2671" t="str">
            <v>CIPEN Relocation</v>
          </cell>
        </row>
        <row r="2672">
          <cell r="A2672">
            <v>7519744</v>
          </cell>
          <cell r="B2672" t="str">
            <v>Reid B12 &amp; 13 S2 - Replace faulty Service Cables</v>
          </cell>
          <cell r="C2672" t="str">
            <v>CIPEN SERVICE RPLC</v>
          </cell>
        </row>
        <row r="2673">
          <cell r="A2673">
            <v>7519745</v>
          </cell>
          <cell r="B2673" t="str">
            <v>Downer B26 &amp; B27 S57 - Replace faulty Service Cables</v>
          </cell>
          <cell r="C2673" t="str">
            <v>CIPEN SERVICE RPLC</v>
          </cell>
        </row>
        <row r="2674">
          <cell r="A2674">
            <v>7519746</v>
          </cell>
          <cell r="B2674" t="str">
            <v>Hume B13 S22 - LV Relocation</v>
          </cell>
          <cell r="C2674" t="str">
            <v>CIPEN Relocation</v>
          </cell>
        </row>
        <row r="2675">
          <cell r="A2675">
            <v>7519747</v>
          </cell>
          <cell r="B2675" t="str">
            <v>Greenway B15 S8 Sub 9138 - LV Fuseway Installation</v>
          </cell>
          <cell r="C2675" t="str">
            <v>CIPEN Com/Ind Dvlp</v>
          </cell>
        </row>
        <row r="2676">
          <cell r="A2676">
            <v>7519750</v>
          </cell>
          <cell r="B2676" t="str">
            <v>Weston Creek B1179 &amp; B1204 North Weston Pond HV &amp; LV Relocation</v>
          </cell>
          <cell r="C2676" t="str">
            <v>CIPEN Relocation</v>
          </cell>
        </row>
        <row r="2677">
          <cell r="A2677">
            <v>7519751</v>
          </cell>
          <cell r="B2677" t="str">
            <v>Domestic Meter Replacement 2008/09 Stage 2</v>
          </cell>
          <cell r="C2677" t="str">
            <v>CIPEN Meter Replce</v>
          </cell>
        </row>
        <row r="2678">
          <cell r="A2678">
            <v>7519752</v>
          </cell>
          <cell r="B2678" t="str">
            <v>Pialligo Ave/ Morshead Dr Intersection - LV Supply to TLC</v>
          </cell>
          <cell r="C2678" t="str">
            <v>CIPEN Spec Requests</v>
          </cell>
        </row>
        <row r="2679">
          <cell r="A2679">
            <v>7519753</v>
          </cell>
          <cell r="B2679" t="str">
            <v>Pialligo Ave/Morshead Dr Intersection - LV Supply to SLCC</v>
          </cell>
          <cell r="C2679" t="str">
            <v>CIPEN Spec Requests</v>
          </cell>
        </row>
        <row r="2680">
          <cell r="A2680">
            <v>7519754</v>
          </cell>
          <cell r="B2680" t="str">
            <v>Mitchell Flemington Rd/Sandford St/Morisset Rd HV Reloc &amp; LV to TLC</v>
          </cell>
          <cell r="C2680" t="str">
            <v>CIPEN Relocation</v>
          </cell>
        </row>
        <row r="2681">
          <cell r="A2681">
            <v>7519758</v>
          </cell>
          <cell r="B2681" t="str">
            <v>SCADA Communications Upgrade</v>
          </cell>
          <cell r="C2681" t="str">
            <v>CIPEN IT Project</v>
          </cell>
        </row>
        <row r="2682">
          <cell r="A2682">
            <v>7519759</v>
          </cell>
          <cell r="B2682" t="str">
            <v>Design Approval and Building Approval Database</v>
          </cell>
          <cell r="C2682" t="str">
            <v>CIPEN IT Project</v>
          </cell>
        </row>
        <row r="2683">
          <cell r="A2683">
            <v>7519760</v>
          </cell>
          <cell r="B2683" t="str">
            <v>WAE Drawing Process and Standards Upgrade</v>
          </cell>
          <cell r="C2683" t="str">
            <v>CIPEN IT Project</v>
          </cell>
        </row>
        <row r="2684">
          <cell r="A2684">
            <v>7519761</v>
          </cell>
          <cell r="B2684" t="str">
            <v>Fyshwick B12 S30 - LV relocation</v>
          </cell>
          <cell r="C2684" t="str">
            <v>CIPEN Relocation</v>
          </cell>
        </row>
        <row r="2685">
          <cell r="A2685">
            <v>7519764</v>
          </cell>
          <cell r="B2685" t="str">
            <v>Airport Fairbairn Feeder upgrade</v>
          </cell>
          <cell r="C2685" t="str">
            <v>CIPEN Rel/Qual Dist</v>
          </cell>
        </row>
        <row r="2686">
          <cell r="A2686">
            <v>7519771</v>
          </cell>
          <cell r="B2686" t="str">
            <v>Campbell  Sub 6378   Replace HV RM6 Sw/gr</v>
          </cell>
          <cell r="C2686" t="str">
            <v>CIPEN Dist S/S Rplc</v>
          </cell>
        </row>
        <row r="2687">
          <cell r="A2687">
            <v>7519772</v>
          </cell>
          <cell r="B2687" t="str">
            <v>Gungahlin Sub 6910 CSIRO  Replace HV RM6 Sw/gr</v>
          </cell>
          <cell r="C2687" t="str">
            <v>CIPEN Dist S/S Rplc</v>
          </cell>
        </row>
        <row r="2688">
          <cell r="A2688">
            <v>7519773</v>
          </cell>
          <cell r="B2688" t="str">
            <v>Lyneham Sub 7073   Replace HV RM6 Sw/gr</v>
          </cell>
          <cell r="C2688" t="str">
            <v>CIPEN Dist S/S Rplc</v>
          </cell>
        </row>
        <row r="2689">
          <cell r="A2689">
            <v>7519774</v>
          </cell>
          <cell r="B2689" t="str">
            <v>Barton Sub 8248   Replace HV RM6 Sw/gr</v>
          </cell>
          <cell r="C2689" t="str">
            <v>CIPEN Dist S/S Rplc</v>
          </cell>
        </row>
        <row r="2690">
          <cell r="A2690">
            <v>7519775</v>
          </cell>
          <cell r="B2690" t="str">
            <v>Pialligo Sub 8469 Airport  Replace HV RM6 Sw/gr</v>
          </cell>
          <cell r="C2690" t="str">
            <v>CIPEN Dist S/S Rplc</v>
          </cell>
        </row>
        <row r="2691">
          <cell r="A2691">
            <v>7519776</v>
          </cell>
          <cell r="B2691" t="str">
            <v>Parkes Westblock  Sub101    Replace Capstan Link LV Sw/bd</v>
          </cell>
          <cell r="C2691" t="str">
            <v>CIPEN Dist S/S Rplc</v>
          </cell>
        </row>
        <row r="2692">
          <cell r="A2692">
            <v>7519777</v>
          </cell>
          <cell r="B2692" t="str">
            <v>Parkes Kings Ave Bridge  Sub 791    Replace Capstan Link LV Sw/bd</v>
          </cell>
          <cell r="C2692" t="str">
            <v>CIPEN Dist S/S Rplc</v>
          </cell>
        </row>
        <row r="2693">
          <cell r="A2693">
            <v>7519778</v>
          </cell>
          <cell r="B2693" t="str">
            <v>Griffith Dairy Farmers Sub 930    Replace Capstan Link LV Sw/bd</v>
          </cell>
          <cell r="C2693" t="str">
            <v>CIPEN Dist S/S Rplc</v>
          </cell>
        </row>
        <row r="2694">
          <cell r="A2694">
            <v>7519779</v>
          </cell>
          <cell r="B2694" t="str">
            <v>Acton ANU Fenner Hall Sub 902    Replace Capstan Link LV Sw/bd</v>
          </cell>
          <cell r="C2694" t="str">
            <v>CIPEN Dist S/S Rplc</v>
          </cell>
        </row>
        <row r="2695">
          <cell r="A2695">
            <v>7519780</v>
          </cell>
          <cell r="B2695" t="str">
            <v>Hacket Sub 1026  Shops  Replace Capstan Link LV Sw/bd</v>
          </cell>
          <cell r="C2695" t="str">
            <v>CIPEN Dist S/S Rplc</v>
          </cell>
        </row>
        <row r="2696">
          <cell r="A2696">
            <v>7519781</v>
          </cell>
          <cell r="B2696" t="str">
            <v>Acton ANU Geology Sub 1225    Replace Capstan Link LV Sw/bd</v>
          </cell>
          <cell r="C2696" t="str">
            <v>CIPEN Dist S/S Rplc</v>
          </cell>
        </row>
        <row r="2697">
          <cell r="A2697">
            <v>7519782</v>
          </cell>
          <cell r="B2697" t="str">
            <v>Acton ANU John 23 Sub 1240    Replace Capstan Link LV Sw/bd</v>
          </cell>
          <cell r="C2697" t="str">
            <v>CIPEN Dist S/S Rplc</v>
          </cell>
        </row>
        <row r="2698">
          <cell r="A2698">
            <v>7519783</v>
          </cell>
          <cell r="B2698" t="str">
            <v>City Sub 1227 Darwin Pl   Replace Capstan Link LV Sw/bd</v>
          </cell>
          <cell r="C2698" t="str">
            <v>CIPEN Dist S/S Rplc</v>
          </cell>
        </row>
        <row r="2699">
          <cell r="A2699">
            <v>7519784</v>
          </cell>
          <cell r="B2699" t="str">
            <v>Acton ANU Geophysics Sub 1348    Replace Capstan Link LV Sw/bd</v>
          </cell>
          <cell r="C2699" t="str">
            <v>CIPEN Dist S/S Rplc</v>
          </cell>
        </row>
        <row r="2700">
          <cell r="A2700">
            <v>7519785</v>
          </cell>
          <cell r="B2700" t="str">
            <v>Lyneham Macarthur House Sub 1387    Replace Capstan Link LV Sw/bd</v>
          </cell>
          <cell r="C2700" t="str">
            <v>CIPEN Dist S/S Rplc</v>
          </cell>
        </row>
        <row r="2701">
          <cell r="A2701">
            <v>7519786</v>
          </cell>
          <cell r="B2701" t="str">
            <v>Forrest B6 S21 -  LV Supply to 2 Units</v>
          </cell>
          <cell r="C2701" t="str">
            <v>CIPEN NEW SERVICES</v>
          </cell>
        </row>
        <row r="2702">
          <cell r="A2702">
            <v>7519787</v>
          </cell>
          <cell r="B2702" t="str">
            <v>O'Connor B16 S1 - LV Upgrade</v>
          </cell>
          <cell r="C2702" t="str">
            <v>CIPEN Com/Ind Dvlp</v>
          </cell>
        </row>
        <row r="2703">
          <cell r="A2703">
            <v>7519788</v>
          </cell>
          <cell r="B2703" t="str">
            <v>Turner B21 S38 - LV Supply to  8 Units</v>
          </cell>
          <cell r="C2703" t="str">
            <v>CIPEN Urbn Infill</v>
          </cell>
        </row>
        <row r="2704">
          <cell r="A2704">
            <v>7519792</v>
          </cell>
          <cell r="B2704" t="str">
            <v>Holt B1 S48 - HV Pole Relocation</v>
          </cell>
          <cell r="C2704" t="str">
            <v>CIPEN Relocation</v>
          </cell>
        </row>
        <row r="2705">
          <cell r="A2705">
            <v>7519794</v>
          </cell>
          <cell r="B2705" t="str">
            <v>Stirling B2 S24 - LV Supply to Rain Gauge Station</v>
          </cell>
          <cell r="C2705" t="str">
            <v>CIPEN Spec Requests</v>
          </cell>
        </row>
        <row r="2706">
          <cell r="A2706">
            <v>7519795</v>
          </cell>
          <cell r="B2706" t="str">
            <v>Dickson B9 S1 - LV Supply to Rain Gauge Station</v>
          </cell>
          <cell r="C2706" t="str">
            <v>CIPEN Spec Requests</v>
          </cell>
        </row>
        <row r="2707">
          <cell r="A2707">
            <v>7519796</v>
          </cell>
          <cell r="B2707" t="str">
            <v>Stromlo B13 - LV Supply to Rain Gauge Station</v>
          </cell>
          <cell r="C2707" t="str">
            <v>CIPEN Spec Requests</v>
          </cell>
        </row>
        <row r="2708">
          <cell r="A2708">
            <v>7519805</v>
          </cell>
          <cell r="B2708" t="str">
            <v>Forde Estate Stage 4B HV &amp; LV Reticulation</v>
          </cell>
          <cell r="C2708" t="str">
            <v>CIPEN Urbn Dvlpmnt</v>
          </cell>
        </row>
        <row r="2709">
          <cell r="A2709">
            <v>7519807</v>
          </cell>
          <cell r="B2709" t="str">
            <v>Macarthur B27 S375 - LV O/H Relocation</v>
          </cell>
          <cell r="C2709" t="str">
            <v>CIPEN Relocation</v>
          </cell>
        </row>
        <row r="2710">
          <cell r="A2710">
            <v>7519808</v>
          </cell>
          <cell r="B2710" t="str">
            <v>Kambah B56 S346 Offices New Supply</v>
          </cell>
          <cell r="C2710" t="str">
            <v>CIPEN Com/Ind Dvlp</v>
          </cell>
        </row>
        <row r="2711">
          <cell r="A2711">
            <v>7519809</v>
          </cell>
          <cell r="B2711" t="str">
            <v>Kingston B8 S54 - LV Supply to Construction Site</v>
          </cell>
          <cell r="C2711" t="str">
            <v>CIPEN Com/Ind Dvlp</v>
          </cell>
        </row>
        <row r="2712">
          <cell r="A2712">
            <v>7519810</v>
          </cell>
          <cell r="B2712" t="str">
            <v>Coree B213 - LV Supply to Water Tank Station</v>
          </cell>
          <cell r="C2712" t="str">
            <v>CIPEN Spec Requests</v>
          </cell>
        </row>
        <row r="2713">
          <cell r="A2713">
            <v>7519811</v>
          </cell>
          <cell r="B2713" t="str">
            <v>Mitchell B25 S38 - LV Supply to Comm Development</v>
          </cell>
          <cell r="C2713" t="str">
            <v>CIPEN Com/Ind Dvlp</v>
          </cell>
        </row>
        <row r="2714">
          <cell r="A2714">
            <v>7519812</v>
          </cell>
          <cell r="B2714" t="str">
            <v>Macgregor B5 S58 - LV Supply to Comm Development</v>
          </cell>
          <cell r="C2714" t="str">
            <v>CIPEN Com/Ind Dvlp</v>
          </cell>
        </row>
        <row r="2715">
          <cell r="A2715">
            <v>7519813</v>
          </cell>
          <cell r="B2715" t="str">
            <v>Majura B659 Defence Facility Supply Upgrade</v>
          </cell>
          <cell r="C2715" t="str">
            <v>CIPEN Com/Ind Dvlp</v>
          </cell>
        </row>
        <row r="2716">
          <cell r="A2716">
            <v>7519814</v>
          </cell>
          <cell r="B2716" t="str">
            <v>Gold Creek Security Electronic Security Installation</v>
          </cell>
          <cell r="C2716" t="str">
            <v>CIPEN Facilities</v>
          </cell>
        </row>
        <row r="2717">
          <cell r="A2717">
            <v>7519818</v>
          </cell>
          <cell r="B2717" t="str">
            <v>Forrest B9 S1 - LV Supply to Residence.</v>
          </cell>
          <cell r="C2717" t="str">
            <v>CIPEN Spec Requests</v>
          </cell>
        </row>
        <row r="2718">
          <cell r="A2718">
            <v>7519819</v>
          </cell>
          <cell r="B2718" t="str">
            <v>Forrest B6 S21 -  LV Supply to 2 Units.</v>
          </cell>
          <cell r="C2718" t="str">
            <v>CIPEN Spec Requests</v>
          </cell>
        </row>
        <row r="2719">
          <cell r="A2719">
            <v>7519820</v>
          </cell>
          <cell r="B2719" t="str">
            <v>Weston B1 S82 Sub 3204 LV Board Alteration &amp; Consumer Mains Relocation</v>
          </cell>
          <cell r="C2719" t="str">
            <v>CIPEN Relocation</v>
          </cell>
        </row>
        <row r="2720">
          <cell r="A2720">
            <v>7519821</v>
          </cell>
          <cell r="B2720" t="str">
            <v>Braddon B41 S5 - LV Supply to 10 Units</v>
          </cell>
          <cell r="C2720" t="str">
            <v>CIPEN Urbn Infill</v>
          </cell>
        </row>
        <row r="2721">
          <cell r="A2721">
            <v>7519823</v>
          </cell>
          <cell r="B2721" t="str">
            <v>Kambah B19 S432 - SUB3234 Replacement for Hazemeyer HV Fuse Recovery</v>
          </cell>
          <cell r="C2721" t="str">
            <v>CIPEN Dist S/S Rplc</v>
          </cell>
        </row>
        <row r="2722">
          <cell r="A2722">
            <v>7519824</v>
          </cell>
          <cell r="B2722" t="str">
            <v>Stromlo - Supply to upgraded Murrumbidgee Pump Station</v>
          </cell>
          <cell r="C2722" t="str">
            <v>CIPEN Community Dvp</v>
          </cell>
        </row>
        <row r="2723">
          <cell r="A2723">
            <v>7519825</v>
          </cell>
          <cell r="B2723" t="str">
            <v>Symonston B4 S126 Supply Upgrade</v>
          </cell>
          <cell r="C2723" t="str">
            <v>CIPEN Com/Ind Dvlp</v>
          </cell>
        </row>
        <row r="2724">
          <cell r="A2724">
            <v>7519828</v>
          </cell>
          <cell r="B2724" t="str">
            <v xml:space="preserve"> Distribution Chamber substations - Bulk Replacement of Portable Fire</v>
          </cell>
          <cell r="C2724" t="str">
            <v>CIPEN Dist S/S Rplc</v>
          </cell>
        </row>
        <row r="2725">
          <cell r="A2725">
            <v>7519831</v>
          </cell>
          <cell r="B2725" t="str">
            <v>O'Connor B5 S37 - LV Relocation</v>
          </cell>
          <cell r="C2725" t="str">
            <v>CIPEN Relocation</v>
          </cell>
        </row>
        <row r="2726">
          <cell r="A2726">
            <v>7519832</v>
          </cell>
          <cell r="B2726" t="str">
            <v>Nicholls B1 S70  - LV Upgrade</v>
          </cell>
          <cell r="C2726" t="str">
            <v>CIPEN Relocation</v>
          </cell>
        </row>
        <row r="2727">
          <cell r="A2727">
            <v>7519833</v>
          </cell>
          <cell r="B2727" t="str">
            <v>Kingston B10 S49  - LV Relocation</v>
          </cell>
          <cell r="C2727" t="str">
            <v>CIPEN Relocation</v>
          </cell>
        </row>
        <row r="2728">
          <cell r="A2728">
            <v>7519835</v>
          </cell>
          <cell r="B2728" t="str">
            <v>Civic Zone Substation TX3 + switchboard</v>
          </cell>
          <cell r="C2728" t="str">
            <v>CIPEN ZZS Augme</v>
          </cell>
        </row>
        <row r="2729">
          <cell r="A2729">
            <v>7519836</v>
          </cell>
          <cell r="B2729" t="str">
            <v>Civic Zone Substation 3rd transformer and switchboard</v>
          </cell>
          <cell r="C2729" t="str">
            <v>CIPEN ZZS Augme</v>
          </cell>
        </row>
        <row r="2730">
          <cell r="A2730">
            <v>7519843</v>
          </cell>
          <cell r="B2730" t="str">
            <v>Mitchell B11 S20 Felton St Sub 9002 upgrade</v>
          </cell>
          <cell r="C2730" t="str">
            <v>CIPEN Com/Ind Dvlp</v>
          </cell>
        </row>
        <row r="2731">
          <cell r="A2731">
            <v>7519844</v>
          </cell>
          <cell r="B2731" t="str">
            <v>Red Hill B11 S27 Prim School Supply Upgrade</v>
          </cell>
          <cell r="C2731" t="str">
            <v>CIPEN Com/Ind Dvlp</v>
          </cell>
        </row>
        <row r="2732">
          <cell r="A2732">
            <v>7519846</v>
          </cell>
          <cell r="B2732" t="str">
            <v>Mitchell B15 S22 Warehouse new supply</v>
          </cell>
          <cell r="C2732" t="str">
            <v>CIPEN Com/Ind Dvlp</v>
          </cell>
        </row>
        <row r="2733">
          <cell r="A2733">
            <v>7519848</v>
          </cell>
          <cell r="B2733" t="str">
            <v>Mitchell B5 S59 Comercial building new supply</v>
          </cell>
          <cell r="C2733" t="str">
            <v>CIPEN Com/Ind Dvlp</v>
          </cell>
        </row>
        <row r="2734">
          <cell r="A2734">
            <v>7519849</v>
          </cell>
          <cell r="B2734" t="str">
            <v>Mitchell B6 S59 Warehouse and offices new supply</v>
          </cell>
          <cell r="C2734" t="str">
            <v>CIPEN Com/Ind Dvlp</v>
          </cell>
        </row>
        <row r="2735">
          <cell r="A2735">
            <v>7519850</v>
          </cell>
          <cell r="B2735" t="str">
            <v>Pole Reinforcement(Nail) stage 3 08-09</v>
          </cell>
          <cell r="C2735" t="str">
            <v>CIPEN Dist Pole Rnst</v>
          </cell>
        </row>
        <row r="2736">
          <cell r="A2736">
            <v>7519852</v>
          </cell>
          <cell r="B2736" t="str">
            <v>City B1 S92 - LV Relocation - TLC</v>
          </cell>
          <cell r="C2736" t="str">
            <v>CIPEN Relocation</v>
          </cell>
        </row>
        <row r="2737">
          <cell r="A2737">
            <v>7519853</v>
          </cell>
          <cell r="B2737" t="str">
            <v>Kambah B4 S74 - LV Supply to Storage Facility</v>
          </cell>
          <cell r="C2737" t="str">
            <v>CIPEN Com/Ind Dvlp</v>
          </cell>
        </row>
        <row r="2738">
          <cell r="A2738">
            <v>7519854</v>
          </cell>
          <cell r="B2738" t="str">
            <v>Lyons B8 S42 - LV Supply to 8 units</v>
          </cell>
          <cell r="C2738" t="str">
            <v>CIPEN Urbn Infill</v>
          </cell>
        </row>
        <row r="2739">
          <cell r="A2739">
            <v>7519855</v>
          </cell>
          <cell r="B2739" t="str">
            <v>Hawker B20 S38 - LV Upgrade Hawker Oval</v>
          </cell>
          <cell r="C2739" t="str">
            <v>CIPEN Community Dvp</v>
          </cell>
        </row>
        <row r="2740">
          <cell r="A2740">
            <v>7519856</v>
          </cell>
          <cell r="B2740" t="str">
            <v>Kaleen B1 S153 - HV Retic &amp; LV Supply to Radio Station</v>
          </cell>
          <cell r="C2740" t="str">
            <v>CIPEN Community Dvp</v>
          </cell>
        </row>
        <row r="2741">
          <cell r="A2741">
            <v>7519857</v>
          </cell>
          <cell r="B2741" t="str">
            <v>City Sec 63 London Circuit HV Relocation</v>
          </cell>
          <cell r="C2741" t="str">
            <v>CIPEN Relocation</v>
          </cell>
        </row>
        <row r="2742">
          <cell r="A2742">
            <v>7519858</v>
          </cell>
          <cell r="B2742" t="str">
            <v>Lyneham B9 S69 - LV Relocation</v>
          </cell>
          <cell r="C2742" t="str">
            <v>CIPEN Relocation</v>
          </cell>
        </row>
        <row r="2743">
          <cell r="A2743">
            <v>7519859</v>
          </cell>
          <cell r="B2743" t="str">
            <v>Franklin  Stage 2 B - Minipillar Relocations</v>
          </cell>
          <cell r="C2743" t="str">
            <v>CIPEN Relocation</v>
          </cell>
        </row>
        <row r="2744">
          <cell r="A2744">
            <v>7519861</v>
          </cell>
          <cell r="B2744" t="str">
            <v>Barton B1 S8 - LV Supply to Construction Site</v>
          </cell>
          <cell r="C2744" t="str">
            <v>CIPEN Com/Ind Dvlp</v>
          </cell>
        </row>
        <row r="2745">
          <cell r="A2745">
            <v>7519862</v>
          </cell>
          <cell r="B2745" t="str">
            <v>Belconnen B2 S152 Sub 2698 Decommissioning and HV &amp; LV Relocation</v>
          </cell>
          <cell r="C2745" t="str">
            <v>CIPEN Relocation</v>
          </cell>
        </row>
        <row r="2746">
          <cell r="A2746">
            <v>7519863</v>
          </cell>
          <cell r="B2746" t="str">
            <v>Mitchell B7 S58 Paint Retail and Units Supply</v>
          </cell>
          <cell r="C2746" t="str">
            <v>CIPEN Com/Ind Dvlp</v>
          </cell>
        </row>
        <row r="2747">
          <cell r="A2747">
            <v>7519865</v>
          </cell>
          <cell r="B2747" t="str">
            <v>Dunlop B1 S202 16 Units</v>
          </cell>
          <cell r="C2747" t="str">
            <v>CIPEN Urbn Dvlpmnt</v>
          </cell>
        </row>
        <row r="2748">
          <cell r="A2748">
            <v>7519867</v>
          </cell>
          <cell r="B2748" t="str">
            <v>Majura Camp Blake Kitchen Building Redevelopment</v>
          </cell>
          <cell r="C2748" t="str">
            <v>CIPEN Rural Devpmnt</v>
          </cell>
        </row>
        <row r="2749">
          <cell r="A2749">
            <v>7519868</v>
          </cell>
          <cell r="B2749" t="str">
            <v>Dickson B77 S4 - HV &amp; LV Supply to 20 Units</v>
          </cell>
          <cell r="C2749" t="str">
            <v>CIPEN Urbn Infill</v>
          </cell>
        </row>
        <row r="2750">
          <cell r="A2750">
            <v>7519869</v>
          </cell>
          <cell r="B2750" t="str">
            <v>Forde B1 S32 - LV Supply to Village Centre</v>
          </cell>
          <cell r="C2750" t="str">
            <v>CIPEN Com/Ind Dvlp</v>
          </cell>
        </row>
        <row r="2751">
          <cell r="A2751">
            <v>7519870</v>
          </cell>
          <cell r="B2751" t="str">
            <v>Belconnen B73 S65 Commercial Development</v>
          </cell>
          <cell r="C2751" t="str">
            <v>CIPEN Com/Ind Dvlp</v>
          </cell>
        </row>
        <row r="2752">
          <cell r="A2752">
            <v>7519872</v>
          </cell>
          <cell r="B2752" t="str">
            <v>Kingston B8 S54 Cunningham St HV Relocation</v>
          </cell>
          <cell r="C2752" t="str">
            <v>CIPEN Relocation</v>
          </cell>
        </row>
        <row r="2753">
          <cell r="A2753">
            <v>7519873</v>
          </cell>
          <cell r="B2753" t="str">
            <v>Crace Sales Office Temp Supply</v>
          </cell>
          <cell r="C2753" t="str">
            <v>CIPEN Com/Ind Dvlp</v>
          </cell>
        </row>
        <row r="2754">
          <cell r="A2754">
            <v>7519879</v>
          </cell>
          <cell r="B2754" t="str">
            <v>Hawker B29 S33 - LV Supply to 20 Units</v>
          </cell>
          <cell r="C2754" t="str">
            <v>CIPEN Urbn Dvlpmnt</v>
          </cell>
        </row>
        <row r="2755">
          <cell r="A2755">
            <v>7519880</v>
          </cell>
          <cell r="B2755" t="str">
            <v>Lyneham B39 2 S46 - LV Supply to 14 Units</v>
          </cell>
          <cell r="C2755" t="str">
            <v>CIPEN Urbn Infill</v>
          </cell>
        </row>
        <row r="2756">
          <cell r="A2756">
            <v>7519881</v>
          </cell>
          <cell r="B2756" t="str">
            <v>Gungahlin B1 S71 - LV Supply to 57 Units</v>
          </cell>
          <cell r="C2756" t="str">
            <v>CIPEN Urbn Infill</v>
          </cell>
        </row>
        <row r="2757">
          <cell r="A2757">
            <v>7519882</v>
          </cell>
          <cell r="B2757" t="str">
            <v>Turner B8 S46 - LV Supply to 11 Units</v>
          </cell>
          <cell r="C2757" t="str">
            <v>CIPEN Urbn Infill</v>
          </cell>
        </row>
        <row r="2758">
          <cell r="A2758">
            <v>7519883</v>
          </cell>
          <cell r="B2758" t="str">
            <v>Gungahlin B2 S29 - LV Supply to Uniting Church</v>
          </cell>
          <cell r="C2758" t="str">
            <v>CIPEN Community Dvp</v>
          </cell>
        </row>
        <row r="2759">
          <cell r="A2759">
            <v>7519884</v>
          </cell>
          <cell r="B2759" t="str">
            <v>Holt B5 S52 Child &amp; Family Centre HV &amp; LV Retic</v>
          </cell>
          <cell r="C2759" t="str">
            <v>CIPEN Community Dvp</v>
          </cell>
        </row>
        <row r="2760">
          <cell r="A2760">
            <v>7519885</v>
          </cell>
          <cell r="B2760" t="str">
            <v>Belconnen S 8746 Dima Bldg</v>
          </cell>
          <cell r="C2760" t="str">
            <v>CIPEN Dist S/S Rplc</v>
          </cell>
        </row>
        <row r="2761">
          <cell r="A2761">
            <v>7519886</v>
          </cell>
          <cell r="B2761" t="str">
            <v>Dickson Challis St S 6710 -opp Motor Registry</v>
          </cell>
          <cell r="C2761" t="str">
            <v>CIPEN Dist S/S Rplc</v>
          </cell>
        </row>
        <row r="2762">
          <cell r="A2762">
            <v>7519887</v>
          </cell>
          <cell r="B2762" t="str">
            <v>City  S 6793 Marulla lane</v>
          </cell>
          <cell r="C2762" t="str">
            <v>CIPEN Dist S/S Rplc</v>
          </cell>
        </row>
        <row r="2763">
          <cell r="A2763">
            <v>7519888</v>
          </cell>
          <cell r="B2763" t="str">
            <v>Russell Sw/s 8128</v>
          </cell>
          <cell r="C2763" t="str">
            <v>CIPEN Dist S/S Rplc</v>
          </cell>
        </row>
        <row r="2764">
          <cell r="A2764">
            <v>7519889</v>
          </cell>
          <cell r="B2764" t="str">
            <v>Phillip  S8587 Botany St</v>
          </cell>
          <cell r="C2764" t="str">
            <v>CIPEN Dist S/S Rplc</v>
          </cell>
        </row>
        <row r="2765">
          <cell r="A2765">
            <v>7519891</v>
          </cell>
          <cell r="B2765" t="str">
            <v>O'Connor B16 S42 - LV Supply to 13 Units</v>
          </cell>
          <cell r="C2765" t="str">
            <v>CIPEN Urbn Infill</v>
          </cell>
        </row>
        <row r="2766">
          <cell r="A2766">
            <v>7519892</v>
          </cell>
          <cell r="B2766" t="str">
            <v>Hughes B35 S27 - LV Supply to 4 units</v>
          </cell>
          <cell r="C2766" t="str">
            <v>CIPEN Urbn Infill</v>
          </cell>
        </row>
        <row r="2767">
          <cell r="A2767">
            <v>7519893</v>
          </cell>
          <cell r="B2767" t="str">
            <v>Page B33 S26 - LV Supply to 7 Units</v>
          </cell>
          <cell r="C2767" t="str">
            <v>CIPEN Urbn Infill</v>
          </cell>
        </row>
        <row r="2768">
          <cell r="A2768">
            <v>7519894</v>
          </cell>
          <cell r="B2768" t="str">
            <v>Braddon B7 S2 - LV Supply to 7 Units</v>
          </cell>
          <cell r="C2768" t="str">
            <v>CIPEN Urbn Infill</v>
          </cell>
        </row>
        <row r="2769">
          <cell r="A2769">
            <v>7519895</v>
          </cell>
          <cell r="B2769" t="str">
            <v>Forrest B16 S20 - LV Supply to 4 Units</v>
          </cell>
          <cell r="C2769" t="str">
            <v>CIPEN Urbn Infill</v>
          </cell>
        </row>
        <row r="2770">
          <cell r="A2770">
            <v>7519897</v>
          </cell>
          <cell r="B2770" t="str">
            <v>Mawson B16 &amp; 17 S13  - LV Supply to 10 Units</v>
          </cell>
          <cell r="C2770" t="str">
            <v>CIPEN Urbn Infill</v>
          </cell>
        </row>
        <row r="2771">
          <cell r="A2771">
            <v>7519898</v>
          </cell>
          <cell r="B2771" t="str">
            <v>Yarralumla B15 S32 - LV Supply to 11 Units</v>
          </cell>
          <cell r="C2771" t="str">
            <v>CIPEN Urbn Infill</v>
          </cell>
        </row>
        <row r="2772">
          <cell r="A2772">
            <v>7519899</v>
          </cell>
          <cell r="B2772" t="str">
            <v>Braddon B5 S58 - LV Supply to 10 Units</v>
          </cell>
          <cell r="C2772" t="str">
            <v>CIPEN Urbn Infill</v>
          </cell>
        </row>
        <row r="2773">
          <cell r="A2773">
            <v>7519900</v>
          </cell>
          <cell r="B2773" t="str">
            <v>Dickson B78 S4 Redevelopment 13 Units LV Supply</v>
          </cell>
          <cell r="C2773" t="str">
            <v>CIPEN Urbn Infill</v>
          </cell>
        </row>
        <row r="2774">
          <cell r="A2774">
            <v>7519902</v>
          </cell>
          <cell r="B2774" t="str">
            <v>Farrer B3 &amp; 4 S14 Shops Centre Supply Upgrade</v>
          </cell>
          <cell r="C2774" t="str">
            <v>CIPEN Com/Ind Dvlp</v>
          </cell>
        </row>
        <row r="2775">
          <cell r="A2775">
            <v>7519903</v>
          </cell>
          <cell r="B2775" t="str">
            <v>Suburb Pole Sub Repl Stg 3 08-09</v>
          </cell>
          <cell r="C2775" t="str">
            <v>CIPEN Dist Pole Sub</v>
          </cell>
        </row>
        <row r="2776">
          <cell r="A2776">
            <v>7519905</v>
          </cell>
          <cell r="B2776" t="str">
            <v>132kV Voltage Transformers Replacement - Latham Zone Substation</v>
          </cell>
          <cell r="C2776" t="str">
            <v>CIPEN ZZS Replce</v>
          </cell>
        </row>
        <row r="2777">
          <cell r="A2777">
            <v>7519906</v>
          </cell>
          <cell r="B2777" t="str">
            <v>132kV Voltage Transformer Replacement - Woden Zone Substation</v>
          </cell>
          <cell r="C2777" t="str">
            <v>CIPEN ZZS Replce</v>
          </cell>
        </row>
        <row r="2778">
          <cell r="A2778">
            <v>7519910</v>
          </cell>
          <cell r="B2778" t="str">
            <v>Fyshwick B1 S76 Ipswich St cnr Wiluna St HV Relocation</v>
          </cell>
          <cell r="C2778" t="str">
            <v>CIPEN Relocation</v>
          </cell>
        </row>
        <row r="2779">
          <cell r="A2779">
            <v>7519912</v>
          </cell>
          <cell r="B2779" t="str">
            <v>Fyshwick B31 S25 - Replace LV O/H with ABC</v>
          </cell>
          <cell r="C2779" t="str">
            <v>CIPEN CI Replacemnt</v>
          </cell>
        </row>
        <row r="2780">
          <cell r="A2780">
            <v>7519913</v>
          </cell>
          <cell r="B2780" t="str">
            <v>O'Malley B1 S8  -  LV Supply to Residence</v>
          </cell>
          <cell r="C2780" t="str">
            <v>CIPEN Spec Requests</v>
          </cell>
        </row>
        <row r="2781">
          <cell r="A2781">
            <v>7519915</v>
          </cell>
          <cell r="B2781" t="str">
            <v>Gungahlin B12 S85 - LV Upgrade</v>
          </cell>
          <cell r="C2781" t="str">
            <v>CIPEN CI Replacemnt</v>
          </cell>
        </row>
        <row r="2782">
          <cell r="A2782">
            <v>7519916</v>
          </cell>
          <cell r="B2782" t="str">
            <v>Ainslie B11 S80 - LV Relocation</v>
          </cell>
          <cell r="C2782" t="str">
            <v>CIPEN Relocation</v>
          </cell>
        </row>
        <row r="2783">
          <cell r="A2783">
            <v>7519917</v>
          </cell>
          <cell r="B2783" t="str">
            <v>Forde B3 S32 - LV Supply to 20 Units</v>
          </cell>
          <cell r="C2783" t="str">
            <v>CIPEN Urbn Infill</v>
          </cell>
        </row>
        <row r="2784">
          <cell r="A2784">
            <v>7519918</v>
          </cell>
          <cell r="B2784" t="str">
            <v>Wanniassa B8 S266 - LV Supply to 6 Units</v>
          </cell>
          <cell r="C2784" t="str">
            <v>CIPEN Urbn Infill</v>
          </cell>
        </row>
        <row r="2785">
          <cell r="A2785">
            <v>7519920</v>
          </cell>
          <cell r="B2785" t="str">
            <v>Wanniassa Blk 26 Sec 247 - Replace Faulted Substation 3244</v>
          </cell>
          <cell r="C2785" t="str">
            <v>CIPEN Dist S/S Rplc</v>
          </cell>
        </row>
        <row r="2786">
          <cell r="A2786">
            <v>7519921</v>
          </cell>
          <cell r="B2786" t="str">
            <v>Belconnen Nettlefold St/Cohen St Int - LV Supply to TLC</v>
          </cell>
          <cell r="C2786" t="str">
            <v>CIPEN Spec Requests</v>
          </cell>
        </row>
        <row r="2787">
          <cell r="A2787">
            <v>7519922</v>
          </cell>
          <cell r="B2787" t="str">
            <v>Belconnen Josephson St/ Cohen St Int - LV Supply to TLC</v>
          </cell>
          <cell r="C2787" t="str">
            <v>CIPEN Spec Requests</v>
          </cell>
        </row>
        <row r="2788">
          <cell r="A2788">
            <v>7519923</v>
          </cell>
          <cell r="B2788" t="str">
            <v>Belconnen Lathlain St/Cohen St Int - LV Suply to TLC</v>
          </cell>
          <cell r="C2788" t="str">
            <v>CIPEN Spec Requests</v>
          </cell>
        </row>
        <row r="2789">
          <cell r="A2789">
            <v>7519924</v>
          </cell>
          <cell r="B2789" t="str">
            <v>Belconnen Benjamin Way/Emu Bank Int - LV Supply to TLC</v>
          </cell>
          <cell r="C2789" t="str">
            <v>CIPEN Spec Requests</v>
          </cell>
        </row>
        <row r="2790">
          <cell r="A2790">
            <v>7519925</v>
          </cell>
          <cell r="B2790" t="str">
            <v>Belconnen Eastern Valley Way/Emu Bank Int - LV Suply to TLC</v>
          </cell>
          <cell r="C2790" t="str">
            <v>CIPEN Spec Requests</v>
          </cell>
        </row>
        <row r="2791">
          <cell r="A2791">
            <v>7519927</v>
          </cell>
          <cell r="B2791" t="str">
            <v>Hume B10 S18 - LV Supply to SLCC</v>
          </cell>
          <cell r="C2791" t="str">
            <v>CIPEN Spec Requests</v>
          </cell>
        </row>
        <row r="2792">
          <cell r="A2792">
            <v>7519928</v>
          </cell>
          <cell r="B2792" t="str">
            <v>Fyshwick B45 S22 - LV Relocation</v>
          </cell>
          <cell r="C2792" t="str">
            <v>CIPEN Relocation</v>
          </cell>
        </row>
        <row r="2793">
          <cell r="A2793">
            <v>7519929</v>
          </cell>
          <cell r="B2793" t="str">
            <v>Access Control Backbone  Upgrade - Energy</v>
          </cell>
          <cell r="C2793" t="str">
            <v>CIPEN Facilities</v>
          </cell>
        </row>
        <row r="2794">
          <cell r="A2794">
            <v>7519930</v>
          </cell>
          <cell r="B2794" t="str">
            <v>Casey 1 Estate Stage 3 New Urban Development HV &amp; LV Reticulation</v>
          </cell>
          <cell r="C2794" t="str">
            <v>CIPEN Urbn Dvlpmnt</v>
          </cell>
        </row>
        <row r="2795">
          <cell r="A2795">
            <v>7519931</v>
          </cell>
          <cell r="B2795" t="str">
            <v>ABS Padlock Replacement with Bilocks in Urban Areas</v>
          </cell>
          <cell r="C2795" t="str">
            <v>CIPEN Dist S/S Rplc</v>
          </cell>
        </row>
        <row r="2796">
          <cell r="A2796">
            <v>7519933</v>
          </cell>
          <cell r="B2796" t="str">
            <v>Casey 1 Estate Stage 4 New Urban Development HV &amp; LV Reticulation</v>
          </cell>
          <cell r="C2796" t="str">
            <v>CIPEN Urbn Dvlpmnt</v>
          </cell>
        </row>
        <row r="2797">
          <cell r="A2797">
            <v>7519939</v>
          </cell>
          <cell r="B2797" t="str">
            <v>Phillip B10 S49 - LV Supply to Comm Development</v>
          </cell>
          <cell r="C2797" t="str">
            <v>CIPEN Com/Ind Dvlp</v>
          </cell>
        </row>
        <row r="2798">
          <cell r="A2798">
            <v>7519940</v>
          </cell>
          <cell r="B2798" t="str">
            <v>Reid 11kV Fdr Upgrade and Maintenance Corrin Rd</v>
          </cell>
          <cell r="C2798" t="str">
            <v>CIPEN Dist Sys Augm</v>
          </cell>
        </row>
        <row r="2799">
          <cell r="A2799">
            <v>7519942</v>
          </cell>
          <cell r="B2799" t="str">
            <v>Procurement of EDMI Meters for Power Quality Monitoring</v>
          </cell>
          <cell r="C2799" t="str">
            <v>CIPEN Rel/Qual Dist</v>
          </cell>
        </row>
        <row r="2800">
          <cell r="A2800">
            <v>7519943</v>
          </cell>
          <cell r="B2800" t="str">
            <v>Bonner 2 Estate Stage 1 New Urban Development HV &amp; LV Reticulation</v>
          </cell>
          <cell r="C2800" t="str">
            <v>CIPEN Urbn Dvlpmnt</v>
          </cell>
        </row>
        <row r="2801">
          <cell r="A2801">
            <v>7519946</v>
          </cell>
          <cell r="B2801" t="str">
            <v>Fyshwick Zone Substation Data Concentrator Replacement</v>
          </cell>
          <cell r="C2801" t="str">
            <v>CIPEN IT Project</v>
          </cell>
        </row>
        <row r="2802">
          <cell r="A2802">
            <v>7519950</v>
          </cell>
          <cell r="B2802" t="str">
            <v>Kingston B 47 S 19 Sub 528 Yorkshire Sw/gr Replacement</v>
          </cell>
          <cell r="C2802" t="str">
            <v>CIPEN Dist S/S Rplc</v>
          </cell>
        </row>
        <row r="2803">
          <cell r="A2803">
            <v>7519951</v>
          </cell>
          <cell r="B2803" t="str">
            <v>Russell R5 Sub 4839 Upgrade</v>
          </cell>
          <cell r="C2803" t="str">
            <v>CIPEN Com/Ind Dvlp</v>
          </cell>
        </row>
        <row r="2804">
          <cell r="A2804">
            <v>7519953</v>
          </cell>
          <cell r="B2804" t="str">
            <v>Barton B1 S4 Edmund Barton Bldg Indoor Sub 4680 Upgrade</v>
          </cell>
          <cell r="C2804" t="str">
            <v>CIPEN Com/Ind Dvlp</v>
          </cell>
        </row>
        <row r="2805">
          <cell r="A2805">
            <v>7519954</v>
          </cell>
          <cell r="B2805" t="str">
            <v>Griffith B2 S41 - Replace Indoor Substation No 69</v>
          </cell>
          <cell r="C2805" t="str">
            <v>CIPEN Dist S/S Rplc</v>
          </cell>
        </row>
        <row r="2806">
          <cell r="A2806">
            <v>7519955</v>
          </cell>
          <cell r="B2806" t="str">
            <v>Campbell B7 S14 - LV Relocation</v>
          </cell>
          <cell r="C2806" t="str">
            <v>CIPEN Relocation</v>
          </cell>
        </row>
        <row r="2807">
          <cell r="A2807">
            <v>7519956</v>
          </cell>
          <cell r="B2807" t="str">
            <v>Hume B7 S4 - LV Supply to Comm Development</v>
          </cell>
          <cell r="C2807" t="str">
            <v>CIPEN Com/Ind Dvlp</v>
          </cell>
        </row>
        <row r="2808">
          <cell r="A2808">
            <v>7519957</v>
          </cell>
          <cell r="B2808" t="str">
            <v>O'Connor B1 S60 - Replace faulty Service Cable</v>
          </cell>
          <cell r="C2808" t="str">
            <v>CIPEN SERVICE RPLC</v>
          </cell>
        </row>
        <row r="2809">
          <cell r="A2809">
            <v>7519958</v>
          </cell>
          <cell r="B2809" t="str">
            <v>O'Connor B11&amp;12 S48 - Replace faulty Service Cables</v>
          </cell>
          <cell r="C2809" t="str">
            <v>CIPEN SERVICE RPLC</v>
          </cell>
        </row>
        <row r="2810">
          <cell r="A2810">
            <v>7519959</v>
          </cell>
          <cell r="B2810" t="str">
            <v>O'Connor B1213&amp;14 S50 - Replace faulty Service Cables</v>
          </cell>
          <cell r="C2810" t="str">
            <v>CIPEN SERVICE RPLC</v>
          </cell>
        </row>
        <row r="2811">
          <cell r="A2811">
            <v>7519960</v>
          </cell>
          <cell r="B2811" t="str">
            <v>Yarralumla B9&amp;10 S23 - Replace faulty Service Cables</v>
          </cell>
          <cell r="C2811" t="str">
            <v>CIPEN SERVICE RPLC</v>
          </cell>
        </row>
        <row r="2812">
          <cell r="A2812">
            <v>7519961</v>
          </cell>
          <cell r="B2812" t="str">
            <v>Barton B1 S4 Sub 3716 Replace LV Capstan Link Sw/Bd</v>
          </cell>
          <cell r="C2812" t="str">
            <v>CIPEN Dist S/S Rplc</v>
          </cell>
        </row>
        <row r="2813">
          <cell r="A2813">
            <v>7519964</v>
          </cell>
          <cell r="B2813" t="str">
            <v>Barton B1 S4 Sub 1739  Replace LV Capstan Link Sw/Bd</v>
          </cell>
          <cell r="C2813" t="str">
            <v>CIPEN Dist S/S Rplc</v>
          </cell>
        </row>
        <row r="2814">
          <cell r="A2814">
            <v>7519965</v>
          </cell>
          <cell r="B2814" t="str">
            <v>Barton B1 S4 Sub 1913  Replace LV Capstan Link Sw/Bd</v>
          </cell>
          <cell r="C2814" t="str">
            <v>CIPEN Dist S/S Rplc</v>
          </cell>
        </row>
        <row r="2815">
          <cell r="A2815">
            <v>7519966</v>
          </cell>
          <cell r="B2815" t="str">
            <v>Macgregor B1 S131 - 12 Units Dev</v>
          </cell>
          <cell r="C2815" t="str">
            <v>CIPEN Urbn Dvlpmnt</v>
          </cell>
        </row>
        <row r="2816">
          <cell r="A2816">
            <v>7519967</v>
          </cell>
          <cell r="B2816" t="str">
            <v>Macgregor B6 S129 - 12 Units</v>
          </cell>
          <cell r="C2816" t="str">
            <v>CIPEN Urbn Dvlpmnt</v>
          </cell>
        </row>
        <row r="2817">
          <cell r="A2817">
            <v>7519968</v>
          </cell>
          <cell r="B2817" t="str">
            <v>Macgregor B13 S130- 9 Units</v>
          </cell>
          <cell r="C2817" t="str">
            <v>CIPEN Urbn Dvlpmnt</v>
          </cell>
        </row>
        <row r="2818">
          <cell r="A2818">
            <v>7519970</v>
          </cell>
          <cell r="B2818" t="str">
            <v>Gordon B2 S563 - LV Supply to  Pumping Station</v>
          </cell>
          <cell r="C2818" t="str">
            <v>CIPEN Community Dvp</v>
          </cell>
        </row>
        <row r="2819">
          <cell r="A2819">
            <v>7519972</v>
          </cell>
          <cell r="B2819" t="str">
            <v>Greenway B10 S16 Centrelink Offices Indoor Sub &amp; HV Retic</v>
          </cell>
          <cell r="C2819" t="str">
            <v>CIPEN Com/Ind Dvlp</v>
          </cell>
        </row>
        <row r="2820">
          <cell r="A2820">
            <v>7519973</v>
          </cell>
          <cell r="B2820" t="str">
            <v>Narrabundah B13 S28 LV Relocation</v>
          </cell>
          <cell r="C2820" t="str">
            <v>CIPEN Relocation</v>
          </cell>
        </row>
        <row r="2821">
          <cell r="A2821">
            <v>7519975</v>
          </cell>
          <cell r="B2821" t="str">
            <v>Forrest B1 S53 - 1 Canberra Ave Indoor Sub Fitout &amp; HV Reticulation</v>
          </cell>
          <cell r="C2821" t="str">
            <v>CIPEN Com/Ind Dvlp</v>
          </cell>
        </row>
        <row r="2822">
          <cell r="A2822">
            <v>7519976</v>
          </cell>
          <cell r="B2822" t="str">
            <v>Yarralumla B2 S119 HV Relocation</v>
          </cell>
          <cell r="C2822" t="str">
            <v>CIPEN Dist O/H Rplc</v>
          </cell>
        </row>
        <row r="2823">
          <cell r="A2823">
            <v>7519977</v>
          </cell>
          <cell r="B2823" t="str">
            <v>Greenway Lunchroom Upgrade</v>
          </cell>
          <cell r="C2823" t="str">
            <v>CIPEN Facilities</v>
          </cell>
        </row>
        <row r="2824">
          <cell r="A2824">
            <v>7519979</v>
          </cell>
          <cell r="B2824" t="str">
            <v>Macarthur B1 S377 - Hazemeyer HV Switchgear Replacement - SWS 3726</v>
          </cell>
          <cell r="C2824" t="str">
            <v>CIPEN Dist S/S Rplc</v>
          </cell>
        </row>
        <row r="2825">
          <cell r="A2825">
            <v>7519980</v>
          </cell>
          <cell r="B2825" t="str">
            <v>Deakin B2 S35 - Temporary  Supply to  Construction Site</v>
          </cell>
          <cell r="C2825" t="str">
            <v>CIPEN Com/Ind Dvlp</v>
          </cell>
        </row>
        <row r="2826">
          <cell r="A2826">
            <v>7519981</v>
          </cell>
          <cell r="B2826" t="str">
            <v>Gungahlin B12 S85  - LV Upgrade</v>
          </cell>
          <cell r="C2826" t="str">
            <v>CIPEN Urbn Infill</v>
          </cell>
        </row>
        <row r="2827">
          <cell r="A2827">
            <v>7519982</v>
          </cell>
          <cell r="B2827" t="str">
            <v>Jerrabomberra District B2223 HV pole 85903 Relocation</v>
          </cell>
          <cell r="C2827" t="str">
            <v>CIPEN Relocation</v>
          </cell>
        </row>
        <row r="2828">
          <cell r="A2828">
            <v>7519985</v>
          </cell>
          <cell r="B2828" t="str">
            <v>Fyshwick B27 S25 - LV Upgrade</v>
          </cell>
          <cell r="C2828" t="str">
            <v>CIPEN Com/Ind Dvlp</v>
          </cell>
        </row>
        <row r="2829">
          <cell r="A2829">
            <v>7519986</v>
          </cell>
          <cell r="B2829" t="str">
            <v>Monash Sub 2640  - Replace damaged LV board</v>
          </cell>
          <cell r="C2829" t="str">
            <v>CIPEN Dist S/S Rplc</v>
          </cell>
        </row>
        <row r="2830">
          <cell r="A2830">
            <v>7519987</v>
          </cell>
          <cell r="B2830" t="str">
            <v>Stirling Sub 3778 - Replace leaking F &amp; G HV switchgear</v>
          </cell>
          <cell r="C2830" t="str">
            <v>CIPEN Dist S/S Rplc</v>
          </cell>
        </row>
        <row r="2831">
          <cell r="A2831">
            <v>7519988</v>
          </cell>
          <cell r="B2831" t="str">
            <v>Amaroo Sub 6735 - Replace leaking F &amp; G HV Switchgear</v>
          </cell>
          <cell r="C2831" t="str">
            <v>CIPEN Dist S/S Rplc</v>
          </cell>
        </row>
        <row r="2832">
          <cell r="A2832">
            <v>7519989</v>
          </cell>
          <cell r="B2832" t="str">
            <v>Farrer - Replace minipillars</v>
          </cell>
          <cell r="C2832" t="str">
            <v>CIPEN Dist U/G Rplc</v>
          </cell>
        </row>
        <row r="2833">
          <cell r="A2833">
            <v>7519990</v>
          </cell>
          <cell r="B2833" t="str">
            <v>West Macgregor - LV Supply to OCU Site 1</v>
          </cell>
          <cell r="C2833" t="str">
            <v>CIPEN Spec Requests</v>
          </cell>
        </row>
        <row r="2834">
          <cell r="A2834">
            <v>7519991</v>
          </cell>
          <cell r="B2834" t="str">
            <v>West  Macgregor - LV Supply to OCU Site 2</v>
          </cell>
          <cell r="C2834" t="str">
            <v>CIPEN Spec Requests</v>
          </cell>
        </row>
        <row r="2835">
          <cell r="A2835">
            <v>7519992</v>
          </cell>
          <cell r="B2835" t="str">
            <v>West Macgregor - LV Supply to OCU Site 3</v>
          </cell>
          <cell r="C2835" t="str">
            <v>CIPEN Spec Requests</v>
          </cell>
        </row>
        <row r="2836">
          <cell r="A2836">
            <v>7519993</v>
          </cell>
          <cell r="B2836" t="str">
            <v>Mini Pillars Switching and Substation Inspections Phase 2</v>
          </cell>
          <cell r="C2836" t="str">
            <v>CIPEN IT Project</v>
          </cell>
        </row>
        <row r="2837">
          <cell r="A2837">
            <v>7519994</v>
          </cell>
          <cell r="B2837" t="str">
            <v>SCADA Communications Upgrade Phase 1</v>
          </cell>
          <cell r="C2837" t="str">
            <v>CIPEN IT Project</v>
          </cell>
        </row>
        <row r="2838">
          <cell r="A2838">
            <v>7519995</v>
          </cell>
          <cell r="B2838" t="str">
            <v>Fyshwick B19 S29 - LV Upgrade</v>
          </cell>
          <cell r="C2838" t="str">
            <v>CIPEN Com/Ind Dvlp</v>
          </cell>
        </row>
        <row r="2839">
          <cell r="A2839">
            <v>7519996</v>
          </cell>
          <cell r="B2839" t="str">
            <v>Brand Depot - HV Supply Augmentation Aero Park Feeder</v>
          </cell>
          <cell r="C2839" t="str">
            <v>CIPEN Dist Sys Augm</v>
          </cell>
        </row>
        <row r="2840">
          <cell r="A2840">
            <v>7519997</v>
          </cell>
          <cell r="B2840" t="str">
            <v>Gungahlin B1 S76 - LV Supply to Construction Site</v>
          </cell>
          <cell r="C2840" t="str">
            <v>CIPEN Urbn Infill</v>
          </cell>
        </row>
        <row r="2841">
          <cell r="A2841">
            <v>7519999</v>
          </cell>
          <cell r="B2841" t="str">
            <v>Fyshwick B12 S30 CNG Refuelling Station Supply &amp; HV Relocation</v>
          </cell>
          <cell r="C2841" t="str">
            <v>CIPEN Relocation</v>
          </cell>
        </row>
        <row r="2842">
          <cell r="A2842">
            <v>7520000</v>
          </cell>
          <cell r="B2842" t="str">
            <v>ANU Bulk Supply Point No2  Feeder 6 and 7</v>
          </cell>
          <cell r="C2842" t="str">
            <v>CIPEN Dist Sys Augm</v>
          </cell>
        </row>
        <row r="2843">
          <cell r="A2843">
            <v>7520001</v>
          </cell>
          <cell r="B2843" t="str">
            <v>Garran new feeder Canberra Hospital</v>
          </cell>
          <cell r="C2843" t="str">
            <v>CIPEN Dist Sys Augm</v>
          </cell>
        </row>
        <row r="2844">
          <cell r="A2844">
            <v>7520002</v>
          </cell>
          <cell r="B2844" t="str">
            <v>Griffith Throsby Feeder extension</v>
          </cell>
          <cell r="C2844" t="str">
            <v>CIPEN Dist Sys Augm</v>
          </cell>
        </row>
        <row r="2845">
          <cell r="A2845">
            <v>7520003</v>
          </cell>
          <cell r="B2845" t="str">
            <v>Jerrabomberra B2062 New Feeder from Gilmore Zone to HMAS Harman</v>
          </cell>
          <cell r="C2845" t="str">
            <v>CIPEN Dist Sys Augm</v>
          </cell>
        </row>
        <row r="2846">
          <cell r="A2846">
            <v>7520004</v>
          </cell>
          <cell r="B2846" t="str">
            <v>Harman Abattoir Feeder conductor upgrade</v>
          </cell>
          <cell r="C2846" t="str">
            <v>CIPEN Dist Sys Augm</v>
          </cell>
        </row>
        <row r="2847">
          <cell r="A2847">
            <v>7520005</v>
          </cell>
          <cell r="B2847" t="str">
            <v>Murrumbidgee River water transfer</v>
          </cell>
          <cell r="C2847" t="str">
            <v>CIPEN Subtran Augm</v>
          </cell>
        </row>
        <row r="2848">
          <cell r="A2848">
            <v>7520007</v>
          </cell>
          <cell r="B2848" t="str">
            <v>Molonglo District New Feeders</v>
          </cell>
          <cell r="C2848" t="str">
            <v>CIPEN Dist Sys Augm</v>
          </cell>
        </row>
        <row r="2849">
          <cell r="A2849">
            <v>7520010</v>
          </cell>
          <cell r="B2849" t="str">
            <v>Calwell B12 S578 - LV Supply to Residence</v>
          </cell>
          <cell r="C2849" t="str">
            <v>CIPEN Spec Requests</v>
          </cell>
        </row>
        <row r="2850">
          <cell r="A2850">
            <v>7520016</v>
          </cell>
          <cell r="B2850" t="str">
            <v>Lyneham B25 S50 243 Northbourne Ave Supply Augmentation adj Sub 7073</v>
          </cell>
          <cell r="C2850" t="str">
            <v>CIPEN Dist Sys Augm</v>
          </cell>
        </row>
        <row r="2851">
          <cell r="A2851">
            <v>7520017</v>
          </cell>
          <cell r="B2851" t="str">
            <v>Barton B1 S3 Robert Garran Offices Redev Temporary Supply</v>
          </cell>
          <cell r="C2851" t="str">
            <v>CIPEN Com/Ind Dvlp</v>
          </cell>
        </row>
        <row r="2852">
          <cell r="A2852">
            <v>7520019</v>
          </cell>
          <cell r="B2852" t="str">
            <v>Kambah B1 S285 Super School - LV Supply</v>
          </cell>
          <cell r="C2852" t="str">
            <v>CIPEN Com/Ind Dvlp</v>
          </cell>
        </row>
        <row r="2853">
          <cell r="A2853">
            <v>7520031</v>
          </cell>
          <cell r="B2853" t="str">
            <v>Distribution Substation RTU Replacement</v>
          </cell>
          <cell r="C2853" t="str">
            <v>CIPEN IT Project</v>
          </cell>
        </row>
        <row r="2854">
          <cell r="A2854">
            <v>7520040</v>
          </cell>
          <cell r="B2854" t="str">
            <v>Belconnen B20 S44 - Temporary Supply to GYM</v>
          </cell>
          <cell r="C2854" t="str">
            <v>CIPEN Com/Ind Dvlp</v>
          </cell>
        </row>
        <row r="2855">
          <cell r="A2855">
            <v>7520041</v>
          </cell>
          <cell r="B2855" t="str">
            <v>New Cotter Pumping Station Power Supply</v>
          </cell>
          <cell r="C2855" t="str">
            <v>CIPEN Spec Requests</v>
          </cell>
        </row>
        <row r="2856">
          <cell r="A2856">
            <v>7520042</v>
          </cell>
          <cell r="B2856" t="str">
            <v>Mitchell B1 S4 - LV Upgrade</v>
          </cell>
          <cell r="C2856" t="str">
            <v>CIPEN Spec Requests</v>
          </cell>
        </row>
        <row r="2857">
          <cell r="A2857">
            <v>7520043</v>
          </cell>
          <cell r="B2857" t="str">
            <v>Gungahlin B23 S79 - Raising of Minipillar</v>
          </cell>
          <cell r="C2857" t="str">
            <v>CIPEN Spec Requests</v>
          </cell>
        </row>
        <row r="2858">
          <cell r="A2858">
            <v>7520046</v>
          </cell>
          <cell r="B2858" t="str">
            <v>HV OH Switchgear replacement - stage 3 -2008-09</v>
          </cell>
          <cell r="C2858" t="str">
            <v>CIPEN Dist O/H Rplc</v>
          </cell>
        </row>
        <row r="2859">
          <cell r="A2859">
            <v>7520047</v>
          </cell>
          <cell r="B2859" t="str">
            <v>Call Taker User Manual Development</v>
          </cell>
          <cell r="C2859" t="str">
            <v>CIPEN IT Project</v>
          </cell>
        </row>
        <row r="2860">
          <cell r="A2860">
            <v>7520048</v>
          </cell>
          <cell r="B2860" t="str">
            <v>Macgregor B1 S139- LV Supply to 16 Units</v>
          </cell>
          <cell r="C2860" t="str">
            <v>CIPEN Urbn Infill</v>
          </cell>
        </row>
        <row r="2861">
          <cell r="A2861">
            <v>7520049</v>
          </cell>
          <cell r="B2861" t="str">
            <v>Bruce Switching Station - Fence Replacement</v>
          </cell>
          <cell r="C2861" t="str">
            <v>CIPEN ZZS Replce</v>
          </cell>
        </row>
        <row r="2862">
          <cell r="A2862">
            <v>7520050</v>
          </cell>
          <cell r="B2862" t="str">
            <v>City East Zone Substation - Fence Replacement</v>
          </cell>
          <cell r="C2862" t="str">
            <v>CIPEN ZZS Replce</v>
          </cell>
        </row>
        <row r="2863">
          <cell r="A2863">
            <v>7520051</v>
          </cell>
          <cell r="B2863" t="str">
            <v>City B1 S92 - HV Relocation</v>
          </cell>
          <cell r="C2863" t="str">
            <v>CIPEN Relocation</v>
          </cell>
        </row>
        <row r="2864">
          <cell r="A2864">
            <v>7520052</v>
          </cell>
          <cell r="B2864" t="str">
            <v>Macgregor B3 S131 - LV Supply to 26 Units</v>
          </cell>
          <cell r="C2864" t="str">
            <v>CIPEN Urbn Infill</v>
          </cell>
        </row>
        <row r="2865">
          <cell r="A2865">
            <v>7520054</v>
          </cell>
          <cell r="B2865" t="str">
            <v>Macgregor B1 S137 - LV Supply to 27 Units</v>
          </cell>
          <cell r="C2865" t="str">
            <v>CIPEN Urbn Infill</v>
          </cell>
        </row>
        <row r="2866">
          <cell r="A2866">
            <v>7520055</v>
          </cell>
          <cell r="B2866" t="str">
            <v>Mawson  Yamba Dr/ Mawson Dr Intersection - HV Relocation</v>
          </cell>
          <cell r="C2866" t="str">
            <v>CIPEN Relocation</v>
          </cell>
        </row>
        <row r="2867">
          <cell r="A2867">
            <v>7520056</v>
          </cell>
          <cell r="B2867" t="str">
            <v>Mawson Yamba Dr/Mawson Dr Intersection - LV Supply to TLC</v>
          </cell>
          <cell r="C2867" t="str">
            <v>CIPEN Spec Requests</v>
          </cell>
        </row>
        <row r="2868">
          <cell r="A2868">
            <v>7520058</v>
          </cell>
          <cell r="B2868" t="str">
            <v>Bibaringa Cotter Road - O/H Service to U/G Relocation</v>
          </cell>
          <cell r="C2868" t="str">
            <v>CIPEN SERVICE RPLC</v>
          </cell>
        </row>
        <row r="2869">
          <cell r="A2869">
            <v>7520059</v>
          </cell>
          <cell r="B2869" t="str">
            <v>Fyshwick B1 S7 Sub 9384 Upgrade Fyshwick Markets</v>
          </cell>
          <cell r="C2869" t="str">
            <v>CIPEN Com/Ind Dvlp</v>
          </cell>
        </row>
        <row r="2870">
          <cell r="A2870">
            <v>7520060</v>
          </cell>
          <cell r="B2870" t="str">
            <v>Pole Reinforcement Stage 408-09</v>
          </cell>
          <cell r="C2870" t="str">
            <v>CIPEN Dist Pole Rnst</v>
          </cell>
        </row>
        <row r="2871">
          <cell r="A2871">
            <v>7520061</v>
          </cell>
          <cell r="B2871" t="str">
            <v>Harrison B16 S2 Catholic Primary School HV Reticulation</v>
          </cell>
          <cell r="C2871" t="str">
            <v>CIPEN Com/Ind Dvlp</v>
          </cell>
        </row>
        <row r="2872">
          <cell r="A2872">
            <v>7520062</v>
          </cell>
          <cell r="B2872" t="str">
            <v>ENMAC WebView</v>
          </cell>
          <cell r="C2872" t="str">
            <v>CIPEN IT Project</v>
          </cell>
        </row>
        <row r="2873">
          <cell r="A2873">
            <v>7520065</v>
          </cell>
          <cell r="B2873" t="str">
            <v>Replace leaking F &amp; G HV Switchgear Sub 5008 Bonython</v>
          </cell>
          <cell r="C2873" t="str">
            <v>CIPEN Dist S/S Rplc</v>
          </cell>
        </row>
        <row r="2874">
          <cell r="A2874">
            <v>7520067</v>
          </cell>
          <cell r="B2874" t="str">
            <v>Distribution Sub 738 RTU Replacement</v>
          </cell>
          <cell r="C2874" t="str">
            <v>CIPEN IT Project</v>
          </cell>
        </row>
        <row r="2875">
          <cell r="A2875">
            <v>7520070</v>
          </cell>
          <cell r="B2875" t="str">
            <v>132kV Stay Replacement Stage 2 - BCE and BK sub transmission lines</v>
          </cell>
          <cell r="C2875" t="str">
            <v>CIPEN ZZS Replce</v>
          </cell>
        </row>
        <row r="2876">
          <cell r="A2876">
            <v>7520072</v>
          </cell>
          <cell r="B2876" t="str">
            <v>Red Hill B5 S12 - Nyuts St 7 Units Redevelopment Supply Upgrade</v>
          </cell>
          <cell r="C2876" t="str">
            <v>CIPEN Urbn Infill</v>
          </cell>
        </row>
        <row r="2877">
          <cell r="A2877">
            <v>7520074</v>
          </cell>
          <cell r="B2877" t="str">
            <v>Mitchell  B34 S18 - LV Upgrade</v>
          </cell>
          <cell r="C2877" t="str">
            <v>CIPEN Com/Ind Dvlp</v>
          </cell>
        </row>
        <row r="2878">
          <cell r="A2878">
            <v>7520075</v>
          </cell>
          <cell r="B2878" t="str">
            <v>Weetangera B14 S14 - LV Supply to 6 units</v>
          </cell>
          <cell r="C2878" t="str">
            <v>CIPEN Urbn Infill</v>
          </cell>
        </row>
        <row r="2879">
          <cell r="A2879">
            <v>7520076</v>
          </cell>
          <cell r="B2879" t="str">
            <v>Deakin B19 S51 - Replace LV O/H with ABC</v>
          </cell>
          <cell r="C2879" t="str">
            <v>CIPEN CI Replacemnt</v>
          </cell>
        </row>
        <row r="2880">
          <cell r="A2880">
            <v>7520077</v>
          </cell>
          <cell r="B2880" t="str">
            <v>Lyons B23 S52 - LV Supply to 10 Units</v>
          </cell>
          <cell r="C2880" t="str">
            <v>CIPEN Urbn Infill</v>
          </cell>
        </row>
        <row r="2881">
          <cell r="A2881">
            <v>7520079</v>
          </cell>
          <cell r="B2881" t="str">
            <v>Fyshwick B26 S6 - LV Relocation</v>
          </cell>
          <cell r="C2881" t="str">
            <v>CIPEN Relocation</v>
          </cell>
        </row>
        <row r="2882">
          <cell r="A2882">
            <v>7520080</v>
          </cell>
          <cell r="B2882" t="str">
            <v>Deakin B15 S36 - LV Supply to 24 Units</v>
          </cell>
          <cell r="C2882" t="str">
            <v>CIPEN Urbn Infill</v>
          </cell>
        </row>
        <row r="2883">
          <cell r="A2883">
            <v>7520081</v>
          </cell>
          <cell r="B2883" t="str">
            <v>Coree B61 Cotter Water Tank HV &amp; LV Supply</v>
          </cell>
          <cell r="C2883" t="str">
            <v>CIPEN Community Dvp</v>
          </cell>
        </row>
        <row r="2884">
          <cell r="A2884">
            <v>7520083</v>
          </cell>
          <cell r="B2884" t="str">
            <v>Griffith B1 S30 St Edmund College Supply Upgrade</v>
          </cell>
          <cell r="C2884" t="str">
            <v>CIPEN Com/Ind Dvlp</v>
          </cell>
        </row>
        <row r="2885">
          <cell r="A2885">
            <v>7520086</v>
          </cell>
          <cell r="B2885" t="str">
            <v>Macgregor West Estate Stage 5B - HV &amp; LV Reticulation</v>
          </cell>
          <cell r="C2885" t="str">
            <v>CIPEN Urbn Dvlpmnt</v>
          </cell>
        </row>
        <row r="2886">
          <cell r="A2886">
            <v>7520088</v>
          </cell>
          <cell r="B2886" t="str">
            <v>HV OH Switchgear replacement - stage 4 -2008-09</v>
          </cell>
          <cell r="C2886" t="str">
            <v>CIPEN Dist O/H Rplc</v>
          </cell>
        </row>
        <row r="2887">
          <cell r="A2887">
            <v>7520097</v>
          </cell>
          <cell r="B2887" t="str">
            <v>Greenway Depot Lighting</v>
          </cell>
          <cell r="C2887" t="str">
            <v>CIPEN Facilities</v>
          </cell>
        </row>
        <row r="2888">
          <cell r="A2888">
            <v>7520098</v>
          </cell>
          <cell r="B2888" t="str">
            <v>City B6 S24 Edinburgh Ave Acton West</v>
          </cell>
          <cell r="C2888" t="str">
            <v>CIPEN Com/Ind Dvlp</v>
          </cell>
        </row>
        <row r="2889">
          <cell r="A2889">
            <v>7520099</v>
          </cell>
          <cell r="B2889" t="str">
            <v>Lyneham B7 S55 -  LV Supply to 12 Units</v>
          </cell>
          <cell r="C2889" t="str">
            <v>CIPEN Urbn Infill</v>
          </cell>
        </row>
        <row r="2890">
          <cell r="A2890">
            <v>7520100</v>
          </cell>
          <cell r="B2890" t="str">
            <v>Belconnen Cohen St Ext - HV Relocation Lathlain St</v>
          </cell>
          <cell r="C2890" t="str">
            <v>CIPEN Relocation</v>
          </cell>
        </row>
        <row r="2891">
          <cell r="A2891">
            <v>7520102</v>
          </cell>
          <cell r="B2891" t="str">
            <v>Bruce Braybrooke St - HV Replacement</v>
          </cell>
          <cell r="C2891" t="str">
            <v>CIPEN Dist Sys Augm</v>
          </cell>
        </row>
        <row r="2892">
          <cell r="A2892">
            <v>7520104</v>
          </cell>
          <cell r="B2892" t="str">
            <v>Install New LV links at Various Locations Stage 1 08-09</v>
          </cell>
          <cell r="C2892" t="str">
            <v>CIPEN Dist O/H Rplc</v>
          </cell>
        </row>
        <row r="2893">
          <cell r="A2893">
            <v>7520107</v>
          </cell>
          <cell r="B2893" t="str">
            <v>Belconnen  Zone Substation Building Refurb and Asbestos Removal</v>
          </cell>
          <cell r="C2893" t="str">
            <v>CIPEN ZZS Replce</v>
          </cell>
        </row>
        <row r="2894">
          <cell r="A2894">
            <v>7520108</v>
          </cell>
          <cell r="B2894" t="str">
            <v>Latham Zone Substation Building Refurb and Asbestos Removal</v>
          </cell>
          <cell r="C2894" t="str">
            <v>CIPEN ZZS Replce</v>
          </cell>
        </row>
        <row r="2895">
          <cell r="A2895">
            <v>7520110</v>
          </cell>
          <cell r="B2895" t="str">
            <v>Tuggeranong B1674 Williamsdale Zone Substation Backup Supply</v>
          </cell>
          <cell r="C2895" t="str">
            <v>CIPEN Spec Requests</v>
          </cell>
        </row>
        <row r="2896">
          <cell r="A2896">
            <v>7520111</v>
          </cell>
          <cell r="B2896" t="str">
            <v>Belconnen B20 S44 Mixed Develoment HV/ LV Retic &amp; Sub 1758 Replacement</v>
          </cell>
          <cell r="C2896" t="str">
            <v>CIPEN Com/Ind Dvlp</v>
          </cell>
        </row>
        <row r="2897">
          <cell r="A2897">
            <v>7520112</v>
          </cell>
          <cell r="B2897" t="str">
            <v>Kaleen B4 S85 - LV Relocation</v>
          </cell>
          <cell r="C2897" t="str">
            <v>CIPEN Relocation</v>
          </cell>
        </row>
        <row r="2898">
          <cell r="A2898">
            <v>7520113</v>
          </cell>
          <cell r="B2898" t="str">
            <v>Hume B4 S4 - LV Upgrade</v>
          </cell>
          <cell r="C2898" t="str">
            <v>CIPEN Com/Ind Dvlp</v>
          </cell>
        </row>
        <row r="2899">
          <cell r="A2899">
            <v>7520115</v>
          </cell>
          <cell r="B2899" t="str">
            <v>Pialligo Fairbairn Ave/Pialligo Ave Int - LV Supply to TLC</v>
          </cell>
          <cell r="C2899" t="str">
            <v>CIPEN Spec Requests</v>
          </cell>
        </row>
        <row r="2900">
          <cell r="A2900">
            <v>7520117</v>
          </cell>
          <cell r="B2900" t="str">
            <v>Pialligo Fairbairn Ave/Morsehead Dr/Majura Rd Int - LV Relocations</v>
          </cell>
          <cell r="C2900" t="str">
            <v>CIPEN Spec Requests</v>
          </cell>
        </row>
        <row r="2901">
          <cell r="A2901">
            <v>7520118</v>
          </cell>
          <cell r="B2901" t="str">
            <v>Gungahlin B11 S205 - LV Upgrade</v>
          </cell>
          <cell r="C2901" t="str">
            <v>CIPEN CI Replacemnt</v>
          </cell>
        </row>
        <row r="2902">
          <cell r="A2902">
            <v>7520119</v>
          </cell>
          <cell r="B2902" t="str">
            <v xml:space="preserve"> Pole Stage 26 Replacement 08-09 (BFM)</v>
          </cell>
          <cell r="C2902" t="str">
            <v>CIPEN Dist O/H Rplc</v>
          </cell>
        </row>
        <row r="2903">
          <cell r="A2903">
            <v>7520121</v>
          </cell>
          <cell r="B2903" t="str">
            <v>Russell B2 S89 -  Replace Damaged HV Cable</v>
          </cell>
          <cell r="C2903" t="str">
            <v>CIPEN Dist U/G Rplc</v>
          </cell>
        </row>
        <row r="2904">
          <cell r="A2904">
            <v>7520127</v>
          </cell>
          <cell r="B2904" t="str">
            <v>Gilmore Zone Sub - UFLS Protection Installation</v>
          </cell>
          <cell r="C2904" t="str">
            <v>CIPEN Rel/Qual Zone</v>
          </cell>
        </row>
        <row r="2905">
          <cell r="A2905">
            <v>7520131</v>
          </cell>
          <cell r="B2905" t="str">
            <v>Theodore Zone Sub - UFLS Protection Installation</v>
          </cell>
          <cell r="C2905" t="str">
            <v>CIPEN Rel/Qual Zone</v>
          </cell>
        </row>
        <row r="2906">
          <cell r="A2906">
            <v>7520133</v>
          </cell>
          <cell r="B2906" t="str">
            <v>Forde B1 S8 - LV Supply to 12 Units</v>
          </cell>
          <cell r="C2906" t="str">
            <v>CIPEN Urbn Infill</v>
          </cell>
        </row>
        <row r="2907">
          <cell r="A2907">
            <v>7520134</v>
          </cell>
          <cell r="B2907" t="str">
            <v>Mawson B11 &amp; 12 S41  -  LV Supply to 12 Units</v>
          </cell>
          <cell r="C2907" t="str">
            <v>CIPEN Urbn Infill</v>
          </cell>
        </row>
        <row r="2908">
          <cell r="A2908">
            <v>7520135</v>
          </cell>
          <cell r="B2908" t="str">
            <v>Franklin B31 S62 -  Minipillar Relocation</v>
          </cell>
          <cell r="C2908" t="str">
            <v>CIPEN Relocation</v>
          </cell>
        </row>
        <row r="2909">
          <cell r="A2909">
            <v>7520136</v>
          </cell>
          <cell r="B2909" t="str">
            <v>Turner B24 S46 - LV Supply to 8 units</v>
          </cell>
          <cell r="C2909" t="str">
            <v>CIPEN Urbn Infill</v>
          </cell>
        </row>
        <row r="2910">
          <cell r="A2910">
            <v>7520137</v>
          </cell>
          <cell r="B2910" t="str">
            <v>City Childers St  - HV &amp; LV Relocations</v>
          </cell>
          <cell r="C2910" t="str">
            <v>CIPEN Relocation</v>
          </cell>
        </row>
        <row r="2911">
          <cell r="A2911">
            <v>7520138</v>
          </cell>
          <cell r="B2911" t="str">
            <v>Kambah B3&amp;4 S131 - LV Supply to 6 Units</v>
          </cell>
          <cell r="C2911" t="str">
            <v>CIPEN Urbn Infill</v>
          </cell>
        </row>
        <row r="2912">
          <cell r="A2912">
            <v>7520139</v>
          </cell>
          <cell r="B2912" t="str">
            <v>Deakin B1 S9 CGGS - LV Upgrade</v>
          </cell>
          <cell r="C2912" t="str">
            <v>CIPEN Com/Ind Dvlp</v>
          </cell>
        </row>
        <row r="2913">
          <cell r="A2913">
            <v>7520140</v>
          </cell>
          <cell r="B2913" t="str">
            <v>Griffith  B14 S25 - LV Relocation</v>
          </cell>
          <cell r="C2913" t="str">
            <v>CIPEN Relocation</v>
          </cell>
        </row>
        <row r="2914">
          <cell r="A2914">
            <v>7520141</v>
          </cell>
          <cell r="B2914" t="str">
            <v>Suburban Pole Stage 27 Replacement 08-09</v>
          </cell>
          <cell r="C2914" t="str">
            <v>CIPEN Dist Pole Rplc</v>
          </cell>
        </row>
        <row r="2915">
          <cell r="A2915">
            <v>7520142</v>
          </cell>
          <cell r="B2915" t="str">
            <v>Bruce B8 S85 - HV LV Retic &amp; Relocation</v>
          </cell>
          <cell r="C2915" t="str">
            <v>CIPEN Relocation</v>
          </cell>
        </row>
        <row r="2916">
          <cell r="A2916">
            <v>7520145</v>
          </cell>
          <cell r="B2916" t="str">
            <v>Bonner 2 Estate Stage 1B New Urban Development HV &amp; LV Reticulation</v>
          </cell>
          <cell r="C2916" t="str">
            <v>CIPEN Urbn Dvlpmnt</v>
          </cell>
        </row>
        <row r="2917">
          <cell r="A2917">
            <v>7520147</v>
          </cell>
          <cell r="B2917" t="str">
            <v>Bonner 2 Estate Stage 2A New Urban Development HV &amp; LV Reticulation</v>
          </cell>
          <cell r="C2917" t="str">
            <v>CIPEN Urbn Dvlpmnt</v>
          </cell>
        </row>
        <row r="2918">
          <cell r="A2918">
            <v>7520149</v>
          </cell>
          <cell r="B2918" t="str">
            <v>Bonner 2 Estate Stage 2B New Urban Development HV &amp; LV Reticulation</v>
          </cell>
          <cell r="C2918" t="str">
            <v>CIPEN Urbn Dvlpmnt</v>
          </cell>
        </row>
        <row r="2919">
          <cell r="A2919">
            <v>7520151</v>
          </cell>
          <cell r="B2919" t="str">
            <v>Bonner 2 Estate Stage 2C New Urban Development HV &amp; LV Reticulation</v>
          </cell>
          <cell r="C2919" t="str">
            <v>CIPEN Urbn Dvlpmnt</v>
          </cell>
        </row>
        <row r="2920">
          <cell r="A2920">
            <v>7520154</v>
          </cell>
          <cell r="B2920" t="str">
            <v>Flynn B27 S57 - Replace LV O/H with ABC</v>
          </cell>
          <cell r="C2920" t="str">
            <v>CIPEN CI Replacemnt</v>
          </cell>
        </row>
        <row r="2921">
          <cell r="A2921">
            <v>7520155</v>
          </cell>
          <cell r="B2921" t="str">
            <v>Chapman B3 S24 - Replace LV O/H with ABC</v>
          </cell>
          <cell r="C2921" t="str">
            <v>CIPEN CI Replacemnt</v>
          </cell>
        </row>
        <row r="2922">
          <cell r="A2922">
            <v>7520156</v>
          </cell>
          <cell r="B2922" t="str">
            <v>Belconnen  Lathlain St/Luxton St Int - LV Supply to TLC</v>
          </cell>
          <cell r="C2922" t="str">
            <v>CIPEN Spec Requests</v>
          </cell>
        </row>
        <row r="2923">
          <cell r="A2923">
            <v>7520157</v>
          </cell>
          <cell r="B2923" t="str">
            <v>Hume B69 S5 - LV Supply to Comm Development</v>
          </cell>
          <cell r="C2923" t="str">
            <v>CIPEN Com/Ind Dvlp</v>
          </cell>
        </row>
        <row r="2924">
          <cell r="A2924">
            <v>7520158</v>
          </cell>
          <cell r="B2924" t="str">
            <v>Franklin B1 S34 - LV Supply to 4 Units</v>
          </cell>
          <cell r="C2924" t="str">
            <v>CIPEN Urbn Infill</v>
          </cell>
        </row>
        <row r="2925">
          <cell r="A2925">
            <v>7520159</v>
          </cell>
          <cell r="B2925" t="str">
            <v>Isaacs B3 S541 - LV Supply to Comm Development</v>
          </cell>
          <cell r="C2925" t="str">
            <v>CIPEN Com/Ind Dvlp</v>
          </cell>
        </row>
        <row r="2926">
          <cell r="A2926">
            <v>7520160</v>
          </cell>
          <cell r="B2926" t="str">
            <v>Jerrambomberra B2114 - HV Retic &amp; LV Supply to Dam Pump</v>
          </cell>
          <cell r="C2926" t="str">
            <v>CIPEN Spec Requests</v>
          </cell>
        </row>
        <row r="2927">
          <cell r="A2927">
            <v>7520161</v>
          </cell>
          <cell r="B2927" t="str">
            <v>Suburban Pole Stage 28 Replacement 08-09</v>
          </cell>
          <cell r="C2927" t="str">
            <v>CIPEN Dist Pole Rplc</v>
          </cell>
        </row>
        <row r="2928">
          <cell r="A2928">
            <v>7520163</v>
          </cell>
          <cell r="B2928" t="str">
            <v>Belconnen B25 S52 Westfield Shopping Ctr I/Sub 9518 Fitout &amp; HV Retic</v>
          </cell>
          <cell r="C2928" t="str">
            <v>CIPEN Com/Ind Dvlp</v>
          </cell>
        </row>
        <row r="2929">
          <cell r="A2929">
            <v>7520166</v>
          </cell>
          <cell r="B2929" t="str">
            <v>Turner Watson Street - HV/LV Replacement</v>
          </cell>
          <cell r="C2929" t="str">
            <v>CIPEN Dist O/H Rplc</v>
          </cell>
        </row>
        <row r="2930">
          <cell r="A2930">
            <v>7520167</v>
          </cell>
          <cell r="B2930" t="str">
            <v>Majura B660 Fairbairn Emergency Services Authority HV Retic</v>
          </cell>
          <cell r="C2930" t="str">
            <v>CIPEN Com/Ind Dvlp</v>
          </cell>
        </row>
        <row r="2931">
          <cell r="A2931">
            <v>7520169</v>
          </cell>
          <cell r="B2931" t="str">
            <v>Forde Estate Stage 4B2 HV &amp; LV Reticulation</v>
          </cell>
          <cell r="C2931" t="str">
            <v>CIPEN Urbn Dvlpmnt</v>
          </cell>
        </row>
        <row r="2932">
          <cell r="A2932">
            <v>7520171</v>
          </cell>
          <cell r="B2932" t="str">
            <v>Suburban Pole stage 1 Replacement  09-10</v>
          </cell>
          <cell r="C2932" t="str">
            <v>CIPEN Dist Pole Rplc</v>
          </cell>
        </row>
        <row r="2933">
          <cell r="A2933">
            <v>7520172</v>
          </cell>
          <cell r="B2933" t="str">
            <v>Russell Feeder Augmentation Stage 2</v>
          </cell>
          <cell r="C2933" t="str">
            <v>CIPEN Dist Sys Augm</v>
          </cell>
        </row>
        <row r="2934">
          <cell r="A2934">
            <v>7520173</v>
          </cell>
          <cell r="B2934" t="str">
            <v>Crace Estate Stage 1A2 New Urban Development New Supply</v>
          </cell>
          <cell r="C2934" t="str">
            <v>CIPEN Urbn Dvlpmnt</v>
          </cell>
        </row>
        <row r="2935">
          <cell r="A2935">
            <v>7520177</v>
          </cell>
          <cell r="B2935" t="str">
            <v>Crace Estate Stage 1C1 New Urban Development New Supply</v>
          </cell>
          <cell r="C2935" t="str">
            <v>CIPEN Urbn Dvlpmnt</v>
          </cell>
        </row>
        <row r="2936">
          <cell r="A2936">
            <v>7520180</v>
          </cell>
          <cell r="B2936" t="str">
            <v>Suburban Pole stage 2 Replacement  09-10</v>
          </cell>
          <cell r="C2936" t="str">
            <v>CIPEN Dist Pole Rplc</v>
          </cell>
        </row>
        <row r="2937">
          <cell r="A2937">
            <v>7520181</v>
          </cell>
          <cell r="B2937" t="str">
            <v>Suburban Pole stage 3 Replacement  09-10</v>
          </cell>
          <cell r="C2937" t="str">
            <v>CIPEN Dist Pole Rplc</v>
          </cell>
        </row>
        <row r="2938">
          <cell r="A2938">
            <v>7520182</v>
          </cell>
          <cell r="B2938" t="str">
            <v>Suburban Pole stage 4 Replacement  09-10</v>
          </cell>
          <cell r="C2938" t="str">
            <v>CIPEN Dist Pole Rplc</v>
          </cell>
        </row>
        <row r="2939">
          <cell r="A2939">
            <v>7520183</v>
          </cell>
          <cell r="B2939" t="str">
            <v>Suburban Pole stage 5 Replacement  09-10</v>
          </cell>
          <cell r="C2939" t="str">
            <v>CIPEN Dist Pole Rplc</v>
          </cell>
        </row>
        <row r="2940">
          <cell r="A2940">
            <v>7520184</v>
          </cell>
          <cell r="B2940" t="str">
            <v>Suburban Pole stage 6 Replacement  09-10</v>
          </cell>
          <cell r="C2940" t="str">
            <v>CIPEN Dist Pole Rplc</v>
          </cell>
        </row>
        <row r="2941">
          <cell r="A2941">
            <v>7520185</v>
          </cell>
          <cell r="B2941" t="str">
            <v>Suburban Pole stage 7 Replacement  09-10</v>
          </cell>
          <cell r="C2941" t="str">
            <v>CIPEN Dist Pole Rplc</v>
          </cell>
        </row>
        <row r="2942">
          <cell r="A2942">
            <v>7520186</v>
          </cell>
          <cell r="B2942" t="str">
            <v>Suburban Pole stage 8 Replacement  09-10</v>
          </cell>
          <cell r="C2942" t="str">
            <v>CIPEN Dist Pole Rplc</v>
          </cell>
        </row>
        <row r="2943">
          <cell r="A2943">
            <v>7520187</v>
          </cell>
          <cell r="B2943" t="str">
            <v>Suburban Pole stage 9 Replacement  09-10</v>
          </cell>
          <cell r="C2943" t="str">
            <v>CIPEN Dist Pole Rplc</v>
          </cell>
        </row>
        <row r="2944">
          <cell r="A2944">
            <v>7520188</v>
          </cell>
          <cell r="B2944" t="str">
            <v>Suburban Pole stage 10  Replacement  09-10</v>
          </cell>
          <cell r="C2944" t="str">
            <v>CIPEN Dist Pole Rplc</v>
          </cell>
        </row>
        <row r="2945">
          <cell r="A2945">
            <v>7520189</v>
          </cell>
          <cell r="B2945" t="str">
            <v>Suburban Pole stage 11 Replacement  09-10</v>
          </cell>
          <cell r="C2945" t="str">
            <v>CIPEN Dist Pole Rplc</v>
          </cell>
        </row>
        <row r="2946">
          <cell r="A2946">
            <v>7520190</v>
          </cell>
          <cell r="B2946" t="str">
            <v>Relocate HV Conductors - Kent St Overpass Deakin</v>
          </cell>
          <cell r="C2946" t="str">
            <v>CIPEN Dist Pole Rplc</v>
          </cell>
        </row>
        <row r="2947">
          <cell r="A2947">
            <v>7520191</v>
          </cell>
          <cell r="B2947" t="str">
            <v>Suburban Pole stage 13 Replacement  09-10</v>
          </cell>
          <cell r="C2947" t="str">
            <v>CIPEN Dist Pole Rplc</v>
          </cell>
        </row>
        <row r="2948">
          <cell r="A2948">
            <v>7520192</v>
          </cell>
          <cell r="B2948" t="str">
            <v>Suburban Pole stage 14 Replacement  09-10</v>
          </cell>
          <cell r="C2948" t="str">
            <v>CIPEN Dist Pole Rplc</v>
          </cell>
        </row>
        <row r="2949">
          <cell r="A2949">
            <v>7520193</v>
          </cell>
          <cell r="B2949" t="str">
            <v>Suburban Pole stage 15 Replacement  09-10</v>
          </cell>
          <cell r="C2949" t="str">
            <v>CIPEN Dist Pole Rplc</v>
          </cell>
        </row>
        <row r="2950">
          <cell r="A2950">
            <v>7520194</v>
          </cell>
          <cell r="B2950" t="str">
            <v>Suburban Pole stage 16 Replacement  09-10</v>
          </cell>
          <cell r="C2950" t="str">
            <v>CIPEN Dist Pole Rplc</v>
          </cell>
        </row>
        <row r="2951">
          <cell r="A2951">
            <v>7520195</v>
          </cell>
          <cell r="B2951" t="str">
            <v>Suburban Pole stage 17 Replacement  09-10</v>
          </cell>
          <cell r="C2951" t="str">
            <v>CIPEN Dist Pole Rplc</v>
          </cell>
        </row>
        <row r="2952">
          <cell r="A2952">
            <v>7520196</v>
          </cell>
          <cell r="B2952" t="str">
            <v>Suburban Pole stage 18 Replacement  09-10</v>
          </cell>
          <cell r="C2952" t="str">
            <v>CIPEN Dist Pole Rplc</v>
          </cell>
        </row>
        <row r="2953">
          <cell r="A2953">
            <v>7520197</v>
          </cell>
          <cell r="B2953" t="str">
            <v>Suburban Pole stage 19 Replacement  09-10</v>
          </cell>
          <cell r="C2953" t="str">
            <v>CIPEN Dist Pole Rplc</v>
          </cell>
        </row>
        <row r="2954">
          <cell r="A2954">
            <v>7520198</v>
          </cell>
          <cell r="B2954" t="str">
            <v>Suburban Pole stage 20 Replacement  09-10</v>
          </cell>
          <cell r="C2954" t="str">
            <v>CIPEN Dist Pole Rplc</v>
          </cell>
        </row>
        <row r="2955">
          <cell r="A2955">
            <v>7520199</v>
          </cell>
          <cell r="B2955" t="str">
            <v>Suburban Pole stage 21 Replacement  09-10</v>
          </cell>
          <cell r="C2955" t="str">
            <v>CIPEN Dist Pole Rplc</v>
          </cell>
        </row>
        <row r="2956">
          <cell r="A2956">
            <v>7520200</v>
          </cell>
          <cell r="B2956" t="str">
            <v>Suburban Pole stage 22 Replacement  09-10</v>
          </cell>
          <cell r="C2956" t="str">
            <v>CIPEN Dist Pole Rplc</v>
          </cell>
        </row>
        <row r="2957">
          <cell r="A2957">
            <v>7520202</v>
          </cell>
          <cell r="B2957" t="str">
            <v>Gungahlin B2 S19 Valley Ave - LV Supply  to PTLC</v>
          </cell>
          <cell r="C2957" t="str">
            <v>CIPEN Spec Requests</v>
          </cell>
        </row>
        <row r="2958">
          <cell r="A2958">
            <v>7520204</v>
          </cell>
          <cell r="B2958" t="str">
            <v>Deakin B25 S67 - LV Supply to Kuwait Embassy</v>
          </cell>
          <cell r="C2958" t="str">
            <v>CIPEN Com/Ind Dvlp</v>
          </cell>
        </row>
        <row r="2959">
          <cell r="A2959">
            <v>7520205</v>
          </cell>
          <cell r="B2959" t="str">
            <v>Deakin B3 S67 - LV Supply to Residence</v>
          </cell>
          <cell r="C2959" t="str">
            <v>CIPEN Spec Requests</v>
          </cell>
        </row>
        <row r="2960">
          <cell r="A2960">
            <v>7520207</v>
          </cell>
          <cell r="B2960" t="str">
            <v>Fyshwick B61 S32 - LV Supply to Warehouse</v>
          </cell>
          <cell r="C2960" t="str">
            <v>CIPEN Com/Ind Dvlp</v>
          </cell>
        </row>
        <row r="2961">
          <cell r="A2961">
            <v>7520208</v>
          </cell>
          <cell r="B2961" t="str">
            <v>Forde Estate Stage 4G HV &amp; LV Reticulation</v>
          </cell>
          <cell r="C2961" t="str">
            <v>CIPEN Urbn Dvlpmnt</v>
          </cell>
        </row>
        <row r="2962">
          <cell r="A2962">
            <v>7520211</v>
          </cell>
          <cell r="B2962" t="str">
            <v>Forde Estate Stage 4D1 HV &amp; LV Reticulation</v>
          </cell>
          <cell r="C2962" t="str">
            <v>CIPEN Urbn Dvlpmnt</v>
          </cell>
        </row>
        <row r="2963">
          <cell r="A2963">
            <v>7520213</v>
          </cell>
          <cell r="B2963" t="str">
            <v>Forde Estate Stage 4D2 HV &amp; LV Reticulation</v>
          </cell>
          <cell r="C2963" t="str">
            <v>CIPEN Urbn Dvlpmnt</v>
          </cell>
        </row>
        <row r="2964">
          <cell r="A2964">
            <v>7520215</v>
          </cell>
          <cell r="B2964" t="str">
            <v>Forde Estate Stage 4E HV &amp; LV Reticulation</v>
          </cell>
          <cell r="C2964" t="str">
            <v>CIPEN Urbn Dvlpmnt</v>
          </cell>
        </row>
        <row r="2965">
          <cell r="A2965">
            <v>7520218</v>
          </cell>
          <cell r="B2965" t="str">
            <v>Pole Substation Replacement Stage 1 09-10</v>
          </cell>
          <cell r="C2965" t="str">
            <v>CIPEN Dist S/S Rplc</v>
          </cell>
        </row>
        <row r="2966">
          <cell r="A2966">
            <v>7520219</v>
          </cell>
          <cell r="B2966" t="str">
            <v>HV OH Swittchgear Replacement stage 1 09-10</v>
          </cell>
          <cell r="C2966" t="str">
            <v>CIPEN Dist O/H Rplc</v>
          </cell>
        </row>
        <row r="2967">
          <cell r="A2967">
            <v>7520220</v>
          </cell>
          <cell r="B2967" t="str">
            <v>Jerrabomberra B2031 Boral Concrete Plant - LV Upgrade</v>
          </cell>
          <cell r="C2967" t="str">
            <v>CIPEN Com/Ind Dvlp</v>
          </cell>
        </row>
        <row r="2968">
          <cell r="A2968">
            <v>7520221</v>
          </cell>
          <cell r="B2968" t="str">
            <v>Mitchell B1 S18 Boral Concrete Plant - LV Upgrade</v>
          </cell>
          <cell r="C2968" t="str">
            <v>CIPEN Com/Ind Dvlp</v>
          </cell>
        </row>
        <row r="2969">
          <cell r="A2969">
            <v>7520223</v>
          </cell>
          <cell r="B2969" t="str">
            <v>Gold Creek Zone Substation Building and Asbestos Removal Refurb</v>
          </cell>
          <cell r="C2969" t="str">
            <v>CIPEN ZZS Replce</v>
          </cell>
        </row>
        <row r="2970">
          <cell r="A2970">
            <v>7520225</v>
          </cell>
          <cell r="B2970" t="str">
            <v>Scullin B1 S13 - LV Relocation</v>
          </cell>
          <cell r="C2970" t="str">
            <v>CIPEN Relocation</v>
          </cell>
        </row>
        <row r="2971">
          <cell r="A2971">
            <v>7520226</v>
          </cell>
          <cell r="B2971" t="str">
            <v>Stromlo B433 - HV Retic &amp; LV Supply to Residence</v>
          </cell>
          <cell r="C2971" t="str">
            <v>CIPEN Rural Devpmnt</v>
          </cell>
        </row>
        <row r="2972">
          <cell r="A2972">
            <v>7520227</v>
          </cell>
          <cell r="B2972" t="str">
            <v>Design to WAE Project - Phase II</v>
          </cell>
          <cell r="C2972" t="str">
            <v>CIPEN IT Project</v>
          </cell>
        </row>
        <row r="2973">
          <cell r="A2973">
            <v>7520228</v>
          </cell>
          <cell r="B2973" t="str">
            <v>Kingston B31 S22 - LV Relocation</v>
          </cell>
          <cell r="C2973" t="str">
            <v>CIPEN Relocation</v>
          </cell>
        </row>
        <row r="2974">
          <cell r="A2974">
            <v>7520229</v>
          </cell>
          <cell r="B2974" t="str">
            <v>Deakin B15 S49 Jnr Girls Grammar School HV &amp; LV Upgrade</v>
          </cell>
          <cell r="C2974" t="str">
            <v>CIPEN Com/Ind Dvlp</v>
          </cell>
        </row>
        <row r="2975">
          <cell r="A2975">
            <v>7520230</v>
          </cell>
          <cell r="B2975" t="str">
            <v>Harrison Flemington Corridor Stage 1 HV &amp; LV Reticulation</v>
          </cell>
          <cell r="C2975" t="str">
            <v>CIPEN Urbn Dvlpmnt</v>
          </cell>
        </row>
        <row r="2976">
          <cell r="A2976">
            <v>7520232</v>
          </cell>
          <cell r="B2976" t="str">
            <v>Bruce Switching Station Building Refurb and Asbestos Removal</v>
          </cell>
          <cell r="C2976" t="str">
            <v>CIPEN ZZS Replce</v>
          </cell>
        </row>
        <row r="2977">
          <cell r="A2977">
            <v>7520234</v>
          </cell>
          <cell r="B2977" t="str">
            <v>Dist Padmount/ Kiosk Replacement 09/10</v>
          </cell>
          <cell r="C2977" t="str">
            <v>CIPEN Dist S/S Rplc</v>
          </cell>
        </row>
        <row r="2978">
          <cell r="A2978">
            <v>7520235</v>
          </cell>
          <cell r="B2978" t="str">
            <v>Dist Switching Station Replacement 09/10</v>
          </cell>
          <cell r="C2978" t="str">
            <v>CIPEN Dist S/S Rplc</v>
          </cell>
        </row>
        <row r="2979">
          <cell r="A2979">
            <v>7520238</v>
          </cell>
          <cell r="B2979" t="str">
            <v>Pillar / POE  Replacement 09/10</v>
          </cell>
          <cell r="C2979" t="str">
            <v>CIPEN Dist U/G Rplc</v>
          </cell>
        </row>
        <row r="2980">
          <cell r="A2980">
            <v>7520239</v>
          </cell>
          <cell r="B2980" t="str">
            <v>Chapman Sec 11 LV Cable Replacement</v>
          </cell>
          <cell r="C2980" t="str">
            <v>CIPEN Dist U/G Rplc</v>
          </cell>
        </row>
        <row r="2981">
          <cell r="A2981">
            <v>7520241</v>
          </cell>
          <cell r="B2981" t="str">
            <v>Macgregor  West  Stage 4  - LV Reticulation  Redesign</v>
          </cell>
          <cell r="C2981" t="str">
            <v>CIPEN Urbn Dvlpmnt</v>
          </cell>
        </row>
        <row r="2982">
          <cell r="A2982">
            <v>7520243</v>
          </cell>
          <cell r="B2982" t="str">
            <v>Replacement of 415V LV Switchgear Substation 6660 Forrest</v>
          </cell>
          <cell r="C2982" t="str">
            <v>CIPEN Dist S/S Rplc</v>
          </cell>
        </row>
        <row r="2983">
          <cell r="A2983">
            <v>7520245</v>
          </cell>
          <cell r="B2983" t="str">
            <v>LV Underground T-off Joint Replacement</v>
          </cell>
          <cell r="C2983" t="str">
            <v>CIPEN Dist Sys Augm</v>
          </cell>
        </row>
        <row r="2984">
          <cell r="A2984">
            <v>7520248</v>
          </cell>
          <cell r="B2984" t="str">
            <v>Pialligo B17 S2 Pialligo Avenue - LV Removals.</v>
          </cell>
          <cell r="C2984" t="str">
            <v>CIPEN Relocation</v>
          </cell>
        </row>
        <row r="2985">
          <cell r="A2985">
            <v>7520249</v>
          </cell>
          <cell r="B2985" t="str">
            <v>Greenway Building 1 Level 1 Refurbishment</v>
          </cell>
          <cell r="C2985" t="str">
            <v>CIPEN Facilities</v>
          </cell>
        </row>
        <row r="2986">
          <cell r="A2986">
            <v>7520250</v>
          </cell>
          <cell r="B2986" t="str">
            <v>Greenway Building 1 Ground Floor Refurbishment</v>
          </cell>
          <cell r="C2986" t="str">
            <v>CIPEN Facilities</v>
          </cell>
        </row>
        <row r="2987">
          <cell r="A2987">
            <v>7520251</v>
          </cell>
          <cell r="B2987" t="str">
            <v>Greenway Lunchroom Refurbishment Stg 2</v>
          </cell>
          <cell r="C2987" t="str">
            <v>CIPEN Facilities</v>
          </cell>
        </row>
        <row r="2988">
          <cell r="A2988">
            <v>7520252</v>
          </cell>
          <cell r="B2988" t="str">
            <v>Reactive Pole Replacement Stage 1 09-10</v>
          </cell>
          <cell r="C2988" t="str">
            <v>CIPEN Dist Pole Rplc</v>
          </cell>
        </row>
        <row r="2989">
          <cell r="A2989">
            <v>7520253</v>
          </cell>
          <cell r="B2989" t="str">
            <v>Metering - New Domestic Meters 2009/10</v>
          </cell>
          <cell r="C2989" t="str">
            <v>CIPEN NEW METER</v>
          </cell>
        </row>
        <row r="2990">
          <cell r="A2990">
            <v>7520254</v>
          </cell>
          <cell r="B2990" t="str">
            <v>Metering - Commercial New Meters 2009/10</v>
          </cell>
          <cell r="C2990" t="str">
            <v>CIPEN NEW METER</v>
          </cell>
        </row>
        <row r="2991">
          <cell r="A2991">
            <v>7520255</v>
          </cell>
          <cell r="B2991" t="str">
            <v>Commercial Meter Replacement 2009/10</v>
          </cell>
          <cell r="C2991" t="str">
            <v>CIPEN Meter Replce</v>
          </cell>
        </row>
        <row r="2992">
          <cell r="A2992">
            <v>7520256</v>
          </cell>
          <cell r="B2992" t="str">
            <v>Domestic Meter Replacement 2009/10</v>
          </cell>
          <cell r="C2992" t="str">
            <v>CIPEN Meter Replce</v>
          </cell>
        </row>
        <row r="2993">
          <cell r="A2993">
            <v>7520257</v>
          </cell>
          <cell r="B2993" t="str">
            <v>New Services - 2009/10</v>
          </cell>
          <cell r="C2993" t="str">
            <v>CIPEN NEW SERVICES</v>
          </cell>
        </row>
        <row r="2994">
          <cell r="A2994">
            <v>7520258</v>
          </cell>
          <cell r="B2994" t="str">
            <v>Services - Service Upgrade to 3 Phase 2009/10</v>
          </cell>
          <cell r="C2994" t="str">
            <v>CIPEN NEW SERVICES</v>
          </cell>
        </row>
        <row r="2995">
          <cell r="A2995">
            <v>7520259</v>
          </cell>
          <cell r="B2995" t="str">
            <v>OH Services Rplce (ABC) Stage 1 09-10</v>
          </cell>
          <cell r="C2995" t="str">
            <v>CIPEN SERVICE RPLC</v>
          </cell>
        </row>
        <row r="2996">
          <cell r="A2996">
            <v>7520261</v>
          </cell>
          <cell r="B2996" t="str">
            <v>Suburb Pole Substation Stg 1 09-10 Replacement</v>
          </cell>
          <cell r="C2996" t="str">
            <v>CIPEN Dist Pole Sub</v>
          </cell>
        </row>
        <row r="2997">
          <cell r="A2997">
            <v>7520263</v>
          </cell>
          <cell r="B2997" t="str">
            <v>Installation of Pole Stays Stage 1 09-10</v>
          </cell>
          <cell r="C2997" t="str">
            <v>CIPEN Dist O/H Rplc</v>
          </cell>
        </row>
        <row r="2998">
          <cell r="A2998">
            <v>7520264</v>
          </cell>
          <cell r="B2998" t="str">
            <v>OH Open Wire Mains Repl  (ABC)  Stge 1 09/10</v>
          </cell>
          <cell r="C2998" t="str">
            <v>CIPEN Dist O/H Rplc</v>
          </cell>
        </row>
        <row r="2999">
          <cell r="A2999">
            <v>7520266</v>
          </cell>
          <cell r="B2999" t="str">
            <v>Bruce B1 S3 UC - HV Relocation</v>
          </cell>
          <cell r="C2999" t="str">
            <v>CIPEN Relocation</v>
          </cell>
        </row>
        <row r="3000">
          <cell r="A3000">
            <v>7520267</v>
          </cell>
          <cell r="B3000" t="str">
            <v>Dickson B4 S33 Transact House Data Centre Indoor Sub Fitout &amp; HV Retic</v>
          </cell>
          <cell r="C3000" t="str">
            <v>CIPEN Com/Ind Dvlp</v>
          </cell>
        </row>
        <row r="3001">
          <cell r="A3001">
            <v>7520270</v>
          </cell>
          <cell r="B3001" t="str">
            <v>Bruce B1 S1 Calvary Hospital - HV Relocation</v>
          </cell>
          <cell r="C3001" t="str">
            <v>CIPEN Relocation</v>
          </cell>
        </row>
        <row r="3002">
          <cell r="A3002">
            <v>7520272</v>
          </cell>
          <cell r="B3002" t="str">
            <v>Phillip B8 S34 - LV Relocation</v>
          </cell>
          <cell r="C3002" t="str">
            <v>CIPEN Relocation</v>
          </cell>
        </row>
        <row r="3003">
          <cell r="A3003">
            <v>7520273</v>
          </cell>
          <cell r="B3003" t="str">
            <v>Chapman S11 -  Spur Joints &amp; Consac Cable Replacement</v>
          </cell>
          <cell r="C3003" t="str">
            <v>CIPEN Dist U/G Rplc</v>
          </cell>
        </row>
        <row r="3004">
          <cell r="A3004">
            <v>7520277</v>
          </cell>
          <cell r="B3004" t="str">
            <v>Pole Reinforcement Stage 1 09-10</v>
          </cell>
          <cell r="C3004" t="str">
            <v>CIPEN Dist Pole Rnst</v>
          </cell>
        </row>
        <row r="3005">
          <cell r="A3005">
            <v>7520279</v>
          </cell>
          <cell r="B3005" t="str">
            <v>Casey 2 Estate Stage 1A2 New Urban Development HV &amp; LV Reticulation</v>
          </cell>
          <cell r="C3005" t="str">
            <v>CIPEN Urbn Dvlpmnt</v>
          </cell>
        </row>
        <row r="3006">
          <cell r="A3006">
            <v>7520281</v>
          </cell>
          <cell r="B3006" t="str">
            <v>Casey 2 Estate Stage 1A4 New Urban Development HV &amp; LV Reticulation</v>
          </cell>
          <cell r="C3006" t="str">
            <v>CIPEN Urbn Dvlpmnt</v>
          </cell>
        </row>
        <row r="3007">
          <cell r="A3007">
            <v>7520283</v>
          </cell>
          <cell r="B3007" t="str">
            <v>Casey 2 Estate Stage 1B New Urban Development HV &amp; LV Reticulation</v>
          </cell>
          <cell r="C3007" t="str">
            <v>CIPEN Urbn Dvlpmnt</v>
          </cell>
        </row>
        <row r="3008">
          <cell r="A3008">
            <v>7520287</v>
          </cell>
          <cell r="B3008" t="str">
            <v>Casey 2 Estate Stage 1D New Urban Development HV LV Reticulation</v>
          </cell>
          <cell r="C3008" t="str">
            <v>CIPEN Urbn Dvlpmnt</v>
          </cell>
        </row>
        <row r="3009">
          <cell r="A3009">
            <v>7520289</v>
          </cell>
          <cell r="B3009" t="str">
            <v>Casey 2 Estate Stage 1H New Urban Development HV LV Reticulation</v>
          </cell>
          <cell r="C3009" t="str">
            <v>CIPEN Urbn Dvlpmnt</v>
          </cell>
        </row>
        <row r="3010">
          <cell r="A3010">
            <v>7520291</v>
          </cell>
          <cell r="B3010" t="str">
            <v>Information Servers and Monitor System - System Control</v>
          </cell>
          <cell r="C3010" t="str">
            <v>CIPEN IT Project</v>
          </cell>
        </row>
        <row r="3011">
          <cell r="A3011">
            <v>7520292</v>
          </cell>
          <cell r="B3011" t="str">
            <v>Curtin B2 S63 -  Sub Relocation &amp; LV Supply to 25 Units</v>
          </cell>
          <cell r="C3011" t="str">
            <v>CIPEN Urbn Infill</v>
          </cell>
        </row>
        <row r="3012">
          <cell r="A3012">
            <v>7520293</v>
          </cell>
          <cell r="B3012" t="str">
            <v>Gordon B7 S506 - LV Service Upgrade to 3 Phase</v>
          </cell>
          <cell r="C3012" t="str">
            <v>CIPEN NEW SERVICES</v>
          </cell>
        </row>
        <row r="3013">
          <cell r="A3013">
            <v>7520294</v>
          </cell>
          <cell r="B3013" t="str">
            <v>Deakin B5 S20 - LV Relocation</v>
          </cell>
          <cell r="C3013" t="str">
            <v>CIPEN Relocation</v>
          </cell>
        </row>
        <row r="3014">
          <cell r="A3014">
            <v>7520295</v>
          </cell>
          <cell r="B3014" t="str">
            <v>Fyshwick B1 S13 - LV Upgrade</v>
          </cell>
          <cell r="C3014" t="str">
            <v>CIPEN Com/Ind Dvlp</v>
          </cell>
        </row>
        <row r="3015">
          <cell r="A3015">
            <v>7520296</v>
          </cell>
          <cell r="B3015" t="str">
            <v>Kingston B9 S21 - LV Upgrade</v>
          </cell>
          <cell r="C3015" t="str">
            <v>CIPEN Com/Ind Dvlp</v>
          </cell>
        </row>
        <row r="3016">
          <cell r="A3016">
            <v>7520297</v>
          </cell>
          <cell r="B3016" t="str">
            <v>Fyshwick B46 S11 - LV Relocation</v>
          </cell>
          <cell r="C3016" t="str">
            <v>CIPEN Relocation</v>
          </cell>
        </row>
        <row r="3017">
          <cell r="A3017">
            <v>7520298</v>
          </cell>
          <cell r="B3017" t="str">
            <v>Narrabundah B44 S100 - LV Relocation</v>
          </cell>
          <cell r="C3017" t="str">
            <v>CIPEN Relocation</v>
          </cell>
        </row>
        <row r="3018">
          <cell r="A3018">
            <v>7520299</v>
          </cell>
          <cell r="B3018" t="str">
            <v xml:space="preserve"> Pialligo B12 S2 - LV Upgrade</v>
          </cell>
          <cell r="C3018" t="str">
            <v>CIPEN Com/Ind Dvlp</v>
          </cell>
        </row>
        <row r="3019">
          <cell r="A3019">
            <v>7520302</v>
          </cell>
          <cell r="B3019" t="str">
            <v>Yarralumla B3 S61 - Replace faulty Service Cable</v>
          </cell>
          <cell r="C3019" t="str">
            <v>CIPEN Dist U/G Rplc</v>
          </cell>
        </row>
        <row r="3020">
          <cell r="A3020">
            <v>7520303</v>
          </cell>
          <cell r="B3020" t="str">
            <v>Reid B8 S1 - Replace faulty Service Cable</v>
          </cell>
          <cell r="C3020" t="str">
            <v>CIPEN Dist U/G Rplc</v>
          </cell>
        </row>
        <row r="3021">
          <cell r="A3021">
            <v>7520304</v>
          </cell>
          <cell r="B3021" t="str">
            <v>Red Hill B2345 &amp; 6 S30 - Replace faulty Service Cables</v>
          </cell>
          <cell r="C3021" t="str">
            <v>CIPEN Dist U/G Rplc</v>
          </cell>
        </row>
        <row r="3022">
          <cell r="A3022">
            <v>7520305</v>
          </cell>
          <cell r="B3022" t="str">
            <v>Phillip B1 S176 Eddison Park HV &amp; LV Reticulation</v>
          </cell>
          <cell r="C3022" t="str">
            <v>CIPEN Community Dvp</v>
          </cell>
        </row>
        <row r="3023">
          <cell r="A3023">
            <v>7520307</v>
          </cell>
          <cell r="B3023" t="str">
            <v>Hume B6 S18 Emergency Services Training Facility - LV Supply</v>
          </cell>
          <cell r="C3023" t="str">
            <v>CIPEN Com/Ind Dvlp</v>
          </cell>
        </row>
        <row r="3024">
          <cell r="A3024">
            <v>7520308</v>
          </cell>
          <cell r="B3024" t="str">
            <v>Franklin Stages 3A &amp; 3B - Raising of Minipillars</v>
          </cell>
          <cell r="C3024" t="str">
            <v>CIPEN Relocation</v>
          </cell>
        </row>
        <row r="3025">
          <cell r="A3025">
            <v>7520309</v>
          </cell>
          <cell r="B3025" t="str">
            <v>Dickson B8 S1 - LV Supply to Construction Site</v>
          </cell>
          <cell r="C3025" t="str">
            <v>CIPEN Com/Ind Dvlp</v>
          </cell>
        </row>
        <row r="3026">
          <cell r="A3026">
            <v>7520310</v>
          </cell>
          <cell r="B3026" t="str">
            <v>Braddon B1 S13 -  LV Supply to 42 Units</v>
          </cell>
          <cell r="C3026" t="str">
            <v>CIPEN Urbn Infill</v>
          </cell>
        </row>
        <row r="3027">
          <cell r="A3027">
            <v>7520311</v>
          </cell>
          <cell r="B3027" t="str">
            <v>Purchase of Oakden St Greenway</v>
          </cell>
          <cell r="C3027" t="str">
            <v>CIPEN Facilities</v>
          </cell>
        </row>
        <row r="3028">
          <cell r="A3028">
            <v>7520312</v>
          </cell>
          <cell r="B3028" t="str">
            <v>Charnwood B14 S27 - LV Supply to 7 Units</v>
          </cell>
          <cell r="C3028" t="str">
            <v>CIPEN Urbn Infill</v>
          </cell>
        </row>
        <row r="3029">
          <cell r="A3029">
            <v>7520313</v>
          </cell>
          <cell r="B3029" t="str">
            <v>Evatt B1 S82   - LV Relocation</v>
          </cell>
          <cell r="C3029" t="str">
            <v>CIPEN Relocation</v>
          </cell>
        </row>
        <row r="3030">
          <cell r="A3030">
            <v>7520315</v>
          </cell>
          <cell r="B3030" t="str">
            <v>Mitchell  B4 S59 - LV Supply to Warehouse</v>
          </cell>
          <cell r="C3030" t="str">
            <v>CIPEN Com/Ind Dvlp</v>
          </cell>
        </row>
        <row r="3031">
          <cell r="A3031">
            <v>7520316</v>
          </cell>
          <cell r="B3031" t="str">
            <v>Deakin B2 S9 CGGS - HV Relocation</v>
          </cell>
          <cell r="C3031" t="str">
            <v>CIPEN Relocation</v>
          </cell>
        </row>
        <row r="3032">
          <cell r="A3032">
            <v>7520317</v>
          </cell>
          <cell r="B3032" t="str">
            <v>Linetroll 110EuR Fault Passage Indicators  Rural Feeders</v>
          </cell>
          <cell r="C3032" t="str">
            <v>CIPEN Dist O/H Rplc</v>
          </cell>
        </row>
        <row r="3033">
          <cell r="A3033">
            <v>7520319</v>
          </cell>
          <cell r="B3033" t="str">
            <v>HV OH Switchgear replacement - stage 2 -2009-10</v>
          </cell>
          <cell r="C3033" t="str">
            <v>CIPEN Dist O/H Rplc</v>
          </cell>
        </row>
        <row r="3034">
          <cell r="A3034">
            <v>7520320</v>
          </cell>
          <cell r="B3034" t="str">
            <v>Replace cable from Sub 7110 to Link 7132 Blk 1 Sec 110 Bruce</v>
          </cell>
          <cell r="C3034" t="str">
            <v>CIPEN Dist U/G Rplc</v>
          </cell>
        </row>
        <row r="3035">
          <cell r="A3035">
            <v>7520321</v>
          </cell>
          <cell r="B3035" t="str">
            <v>132kV Stay Wire Replacement stage 3 - BCE &amp; BK lines</v>
          </cell>
          <cell r="C3035" t="str">
            <v>CIPEN ZZS Replce</v>
          </cell>
        </row>
        <row r="3036">
          <cell r="A3036">
            <v>7520322</v>
          </cell>
          <cell r="B3036" t="str">
            <v>Kambah B1 S443 Village Creek Supply Upgrade</v>
          </cell>
          <cell r="C3036" t="str">
            <v>CIPEN Community Dvp</v>
          </cell>
        </row>
        <row r="3037">
          <cell r="A3037">
            <v>7520324</v>
          </cell>
          <cell r="B3037" t="str">
            <v>Temp Supply to Blk 29 Sec 33 - Hawker Pl</v>
          </cell>
          <cell r="C3037" t="str">
            <v>CIPEN Spec Requests</v>
          </cell>
        </row>
        <row r="3038">
          <cell r="A3038">
            <v>7520326</v>
          </cell>
          <cell r="B3038" t="str">
            <v>Weetangera B5 S20 Primary School Supply Upgrade</v>
          </cell>
          <cell r="C3038" t="str">
            <v>CIPEN Community Dvp</v>
          </cell>
        </row>
        <row r="3039">
          <cell r="A3039">
            <v>7520327</v>
          </cell>
          <cell r="B3039" t="str">
            <v>Majura Fairbairn Sub 1101 LV Decommissioning &amp; Relocations</v>
          </cell>
          <cell r="C3039" t="str">
            <v>CIPEN Relocation</v>
          </cell>
        </row>
        <row r="3040">
          <cell r="A3040">
            <v>7520328</v>
          </cell>
          <cell r="B3040" t="str">
            <v>Kingston Sub 2755 Replace Capstan Link Sw/Bd</v>
          </cell>
          <cell r="C3040" t="str">
            <v>CIPEN Dist S/S Rplc</v>
          </cell>
        </row>
        <row r="3041">
          <cell r="A3041">
            <v>7520332</v>
          </cell>
          <cell r="B3041" t="str">
            <v>City B2 S65 Glebe Park LV Relocation</v>
          </cell>
          <cell r="C3041" t="str">
            <v>CIPEN Relocation</v>
          </cell>
        </row>
        <row r="3042">
          <cell r="A3042">
            <v>7520333</v>
          </cell>
          <cell r="B3042" t="str">
            <v>Lyons B5 S41 Early Learning Centre LV Relocation</v>
          </cell>
          <cell r="C3042" t="str">
            <v>CIPEN Relocation</v>
          </cell>
        </row>
        <row r="3043">
          <cell r="A3043">
            <v>7520336</v>
          </cell>
          <cell r="B3043" t="str">
            <v>VHF Channel 4 to DDRN Migration</v>
          </cell>
          <cell r="C3043" t="str">
            <v>CIPEN IT Project</v>
          </cell>
        </row>
        <row r="3044">
          <cell r="A3044">
            <v>7520338</v>
          </cell>
          <cell r="B3044" t="str">
            <v>Yarralumla B8 S32 ABC bet Poles 64321 &amp; 64322</v>
          </cell>
          <cell r="C3044" t="str">
            <v>CIPEN Relocation</v>
          </cell>
        </row>
        <row r="3045">
          <cell r="A3045">
            <v>7520343</v>
          </cell>
          <cell r="B3045" t="str">
            <v>Forde B1-7 S29 LV Relocation</v>
          </cell>
          <cell r="C3045" t="str">
            <v>CIPEN Relocation</v>
          </cell>
        </row>
        <row r="3046">
          <cell r="A3046">
            <v>7520344</v>
          </cell>
          <cell r="B3046" t="str">
            <v>Curtin Sub 1075 Capstan Link Sw/bd Replacement</v>
          </cell>
          <cell r="C3046" t="str">
            <v>CIPEN Dist S/S Rplc</v>
          </cell>
        </row>
        <row r="3047">
          <cell r="A3047">
            <v>7520345</v>
          </cell>
          <cell r="B3047" t="str">
            <v>Curtin Sub 1076 Capstan Link Sw/bd Replacement</v>
          </cell>
          <cell r="C3047" t="str">
            <v>CIPEN Dist S/S Rplc</v>
          </cell>
        </row>
        <row r="3048">
          <cell r="A3048">
            <v>7520346</v>
          </cell>
          <cell r="B3048" t="str">
            <v>Wash Bay Enclosure Greenway Depot</v>
          </cell>
          <cell r="C3048" t="str">
            <v>CIPEN Facilities</v>
          </cell>
        </row>
        <row r="3049">
          <cell r="A3049">
            <v>7520349</v>
          </cell>
          <cell r="B3049" t="str">
            <v>Bonner 3 Estate Stage 3A New Urban Development HV &amp; LV Reticulation</v>
          </cell>
          <cell r="C3049" t="str">
            <v>CIPEN Urbn Dvlpmnt</v>
          </cell>
        </row>
        <row r="3050">
          <cell r="A3050">
            <v>7520350</v>
          </cell>
          <cell r="B3050" t="str">
            <v>Acton ANU College of Science Sub 1607 &amp; HV Temporary Relocation</v>
          </cell>
          <cell r="C3050" t="str">
            <v>CIPEN Relocation</v>
          </cell>
        </row>
        <row r="3051">
          <cell r="A3051">
            <v>7520351</v>
          </cell>
          <cell r="B3051" t="str">
            <v>Deakin B21 S35 Woden Special School  - LV Relocation</v>
          </cell>
          <cell r="C3051" t="str">
            <v>CIPEN Com/Ind Dvlp</v>
          </cell>
        </row>
        <row r="3052">
          <cell r="A3052">
            <v>7520353</v>
          </cell>
          <cell r="B3052" t="str">
            <v>Parkes B13 S29 NGA Sub 9348 Upgrade</v>
          </cell>
          <cell r="C3052" t="str">
            <v>CIPEN CI Replacemnt</v>
          </cell>
        </row>
        <row r="3053">
          <cell r="A3053">
            <v>7520355</v>
          </cell>
          <cell r="B3053" t="str">
            <v>DMS Service Replacement</v>
          </cell>
          <cell r="C3053" t="str">
            <v>CIPEN IT Project</v>
          </cell>
        </row>
        <row r="3054">
          <cell r="A3054">
            <v>7520356</v>
          </cell>
          <cell r="B3054" t="str">
            <v>Franklin Flemington Rd-Nullarbor Ave HV Relocation</v>
          </cell>
          <cell r="C3054" t="str">
            <v>CIPEN Relocation</v>
          </cell>
        </row>
        <row r="3055">
          <cell r="A3055">
            <v>7520357</v>
          </cell>
          <cell r="B3055" t="str">
            <v>Charnwood Blk 1 Sec 51 - Replace Damaged Pregnant S/L with M/P</v>
          </cell>
          <cell r="C3055" t="str">
            <v>CIPEN Dist U/G Rplc</v>
          </cell>
        </row>
        <row r="3056">
          <cell r="A3056">
            <v>7520360</v>
          </cell>
          <cell r="B3056" t="str">
            <v>Bruce B11 S5 - Substation Upgrade</v>
          </cell>
          <cell r="C3056" t="str">
            <v>CIPEN Dist S/S Rplc</v>
          </cell>
        </row>
        <row r="3057">
          <cell r="A3057">
            <v>7520361</v>
          </cell>
          <cell r="B3057" t="str">
            <v>Yarralumla B6 S61 - Replace faulty Service Cable</v>
          </cell>
          <cell r="C3057" t="str">
            <v>CIPEN SERVICE RPLC</v>
          </cell>
        </row>
        <row r="3058">
          <cell r="A3058">
            <v>7520362</v>
          </cell>
          <cell r="B3058" t="str">
            <v>Jerrabomberra Fyshwick East Subdivision Stage 2 HV Reticulation</v>
          </cell>
          <cell r="C3058" t="str">
            <v>CIPEN Com/Ind Dvlp</v>
          </cell>
        </row>
        <row r="3059">
          <cell r="A3059">
            <v>7520364</v>
          </cell>
          <cell r="B3059" t="str">
            <v>Jerrabomberra Fyshwick East Subdivision Stage 3 HV Reticulation</v>
          </cell>
          <cell r="C3059" t="str">
            <v>CIPEN Com/Ind Dvlp</v>
          </cell>
        </row>
        <row r="3060">
          <cell r="A3060">
            <v>7520366</v>
          </cell>
          <cell r="B3060" t="str">
            <v>Woden Zone Sealing End Replacement</v>
          </cell>
          <cell r="C3060" t="str">
            <v>CIPEN ZZS Replce</v>
          </cell>
        </row>
        <row r="3061">
          <cell r="A3061">
            <v>7520367</v>
          </cell>
          <cell r="B3061" t="str">
            <v>Theodore No2 Line Distance Relay Replacement - Gilmore Zone Substation</v>
          </cell>
          <cell r="C3061" t="str">
            <v>CIPEN ZZS Replce</v>
          </cell>
        </row>
        <row r="3062">
          <cell r="A3062">
            <v>7520368</v>
          </cell>
          <cell r="B3062" t="str">
            <v>Franklin Flemington Rd Duplication HV Relocation</v>
          </cell>
          <cell r="C3062" t="str">
            <v>CIPEN Relocation</v>
          </cell>
        </row>
        <row r="3063">
          <cell r="A3063">
            <v>7520370</v>
          </cell>
          <cell r="B3063" t="str">
            <v>Lyons Crossarm and PVC Service Replacements</v>
          </cell>
          <cell r="C3063" t="str">
            <v>CIPEN Dist O/H Rplc</v>
          </cell>
        </row>
        <row r="3064">
          <cell r="A3064">
            <v>7520371</v>
          </cell>
          <cell r="B3064" t="str">
            <v>Evatt Crossarm and PVC Service Replacements</v>
          </cell>
          <cell r="C3064" t="str">
            <v>CIPEN Dist O/H Rplc</v>
          </cell>
        </row>
        <row r="3065">
          <cell r="A3065">
            <v>7520372</v>
          </cell>
          <cell r="B3065" t="str">
            <v>Oakden Street Refurbisment</v>
          </cell>
          <cell r="C3065" t="str">
            <v>CIPEN Facilities</v>
          </cell>
        </row>
        <row r="3066">
          <cell r="A3066">
            <v>7520374</v>
          </cell>
          <cell r="B3066" t="str">
            <v>Conder Tharwa  Drive - LV Supply to SLCC</v>
          </cell>
          <cell r="C3066" t="str">
            <v>CIPEN Spec Requests</v>
          </cell>
        </row>
        <row r="3067">
          <cell r="A3067">
            <v>7520375</v>
          </cell>
          <cell r="B3067" t="str">
            <v>Parkes B7 S47 - LV Supply to Construction Site</v>
          </cell>
          <cell r="C3067" t="str">
            <v>CIPEN Com/Ind Dvlp</v>
          </cell>
        </row>
        <row r="3068">
          <cell r="A3068">
            <v>7520377</v>
          </cell>
          <cell r="B3068" t="str">
            <v>Franklin B1 S113 - LV Relocation</v>
          </cell>
          <cell r="C3068" t="str">
            <v>CIPEN Relocation</v>
          </cell>
        </row>
        <row r="3069">
          <cell r="A3069">
            <v>7520378</v>
          </cell>
          <cell r="B3069" t="str">
            <v>Forrest B15 S7 - LV Supply to 3 Units</v>
          </cell>
          <cell r="C3069" t="str">
            <v>CIPEN Urbn Infill</v>
          </cell>
        </row>
        <row r="3070">
          <cell r="A3070">
            <v>7520379</v>
          </cell>
          <cell r="B3070" t="str">
            <v>Lyneham B456 S45 - LV Supply to 21 Units</v>
          </cell>
          <cell r="C3070" t="str">
            <v>CIPEN Urbn Infill</v>
          </cell>
        </row>
        <row r="3071">
          <cell r="A3071">
            <v>7520381</v>
          </cell>
          <cell r="B3071" t="str">
            <v>HV OH Switchgear replacement  stage 3 2009-10</v>
          </cell>
          <cell r="C3071" t="str">
            <v>CIPEN Dist O/H Rplc</v>
          </cell>
        </row>
        <row r="3072">
          <cell r="A3072">
            <v>7520382</v>
          </cell>
          <cell r="B3072" t="str">
            <v>Lyons B18&amp;19 S44 - LV Supply to 6 units</v>
          </cell>
          <cell r="C3072" t="str">
            <v>CIPEN Urbn Infill</v>
          </cell>
        </row>
        <row r="3073">
          <cell r="A3073">
            <v>7520383</v>
          </cell>
          <cell r="B3073" t="str">
            <v>Weston Creek  B677 Equestrian Park - LV Upgrade</v>
          </cell>
          <cell r="C3073" t="str">
            <v>CIPEN Com/Ind Dvlp</v>
          </cell>
        </row>
        <row r="3074">
          <cell r="A3074">
            <v>7520384</v>
          </cell>
          <cell r="B3074" t="str">
            <v>Acton ANU COS Central Plant Indoor Sub HV Ret &amp; Temp Sub 9561 Removal</v>
          </cell>
          <cell r="C3074" t="str">
            <v>CIPEN Com/Ind Dvlp</v>
          </cell>
        </row>
        <row r="3075">
          <cell r="A3075">
            <v>7520387</v>
          </cell>
          <cell r="B3075" t="str">
            <v>Garran B1 S58 Canberra Hospital Women &amp; Childrens Indoor Sub &amp; HV Ret</v>
          </cell>
          <cell r="C3075" t="str">
            <v>CIPEN Com/Ind Dvlp</v>
          </cell>
        </row>
        <row r="3076">
          <cell r="A3076">
            <v>7520388</v>
          </cell>
          <cell r="B3076" t="str">
            <v>Casey 3 Estate HV &amp; LV Reticulation</v>
          </cell>
          <cell r="C3076" t="str">
            <v>CIPEN Urbn Dvlpmnt</v>
          </cell>
        </row>
        <row r="3077">
          <cell r="A3077">
            <v>7520389</v>
          </cell>
          <cell r="B3077" t="str">
            <v>Macgregor West 2 Estate Stage 1A HV &amp; LV Reticulation</v>
          </cell>
          <cell r="C3077" t="str">
            <v>CIPEN Urbn Dvlpmnt</v>
          </cell>
        </row>
        <row r="3078">
          <cell r="A3078">
            <v>7520393</v>
          </cell>
          <cell r="B3078" t="str">
            <v>Kingston Lake Forshore HV Relocation</v>
          </cell>
          <cell r="C3078" t="str">
            <v>CIPEN Relocation</v>
          </cell>
        </row>
        <row r="3079">
          <cell r="A3079">
            <v>7520395</v>
          </cell>
          <cell r="B3079" t="str">
            <v>Suburban Pole stage 23 Replacement  09-10</v>
          </cell>
          <cell r="C3079" t="str">
            <v>CIPEN Dist Pole Rplc</v>
          </cell>
        </row>
        <row r="3080">
          <cell r="A3080">
            <v>7520396</v>
          </cell>
          <cell r="B3080" t="str">
            <v>Suburban Pole stage 24 Replacement  09-10</v>
          </cell>
          <cell r="C3080" t="str">
            <v>CIPEN Dist Pole Rplc</v>
          </cell>
        </row>
        <row r="3081">
          <cell r="A3081">
            <v>7520397</v>
          </cell>
          <cell r="B3081" t="str">
            <v>Suburban Pole stage 25 Replacement  09-10</v>
          </cell>
          <cell r="C3081" t="str">
            <v>CIPEN Dist Pole Rplc</v>
          </cell>
        </row>
        <row r="3082">
          <cell r="A3082">
            <v>7520398</v>
          </cell>
          <cell r="B3082" t="str">
            <v>Suburban Pole stage 26 Replacement  09-10</v>
          </cell>
          <cell r="C3082" t="str">
            <v>CIPEN Dist Pole Rplc</v>
          </cell>
        </row>
        <row r="3083">
          <cell r="A3083">
            <v>7520399</v>
          </cell>
          <cell r="B3083" t="str">
            <v>Suburban Pole stage 27 Replacement  09-10</v>
          </cell>
          <cell r="C3083" t="str">
            <v>CIPEN Dist Pole Rplc</v>
          </cell>
        </row>
        <row r="3084">
          <cell r="A3084">
            <v>7520400</v>
          </cell>
          <cell r="B3084" t="str">
            <v>Suburban Pole stage 28 Replacement  09-10</v>
          </cell>
          <cell r="C3084" t="str">
            <v>CIPEN Dist Pole Rplc</v>
          </cell>
        </row>
        <row r="3085">
          <cell r="A3085">
            <v>7520401</v>
          </cell>
          <cell r="B3085" t="str">
            <v>ENMAC Test &amp; Development Environment Proposal</v>
          </cell>
          <cell r="C3085" t="str">
            <v>CIPEN IT Project</v>
          </cell>
        </row>
        <row r="3086">
          <cell r="A3086">
            <v>7520406</v>
          </cell>
          <cell r="B3086" t="str">
            <v>Kambah B10 S222 - Replace LV O/H with ABC</v>
          </cell>
          <cell r="C3086" t="str">
            <v>CIPEN CI Replacemnt</v>
          </cell>
        </row>
        <row r="3087">
          <cell r="A3087">
            <v>7520408</v>
          </cell>
          <cell r="B3087" t="str">
            <v>Gungahlin B223 - LV Supply to Construction Site</v>
          </cell>
          <cell r="C3087" t="str">
            <v>CIPEN Com/Ind Dvlp</v>
          </cell>
        </row>
        <row r="3088">
          <cell r="A3088">
            <v>7520409</v>
          </cell>
          <cell r="B3088" t="str">
            <v>Narrabundah B10 S28 - LV Relocation</v>
          </cell>
          <cell r="C3088" t="str">
            <v>CIPEN Relocation</v>
          </cell>
        </row>
        <row r="3089">
          <cell r="A3089">
            <v>7520410</v>
          </cell>
          <cell r="B3089" t="str">
            <v>Dickson B31 S8 - LV Supply to 6 Units</v>
          </cell>
          <cell r="C3089" t="str">
            <v>CIPEN Urbn Infill</v>
          </cell>
        </row>
        <row r="3090">
          <cell r="A3090">
            <v>7520411</v>
          </cell>
          <cell r="B3090" t="str">
            <v>Dickson B16 S2 - LV Supply to 6 Units</v>
          </cell>
          <cell r="C3090" t="str">
            <v>CIPEN Urbn Infill</v>
          </cell>
        </row>
        <row r="3091">
          <cell r="A3091">
            <v>7520412</v>
          </cell>
          <cell r="B3091" t="str">
            <v>Theodore No1 Line Distance Relay Replacement - Gilmore Zone Substation</v>
          </cell>
          <cell r="C3091" t="str">
            <v>CIPEN ZZS Replce</v>
          </cell>
        </row>
        <row r="3092">
          <cell r="A3092">
            <v>7520415</v>
          </cell>
          <cell r="B3092" t="str">
            <v>Braddon  Wakefield Ave / Dooring St Intersection  - LV Supply to TLC</v>
          </cell>
          <cell r="C3092" t="str">
            <v>CIPEN Spec Requests</v>
          </cell>
        </row>
        <row r="3093">
          <cell r="A3093">
            <v>7520416</v>
          </cell>
          <cell r="B3093" t="str">
            <v>Kingston  Jardine St/ Giles St Intersection - LV Supply to CCTV Camera</v>
          </cell>
          <cell r="C3093" t="str">
            <v>CIPEN Spec Requests</v>
          </cell>
        </row>
        <row r="3094">
          <cell r="A3094">
            <v>7520417</v>
          </cell>
          <cell r="B3094" t="str">
            <v>Ainslie B1 S43 - LV Relocation</v>
          </cell>
          <cell r="C3094" t="str">
            <v>CIPEN Relocation</v>
          </cell>
        </row>
        <row r="3095">
          <cell r="A3095">
            <v>7520418</v>
          </cell>
          <cell r="B3095" t="str">
            <v>Duffy B19 S15 - LV Supply to 2 Units</v>
          </cell>
          <cell r="C3095" t="str">
            <v>CIPEN Urbn Infill</v>
          </cell>
        </row>
        <row r="3096">
          <cell r="A3096">
            <v>7520419</v>
          </cell>
          <cell r="B3096" t="str">
            <v>Latham Zone Sub Electronic Monitoring and Detection Systems</v>
          </cell>
          <cell r="C3096" t="str">
            <v>CIPEN ZZS Replce</v>
          </cell>
        </row>
        <row r="3097">
          <cell r="A3097">
            <v>7520420</v>
          </cell>
          <cell r="B3097" t="str">
            <v>Woden Zone Sub Electronic Monitoring and Detection Systems</v>
          </cell>
        </row>
        <row r="3098">
          <cell r="A3098">
            <v>7520421</v>
          </cell>
          <cell r="B3098" t="str">
            <v>Theodore Zone Sub Electronic Monitoring and Detection Systems</v>
          </cell>
          <cell r="C3098" t="str">
            <v>CIPEN ZZS Replce</v>
          </cell>
        </row>
        <row r="3099">
          <cell r="A3099">
            <v>7520422</v>
          </cell>
          <cell r="B3099" t="str">
            <v>Cotter 22kV Feeder Crossarm Replacement</v>
          </cell>
          <cell r="C3099" t="str">
            <v>CIPEN Dist O/H Rplc</v>
          </cell>
        </row>
        <row r="3100">
          <cell r="A3100">
            <v>7520423</v>
          </cell>
          <cell r="B3100" t="str">
            <v>Forrest B25 S4 - Replace LV O/H with ABC</v>
          </cell>
          <cell r="C3100" t="str">
            <v>CIPEN CI Replacemnt</v>
          </cell>
        </row>
        <row r="3101">
          <cell r="A3101">
            <v>7520424</v>
          </cell>
          <cell r="B3101" t="str">
            <v>Weston North Weston Estate HV &amp; LV Reticulation</v>
          </cell>
          <cell r="C3101" t="str">
            <v>CIPEN Urbn Dvlpmnt</v>
          </cell>
        </row>
        <row r="3102">
          <cell r="A3102">
            <v>7520426</v>
          </cell>
          <cell r="B3102" t="str">
            <v>Macquarie B11 S54 HV Relocation</v>
          </cell>
          <cell r="C3102" t="str">
            <v>CIPEN Relocation</v>
          </cell>
        </row>
        <row r="3103">
          <cell r="A3103">
            <v>7520427</v>
          </cell>
          <cell r="B3103" t="str">
            <v>Evatt B1 S11 - LV Relocation</v>
          </cell>
          <cell r="C3103" t="str">
            <v>CIPEN Relocation</v>
          </cell>
        </row>
        <row r="3104">
          <cell r="A3104">
            <v>7520428</v>
          </cell>
          <cell r="B3104" t="str">
            <v>Fyshwick B23 S19 -  LV Supply to Construction Site</v>
          </cell>
          <cell r="C3104" t="str">
            <v>CIPEN Com/Ind Dvlp</v>
          </cell>
        </row>
        <row r="3105">
          <cell r="A3105">
            <v>7520429</v>
          </cell>
          <cell r="B3105" t="str">
            <v>Jerrabomberra  B2227  - HV /LV Reticulation to Stonyhurst Residence</v>
          </cell>
          <cell r="C3105" t="str">
            <v>CIPEN Rural Devpmnt</v>
          </cell>
        </row>
        <row r="3106">
          <cell r="A3106">
            <v>7520430</v>
          </cell>
          <cell r="B3106" t="str">
            <v>Majura Fairbairn HV to LV Metering Conversion</v>
          </cell>
          <cell r="C3106" t="str">
            <v>CIPEN Relocation</v>
          </cell>
        </row>
        <row r="3107">
          <cell r="A3107">
            <v>7520432</v>
          </cell>
          <cell r="B3107" t="str">
            <v>Campbell B42 S32 - Replace LV O/H with Twisted Services</v>
          </cell>
          <cell r="C3107" t="str">
            <v>CIPEN CI Replacemnt</v>
          </cell>
        </row>
        <row r="3108">
          <cell r="A3108">
            <v>7520434</v>
          </cell>
          <cell r="B3108" t="str">
            <v>Gungahlin District  B629 - LV Suply to TransACT Tower</v>
          </cell>
          <cell r="C3108" t="str">
            <v>CIPEN Com/Ind Dvlp</v>
          </cell>
        </row>
        <row r="3109">
          <cell r="A3109">
            <v>7520435</v>
          </cell>
          <cell r="B3109" t="str">
            <v>Stromlo B393 - LV Relocation</v>
          </cell>
          <cell r="C3109" t="str">
            <v>CIPEN Relocation</v>
          </cell>
        </row>
        <row r="3110">
          <cell r="A3110">
            <v>7520438</v>
          </cell>
          <cell r="B3110" t="str">
            <v>Acton ANU Sub 1853 Hayden Allen Bldg - Replace Capstan Link Sw/bd</v>
          </cell>
          <cell r="C3110" t="str">
            <v>CIPEN Dist S/S Rplc</v>
          </cell>
        </row>
        <row r="3111">
          <cell r="A3111">
            <v>7520439</v>
          </cell>
          <cell r="B3111" t="str">
            <v>Acton ANU Sub 1952 AD Hope Bldg - Replace Capstan Link Sw/bd</v>
          </cell>
          <cell r="C3111" t="str">
            <v>CIPEN Dist S/S Rplc</v>
          </cell>
        </row>
        <row r="3112">
          <cell r="A3112">
            <v>7520440</v>
          </cell>
          <cell r="B3112" t="str">
            <v>Acton ANU Sub 2002 Toad Hall - Replace Capstan Link Sw/bd</v>
          </cell>
          <cell r="C3112" t="str">
            <v>CIPEN Dist S/S Rplc</v>
          </cell>
        </row>
        <row r="3113">
          <cell r="A3113">
            <v>7520441</v>
          </cell>
          <cell r="B3113" t="str">
            <v>Acton ANU Sub 3411 Chemistry Research Bld - Replace Capstan Link Sw/bd</v>
          </cell>
          <cell r="C3113" t="str">
            <v>CIPEN Dist S/S Rplc</v>
          </cell>
        </row>
        <row r="3114">
          <cell r="A3114">
            <v>7520444</v>
          </cell>
          <cell r="B3114" t="str">
            <v>Macgregor B19 S146 - LV Relocation</v>
          </cell>
          <cell r="C3114" t="str">
            <v>CIPEN Relocation</v>
          </cell>
        </row>
        <row r="3115">
          <cell r="A3115">
            <v>7520446</v>
          </cell>
          <cell r="B3115" t="str">
            <v>City B2 S64 - LV Relocation</v>
          </cell>
          <cell r="C3115" t="str">
            <v>CIPEN Relocation</v>
          </cell>
        </row>
        <row r="3116">
          <cell r="A3116">
            <v>7520447</v>
          </cell>
          <cell r="B3116" t="str">
            <v>Franklin B1 S96 - LV Supply to Construction Site</v>
          </cell>
          <cell r="C3116" t="str">
            <v>CIPEN Urbn Dvlpmnt</v>
          </cell>
        </row>
        <row r="3117">
          <cell r="A3117">
            <v>7520449</v>
          </cell>
          <cell r="B3117" t="str">
            <v>Braddon B8&amp;9 S2 - LV Supply to 5 Units</v>
          </cell>
          <cell r="C3117" t="str">
            <v>CIPEN Urbn Infill</v>
          </cell>
        </row>
        <row r="3118">
          <cell r="A3118">
            <v>7520452</v>
          </cell>
          <cell r="B3118" t="str">
            <v>Campbell  B42 S32 - LV Supply to 12 Units</v>
          </cell>
          <cell r="C3118" t="str">
            <v>CIPEN Urbn Infill</v>
          </cell>
        </row>
        <row r="3119">
          <cell r="A3119">
            <v>7520454</v>
          </cell>
          <cell r="B3119" t="str">
            <v>Dickson B6 S1 SUB 872 - Replace LV Switchboard</v>
          </cell>
          <cell r="C3119" t="str">
            <v>CIPEN Dist S/S Rplc</v>
          </cell>
        </row>
        <row r="3120">
          <cell r="A3120">
            <v>7520455</v>
          </cell>
          <cell r="B3120" t="str">
            <v>fault line indicators</v>
          </cell>
          <cell r="C3120" t="str">
            <v>CIPEN IT Project</v>
          </cell>
        </row>
        <row r="3121">
          <cell r="A3121">
            <v>7520456</v>
          </cell>
          <cell r="B3121" t="str">
            <v>Garran B12 S21 - LV Supply to Construction Site.</v>
          </cell>
          <cell r="C3121" t="str">
            <v>CIPEN Relocation</v>
          </cell>
        </row>
        <row r="3122">
          <cell r="A3122">
            <v>7520457</v>
          </cell>
          <cell r="B3122" t="str">
            <v>Lyneham B7 S55 - LV Relocation</v>
          </cell>
          <cell r="C3122" t="str">
            <v>CIPEN Relocation</v>
          </cell>
        </row>
        <row r="3123">
          <cell r="A3123">
            <v>7520458</v>
          </cell>
          <cell r="B3123" t="str">
            <v>Phillip B12 S156 Woden East - 179 Units New Supply</v>
          </cell>
          <cell r="C3123" t="str">
            <v>CIPEN Urbn Dvlpmnt</v>
          </cell>
        </row>
        <row r="3124">
          <cell r="A3124">
            <v>7520459</v>
          </cell>
          <cell r="B3124" t="str">
            <v>Phillip S156 Woden East HV Relocation</v>
          </cell>
          <cell r="C3124" t="str">
            <v>CIPEN Relocation</v>
          </cell>
        </row>
        <row r="3125">
          <cell r="A3125">
            <v>7520460</v>
          </cell>
          <cell r="B3125" t="str">
            <v>Casey Clarrie Hermes Drive - LV Supply to Pedestrian Crossing</v>
          </cell>
          <cell r="C3125" t="str">
            <v>CIPEN Spec Requests</v>
          </cell>
        </row>
        <row r="3126">
          <cell r="A3126">
            <v>7520461</v>
          </cell>
          <cell r="B3126" t="str">
            <v>Lyneham B43 S59 - HV Relocation</v>
          </cell>
          <cell r="C3126" t="str">
            <v>CIPEN Relocation</v>
          </cell>
        </row>
        <row r="3127">
          <cell r="A3127">
            <v>7520462</v>
          </cell>
          <cell r="B3127" t="str">
            <v>Lyneham B38 S59 - LV Supply to Amenities Building</v>
          </cell>
          <cell r="C3127" t="str">
            <v>CIPEN Com/Ind Dvlp</v>
          </cell>
        </row>
        <row r="3128">
          <cell r="A3128">
            <v>7520463</v>
          </cell>
          <cell r="B3128" t="str">
            <v>Lyneham B19 S59 - LV Relocation</v>
          </cell>
          <cell r="C3128" t="str">
            <v>CIPEN Relocation</v>
          </cell>
        </row>
        <row r="3129">
          <cell r="A3129">
            <v>7520465</v>
          </cell>
          <cell r="B3129" t="str">
            <v>Forrest B7 S22 - LV Relocation</v>
          </cell>
          <cell r="C3129" t="str">
            <v>CIPEN Relocation</v>
          </cell>
        </row>
        <row r="3130">
          <cell r="A3130">
            <v>7520467</v>
          </cell>
          <cell r="B3130" t="str">
            <v>Harrison B8 S4 - LV Supply to 31 Units</v>
          </cell>
          <cell r="C3130" t="str">
            <v>CIPEN Urbn Infill</v>
          </cell>
        </row>
        <row r="3131">
          <cell r="A3131">
            <v>7520469</v>
          </cell>
          <cell r="B3131" t="str">
            <v>Dickson B1&amp;2 S3 - LV Relocation</v>
          </cell>
          <cell r="C3131" t="str">
            <v>CIPEN Relocation</v>
          </cell>
        </row>
        <row r="3132">
          <cell r="A3132">
            <v>7520470</v>
          </cell>
          <cell r="B3132" t="str">
            <v>Dickson B1&amp;2 S3 - LV Supply to 14 Apartments</v>
          </cell>
          <cell r="C3132" t="str">
            <v>CIPEN Urbn Infill</v>
          </cell>
        </row>
        <row r="3133">
          <cell r="A3133">
            <v>7520471</v>
          </cell>
          <cell r="B3133" t="str">
            <v>Suburb Pole Transformer Replacement Stage 209-10</v>
          </cell>
          <cell r="C3133" t="str">
            <v>CIPEN Dist Pole Sub</v>
          </cell>
        </row>
        <row r="3134">
          <cell r="A3134">
            <v>7520472</v>
          </cell>
          <cell r="B3134" t="str">
            <v>Installation of Distribution Sub Monitoring &amp; Automation Equipment</v>
          </cell>
          <cell r="C3134" t="str">
            <v>CIPEN Dist S/S Augm</v>
          </cell>
        </row>
        <row r="3135">
          <cell r="A3135">
            <v>7520475</v>
          </cell>
          <cell r="B3135" t="str">
            <v>DSA Subs Greenway</v>
          </cell>
          <cell r="C3135" t="str">
            <v>CIPEN IT Project</v>
          </cell>
        </row>
        <row r="3136">
          <cell r="A3136">
            <v>7520476</v>
          </cell>
          <cell r="B3136" t="str">
            <v>Pearce B18 S7 - LV Supply to 5 Units</v>
          </cell>
          <cell r="C3136" t="str">
            <v>CIPEN Urbn Infill</v>
          </cell>
        </row>
        <row r="3137">
          <cell r="A3137">
            <v>7520477</v>
          </cell>
          <cell r="B3137" t="str">
            <v>Parkes B47 S6 - LV Relocation</v>
          </cell>
          <cell r="C3137" t="str">
            <v>CIPEN Relocation</v>
          </cell>
        </row>
        <row r="3138">
          <cell r="A3138">
            <v>7520478</v>
          </cell>
          <cell r="B3138" t="str">
            <v>Parkes B11 S48 - LV Relocation</v>
          </cell>
          <cell r="C3138" t="str">
            <v>CIPEN Relocation</v>
          </cell>
        </row>
        <row r="3139">
          <cell r="A3139">
            <v>7520479</v>
          </cell>
          <cell r="B3139" t="str">
            <v>Belconnen B1530 - LV Relocation</v>
          </cell>
          <cell r="C3139" t="str">
            <v>CIPEN Relocation</v>
          </cell>
        </row>
        <row r="3140">
          <cell r="A3140">
            <v>7520480</v>
          </cell>
          <cell r="B3140" t="str">
            <v>Spence B7 S42 - LV Relocation</v>
          </cell>
          <cell r="C3140" t="str">
            <v>CIPEN Relocation</v>
          </cell>
        </row>
        <row r="3141">
          <cell r="A3141">
            <v>7520481</v>
          </cell>
          <cell r="B3141" t="str">
            <v>Fyshwick B13 S37 - LV Upgrade</v>
          </cell>
          <cell r="C3141" t="str">
            <v>CIPEN Com/Ind Dvlp</v>
          </cell>
        </row>
        <row r="3142">
          <cell r="A3142">
            <v>7520482</v>
          </cell>
          <cell r="B3142" t="str">
            <v>Kingston B11 S56 - LV Supply to 5 Units</v>
          </cell>
          <cell r="C3142" t="str">
            <v>CIPEN Urbn Infill</v>
          </cell>
        </row>
        <row r="3143">
          <cell r="A3143">
            <v>7520483</v>
          </cell>
          <cell r="B3143" t="str">
            <v>Dunlop B1 S199 - LV Supply to 20 Units</v>
          </cell>
          <cell r="C3143" t="str">
            <v>CIPEN Urbn Infill</v>
          </cell>
        </row>
        <row r="3144">
          <cell r="A3144">
            <v>7520484</v>
          </cell>
          <cell r="B3144" t="str">
            <v>Hume B16 S6 - LV Supply to Comm Development</v>
          </cell>
          <cell r="C3144" t="str">
            <v>CIPEN Com/Ind Dvlp</v>
          </cell>
        </row>
        <row r="3145">
          <cell r="A3145">
            <v>7520485</v>
          </cell>
          <cell r="B3145" t="str">
            <v>Low RTU Evaluation and Pilot Program</v>
          </cell>
          <cell r="C3145" t="str">
            <v>CIPEN IT Project</v>
          </cell>
        </row>
        <row r="3146">
          <cell r="A3146">
            <v>7520491</v>
          </cell>
          <cell r="B3146" t="str">
            <v>Belconnen Glenloch Interchange - HV Relocation</v>
          </cell>
          <cell r="C3146" t="str">
            <v>CIPEN Relocation</v>
          </cell>
        </row>
        <row r="3147">
          <cell r="A3147">
            <v>7520493</v>
          </cell>
          <cell r="B3147" t="str">
            <v>Belconnen Glenloch Interchange - LV Relocation</v>
          </cell>
          <cell r="C3147" t="str">
            <v>CIPEN Relocation</v>
          </cell>
        </row>
        <row r="3148">
          <cell r="A3148">
            <v>7520495</v>
          </cell>
          <cell r="B3148" t="str">
            <v>Fraser B2 S40 - LV Relocation</v>
          </cell>
          <cell r="C3148" t="str">
            <v>CIPEN Relocation</v>
          </cell>
        </row>
        <row r="3149">
          <cell r="A3149">
            <v>7520501</v>
          </cell>
          <cell r="B3149" t="str">
            <v>Suburb Pole Substation Stg 3 09-10 Replacement</v>
          </cell>
          <cell r="C3149" t="str">
            <v>CIPEN Dist Pole Sub</v>
          </cell>
        </row>
        <row r="3150">
          <cell r="A3150">
            <v>7520502</v>
          </cell>
          <cell r="B3150" t="str">
            <v>Lyneham B6 S49 - LV Supply to 6 Units</v>
          </cell>
          <cell r="C3150" t="str">
            <v>CIPEN Urbn Infill</v>
          </cell>
        </row>
        <row r="3151">
          <cell r="A3151">
            <v>7520503</v>
          </cell>
          <cell r="B3151" t="str">
            <v>Dickson B15 S3 - LV Supply to 16 Units</v>
          </cell>
          <cell r="C3151" t="str">
            <v>CIPEN Urbn Infill</v>
          </cell>
        </row>
        <row r="3152">
          <cell r="A3152">
            <v>7520508</v>
          </cell>
          <cell r="B3152" t="str">
            <v>Gungahlin B5 S3 Hotel &amp; Restaurant LV Supply</v>
          </cell>
          <cell r="C3152" t="str">
            <v>CIPEN Com/Ind Dvlp</v>
          </cell>
        </row>
        <row r="3153">
          <cell r="A3153">
            <v>7520509</v>
          </cell>
          <cell r="B3153" t="str">
            <v>Bonner Jacka-Bonner Distributor Road Temporary HV Overhead Relocations</v>
          </cell>
          <cell r="C3153" t="str">
            <v>CIPEN Relocation</v>
          </cell>
        </row>
        <row r="3154">
          <cell r="A3154">
            <v>7520513</v>
          </cell>
          <cell r="B3154" t="str">
            <v>Forde Estate Stage 4F1 HV &amp; LV Reticulation</v>
          </cell>
          <cell r="C3154" t="str">
            <v>CIPEN Urbn Dvlpmnt</v>
          </cell>
        </row>
        <row r="3155">
          <cell r="A3155">
            <v>7520515</v>
          </cell>
          <cell r="B3155" t="str">
            <v>Forde Estate Stage 4F2 HV &amp; LV Reticulation</v>
          </cell>
          <cell r="C3155" t="str">
            <v>CIPEN Urbn Dvlpmnt</v>
          </cell>
        </row>
        <row r="3156">
          <cell r="A3156">
            <v>7520520</v>
          </cell>
          <cell r="B3156" t="str">
            <v>Franklin B5 S68 - Linkpillar Relocation</v>
          </cell>
          <cell r="C3156" t="str">
            <v>CIPEN Relocation</v>
          </cell>
        </row>
        <row r="3157">
          <cell r="A3157">
            <v>7520521</v>
          </cell>
          <cell r="B3157" t="str">
            <v>Casey B1 S7 - LV Supply to 14 Units</v>
          </cell>
          <cell r="C3157" t="str">
            <v>CIPEN Urbn Infill</v>
          </cell>
        </row>
        <row r="3158">
          <cell r="A3158">
            <v>7520522</v>
          </cell>
          <cell r="B3158" t="str">
            <v>Wanniassa B1 S253 - LV Relocation</v>
          </cell>
          <cell r="C3158" t="str">
            <v>CIPEN Relocation</v>
          </cell>
        </row>
        <row r="3159">
          <cell r="A3159">
            <v>7520524</v>
          </cell>
          <cell r="B3159" t="str">
            <v>Parkes B5 S2 Nerang Bridge - Damaged LV Cable Replacement</v>
          </cell>
          <cell r="C3159" t="str">
            <v>CIPEN Relocation</v>
          </cell>
        </row>
        <row r="3160">
          <cell r="A3160">
            <v>7520527</v>
          </cell>
          <cell r="B3160" t="str">
            <v>Bonner Jacka-Bonner Distributor Road HV O/H to U/G Relocation</v>
          </cell>
          <cell r="C3160" t="str">
            <v>CIPEN Relocation</v>
          </cell>
        </row>
        <row r="3161">
          <cell r="A3161">
            <v>7520529</v>
          </cell>
          <cell r="B3161" t="str">
            <v>Barton B1 S27 - Stage 3A HV Reticulation</v>
          </cell>
          <cell r="C3161" t="str">
            <v>CIPEN Com/Ind Dvlp</v>
          </cell>
        </row>
        <row r="3162">
          <cell r="A3162">
            <v>7520530</v>
          </cell>
          <cell r="B3162" t="str">
            <v>Belconnen Dist B1356 - LV Supply to SLCC 1</v>
          </cell>
          <cell r="C3162" t="str">
            <v>CIPEN Spec Requests</v>
          </cell>
        </row>
        <row r="3163">
          <cell r="A3163">
            <v>7520531</v>
          </cell>
          <cell r="B3163" t="str">
            <v>Belconnen Dist B1356 - LV Supply to SLCC 2</v>
          </cell>
          <cell r="C3163" t="str">
            <v>CIPEN Spec Requests</v>
          </cell>
        </row>
        <row r="3164">
          <cell r="A3164">
            <v>7520532</v>
          </cell>
          <cell r="B3164" t="str">
            <v>Coree B78 - LV Supply to Uriarra Sewage Treatment Plant</v>
          </cell>
          <cell r="C3164" t="str">
            <v>CIPEN Community Dvp</v>
          </cell>
        </row>
        <row r="3165">
          <cell r="A3165">
            <v>7520533</v>
          </cell>
          <cell r="B3165" t="str">
            <v>Miscellaneous Suburb Pole Reinforcements Stage 2 2009/10</v>
          </cell>
          <cell r="C3165" t="str">
            <v>CIPEN Dist Pole Rnst</v>
          </cell>
        </row>
        <row r="3166">
          <cell r="A3166">
            <v>7520534</v>
          </cell>
          <cell r="B3166" t="str">
            <v>Gilmore Zone Substation Nilstat Overcurrent Relay Replacement</v>
          </cell>
          <cell r="C3166" t="str">
            <v>CIPEN ZZS Replce</v>
          </cell>
        </row>
        <row r="3167">
          <cell r="A3167">
            <v>7520535</v>
          </cell>
          <cell r="B3167" t="str">
            <v>Lyneham Blk 18 Sec 100 Sub 4446 replacement</v>
          </cell>
          <cell r="C3167" t="str">
            <v>CIPEN Dist S/S Rplc</v>
          </cell>
        </row>
        <row r="3168">
          <cell r="A3168">
            <v>7520538</v>
          </cell>
          <cell r="B3168" t="str">
            <v>SUB 1075 &amp; 1076 - HV Switchgear replacement</v>
          </cell>
          <cell r="C3168" t="str">
            <v>CIPEN Dist S/S Rplc</v>
          </cell>
        </row>
        <row r="3169">
          <cell r="A3169">
            <v>7520540</v>
          </cell>
          <cell r="B3169" t="str">
            <v>Conder B3 S228 - HV  &amp; LV Reticulation to 58 Units</v>
          </cell>
          <cell r="C3169" t="str">
            <v>CIPEN Urbn Infill</v>
          </cell>
        </row>
        <row r="3170">
          <cell r="A3170">
            <v>7520541</v>
          </cell>
          <cell r="B3170" t="str">
            <v>Bonython B8 S21 - LV Reticulation to 38 Units</v>
          </cell>
          <cell r="C3170" t="str">
            <v>CIPEN Urbn Infill</v>
          </cell>
        </row>
        <row r="3171">
          <cell r="A3171">
            <v>7520542</v>
          </cell>
          <cell r="B3171" t="str">
            <v>Kambah B1 S172 - LV Supply to 40 Units</v>
          </cell>
          <cell r="C3171" t="str">
            <v>CIPEN Urbn Infill</v>
          </cell>
        </row>
        <row r="3172">
          <cell r="A3172">
            <v>7520543</v>
          </cell>
          <cell r="B3172" t="str">
            <v>Curtin B7 S99 - LV Reticulation to 12 Units</v>
          </cell>
          <cell r="C3172" t="str">
            <v>CIPEN Urbn Infill</v>
          </cell>
        </row>
        <row r="3173">
          <cell r="A3173">
            <v>7520544</v>
          </cell>
          <cell r="B3173" t="str">
            <v>Rivett B4 S29 - HV Reticulation &amp; LV Supply to 77 Units</v>
          </cell>
          <cell r="C3173" t="str">
            <v>CIPEN Urbn Infill</v>
          </cell>
        </row>
        <row r="3174">
          <cell r="A3174">
            <v>7520545</v>
          </cell>
          <cell r="B3174" t="str">
            <v>Macquarie B11 S54  -  LV Supply to 14 Units</v>
          </cell>
          <cell r="C3174" t="str">
            <v>CIPEN Urbn Infill</v>
          </cell>
        </row>
        <row r="3175">
          <cell r="A3175">
            <v>7520546</v>
          </cell>
          <cell r="B3175" t="str">
            <v>Forrest B1 S53 - 1 Canberra Ave Temporary Supply</v>
          </cell>
          <cell r="C3175" t="str">
            <v>CIPEN Com/Ind Dvlp</v>
          </cell>
        </row>
        <row r="3176">
          <cell r="A3176">
            <v>7520547</v>
          </cell>
          <cell r="B3176" t="str">
            <v>Florey B6 S145 - HV Reticulation &amp; LV Supply to 34 Units</v>
          </cell>
          <cell r="C3176" t="str">
            <v>CIPEN Urbn Infill</v>
          </cell>
        </row>
        <row r="3177">
          <cell r="A3177">
            <v>7520548</v>
          </cell>
          <cell r="B3177" t="str">
            <v>Turner B33 S62 - LV Relocation</v>
          </cell>
          <cell r="C3177" t="str">
            <v>CIPEN Relocation</v>
          </cell>
        </row>
        <row r="3178">
          <cell r="A3178">
            <v>7520549</v>
          </cell>
          <cell r="B3178" t="str">
            <v>Evatt B22 S69 - LV Supply to 11 Units</v>
          </cell>
          <cell r="C3178" t="str">
            <v>CIPEN Urbn Infill</v>
          </cell>
        </row>
        <row r="3179">
          <cell r="A3179">
            <v>7520550</v>
          </cell>
          <cell r="B3179" t="str">
            <v>Kingston Giles St-Eastlake Parade Streetlight Controller LV Supply</v>
          </cell>
          <cell r="C3179" t="str">
            <v>CIPEN Community Dvp</v>
          </cell>
        </row>
        <row r="3180">
          <cell r="A3180">
            <v>7520551</v>
          </cell>
          <cell r="B3180" t="str">
            <v>Acton ANU John Curtin School Sub 3871 Decommissioning</v>
          </cell>
          <cell r="C3180" t="str">
            <v>CIPEN Relocation</v>
          </cell>
        </row>
        <row r="3181">
          <cell r="A3181">
            <v>7520552</v>
          </cell>
          <cell r="B3181" t="str">
            <v>Kingston B5 S56 - LV Supply to 3 Units</v>
          </cell>
          <cell r="C3181" t="str">
            <v>CIPEN Urbn Infill</v>
          </cell>
        </row>
        <row r="3182">
          <cell r="A3182">
            <v>7520553</v>
          </cell>
          <cell r="B3182" t="str">
            <v>Cook B1 S13 - LV Relocation</v>
          </cell>
          <cell r="C3182" t="str">
            <v>CIPEN Relocation</v>
          </cell>
        </row>
        <row r="3183">
          <cell r="A3183">
            <v>7520554</v>
          </cell>
          <cell r="B3183" t="str">
            <v>Dickson B8 S1 Serviced Apartments New Supply</v>
          </cell>
          <cell r="C3183" t="str">
            <v>CIPEN Urbn Infill</v>
          </cell>
        </row>
        <row r="3184">
          <cell r="A3184">
            <v>7520568</v>
          </cell>
          <cell r="B3184" t="str">
            <v>Refurbishment of Fyshwick Building D Level 1 Toilets</v>
          </cell>
          <cell r="C3184" t="str">
            <v>CIPEN Facilities</v>
          </cell>
        </row>
        <row r="3185">
          <cell r="A3185">
            <v>7520569</v>
          </cell>
          <cell r="B3185" t="str">
            <v>Logistics Warehouse</v>
          </cell>
          <cell r="C3185" t="str">
            <v>CIPEN Facilities</v>
          </cell>
        </row>
        <row r="3186">
          <cell r="A3186">
            <v>7520572</v>
          </cell>
          <cell r="B3186" t="str">
            <v>Kambah B16 S275 Subud Meeting Centre HV LV Reticulation</v>
          </cell>
          <cell r="C3186" t="str">
            <v>CIPEN Spec Requests</v>
          </cell>
        </row>
        <row r="3187">
          <cell r="A3187">
            <v>7520573</v>
          </cell>
          <cell r="B3187" t="str">
            <v>Suburban Pole stage 29 Replacement  09-10</v>
          </cell>
          <cell r="C3187" t="str">
            <v>CIPEN Dist Pole Rplc</v>
          </cell>
        </row>
        <row r="3188">
          <cell r="A3188">
            <v>7520574</v>
          </cell>
          <cell r="B3188" t="str">
            <v>Suburban Pole stage 30 Replacement  09-10</v>
          </cell>
          <cell r="C3188" t="str">
            <v>CIPEN Dist Pole Rplc</v>
          </cell>
        </row>
        <row r="3189">
          <cell r="A3189">
            <v>7520575</v>
          </cell>
          <cell r="B3189" t="str">
            <v>Suburban Pole stage 31 Replacement  09-10</v>
          </cell>
          <cell r="C3189" t="str">
            <v>CIPEN Dist Pole Rplc</v>
          </cell>
        </row>
        <row r="3190">
          <cell r="A3190">
            <v>7520576</v>
          </cell>
          <cell r="B3190" t="str">
            <v>Suburban Pole stage 32 Replacement  09-10</v>
          </cell>
          <cell r="C3190" t="str">
            <v>CIPEN Dist Pole Rplc</v>
          </cell>
        </row>
        <row r="3191">
          <cell r="A3191">
            <v>7520577</v>
          </cell>
          <cell r="B3191" t="str">
            <v>Suburban Pole stage 33 Replacement  09-10</v>
          </cell>
          <cell r="C3191" t="str">
            <v>CIPEN Dist Pole Rplc</v>
          </cell>
        </row>
        <row r="3192">
          <cell r="A3192">
            <v>7520579</v>
          </cell>
          <cell r="B3192" t="str">
            <v>Bonner 3 Estate Stage 3B New Urban Development HV &amp; LV Reticulation</v>
          </cell>
          <cell r="C3192" t="str">
            <v>CIPEN Urbn Dvlpmnt</v>
          </cell>
        </row>
        <row r="3193">
          <cell r="A3193">
            <v>7520581</v>
          </cell>
          <cell r="B3193" t="str">
            <v>Acton B3 S68 ANBG - LV Supply to Pump Station</v>
          </cell>
          <cell r="C3193" t="str">
            <v>CIPEN Spec Requests</v>
          </cell>
        </row>
        <row r="3194">
          <cell r="A3194">
            <v>7520583</v>
          </cell>
          <cell r="B3194" t="str">
            <v>Casey B1 S6 - LV Supply to 21 Units</v>
          </cell>
          <cell r="C3194" t="str">
            <v>CIPEN Urbn Infill</v>
          </cell>
        </row>
        <row r="3195">
          <cell r="A3195">
            <v>7520584</v>
          </cell>
          <cell r="B3195" t="str">
            <v>Weston B9 S48 - LV Service Relocation</v>
          </cell>
          <cell r="C3195" t="str">
            <v>CIPEN Relocation</v>
          </cell>
        </row>
        <row r="3196">
          <cell r="A3196">
            <v>7520585</v>
          </cell>
          <cell r="B3196" t="str">
            <v>Bonner 3 Estate Stage 3C New Urban Development HV &amp; LV Reticulation</v>
          </cell>
          <cell r="C3196" t="str">
            <v>CIPEN Urbn Dvlpmnt</v>
          </cell>
        </row>
        <row r="3197">
          <cell r="A3197">
            <v>7520587</v>
          </cell>
          <cell r="B3197" t="str">
            <v>Mawson B5 S31 - LV Relocation</v>
          </cell>
          <cell r="C3197" t="str">
            <v>CIPEN Relocation</v>
          </cell>
        </row>
        <row r="3198">
          <cell r="A3198">
            <v>7520588</v>
          </cell>
          <cell r="B3198" t="str">
            <v>Mawson B5&amp;6 S31 - LV Supply to 10 Units</v>
          </cell>
          <cell r="C3198" t="str">
            <v>CIPEN Urbn Infill</v>
          </cell>
        </row>
        <row r="3199">
          <cell r="A3199">
            <v>7520589</v>
          </cell>
          <cell r="B3199" t="str">
            <v>Fyshwick B48 S11 - LV Relocation</v>
          </cell>
          <cell r="C3199" t="str">
            <v>CIPEN Relocation</v>
          </cell>
        </row>
        <row r="3200">
          <cell r="A3200">
            <v>7520592</v>
          </cell>
          <cell r="B3200" t="str">
            <v>Fyshwick B48 S11 - HV Retic &amp; LV Supply to Comm Development</v>
          </cell>
          <cell r="C3200" t="str">
            <v>CIPEN Com/Ind Dvlp</v>
          </cell>
        </row>
        <row r="3201">
          <cell r="A3201">
            <v>7520593</v>
          </cell>
          <cell r="B3201" t="str">
            <v>Spence  B12&amp;13 S25 -  LV Supply to 7 Units</v>
          </cell>
          <cell r="C3201" t="str">
            <v>CIPEN Urbn Infill</v>
          </cell>
        </row>
        <row r="3202">
          <cell r="A3202">
            <v>7520596</v>
          </cell>
          <cell r="B3202" t="str">
            <v>Harrison B21 S2 Childcare Centre -  LV Supply</v>
          </cell>
          <cell r="C3202" t="str">
            <v>CIPEN Com/Ind Dvlp</v>
          </cell>
        </row>
        <row r="3203">
          <cell r="A3203">
            <v>7520601</v>
          </cell>
          <cell r="B3203" t="str">
            <v>Lyneham EPIC B5 S72 - Replace SUB6761 RM6 Switchgear</v>
          </cell>
          <cell r="C3203" t="str">
            <v>CIPEN Dist S/S Rplc</v>
          </cell>
        </row>
        <row r="3204">
          <cell r="A3204">
            <v>7520602</v>
          </cell>
          <cell r="B3204" t="str">
            <v>Acton ANU B1 S63 - Replace SUB6809 RM6 Switchgear</v>
          </cell>
          <cell r="C3204" t="str">
            <v>CIPEN Dist S/S Rplc</v>
          </cell>
        </row>
        <row r="3205">
          <cell r="A3205">
            <v>7520603</v>
          </cell>
          <cell r="B3205" t="str">
            <v>Braddon B10-13 S9 - LV Supply to Units</v>
          </cell>
          <cell r="C3205" t="str">
            <v>CIPEN Urbn Infill</v>
          </cell>
        </row>
        <row r="3206">
          <cell r="A3206">
            <v>7520605</v>
          </cell>
          <cell r="B3206" t="str">
            <v>Deakin B6 S66 Deakin Offices Supply Upgrade</v>
          </cell>
          <cell r="C3206" t="str">
            <v>CIPEN Com/Ind Dvlp</v>
          </cell>
        </row>
        <row r="3207">
          <cell r="A3207">
            <v>7520606</v>
          </cell>
          <cell r="B3207" t="str">
            <v>Garran B1 S58 Canberra Hospital HV Relocation</v>
          </cell>
          <cell r="C3207" t="str">
            <v>CIPEN Relocation</v>
          </cell>
        </row>
        <row r="3208">
          <cell r="A3208">
            <v>7520607</v>
          </cell>
          <cell r="B3208" t="str">
            <v>Suburban Pole stage 34 Replacement  09-10</v>
          </cell>
          <cell r="C3208" t="str">
            <v>CIPEN Dist Pole Rplc</v>
          </cell>
        </row>
        <row r="3209">
          <cell r="A3209">
            <v>7520608</v>
          </cell>
          <cell r="B3209" t="str">
            <v>Suburban Pole stage 35 Replacement  09-10</v>
          </cell>
          <cell r="C3209" t="str">
            <v>CIPEN Dist Pole Rplc</v>
          </cell>
        </row>
        <row r="3210">
          <cell r="A3210">
            <v>7520609</v>
          </cell>
          <cell r="B3210" t="str">
            <v>Suburban Pole stage 36 Replacement  09-10</v>
          </cell>
          <cell r="C3210" t="str">
            <v>CIPEN Dist Pole Rplc</v>
          </cell>
        </row>
        <row r="3211">
          <cell r="A3211">
            <v>7520610</v>
          </cell>
          <cell r="B3211" t="str">
            <v>Suburban Pole stage 37 Replacement  09-10</v>
          </cell>
          <cell r="C3211" t="str">
            <v>CIPEN Dist Pole Rplc</v>
          </cell>
        </row>
        <row r="3212">
          <cell r="A3212">
            <v>7520611</v>
          </cell>
          <cell r="B3212" t="str">
            <v>Narrabundah B16-19 S39 - LV Supply to Units</v>
          </cell>
          <cell r="C3212" t="str">
            <v>CIPEN Urbn Infill</v>
          </cell>
        </row>
        <row r="3213">
          <cell r="A3213">
            <v>7520612</v>
          </cell>
          <cell r="B3213" t="str">
            <v>Gilmore B17-18 S56 - LV Supply to 8 Units</v>
          </cell>
          <cell r="C3213" t="str">
            <v>CIPEN Urbn Infill</v>
          </cell>
        </row>
        <row r="3214">
          <cell r="A3214">
            <v>7520614</v>
          </cell>
          <cell r="B3214" t="str">
            <v>New Feeder to Belconnen Westfield</v>
          </cell>
          <cell r="C3214" t="str">
            <v>CIPEN Dist Sys Augm</v>
          </cell>
        </row>
        <row r="3215">
          <cell r="A3215">
            <v>7520616</v>
          </cell>
          <cell r="B3215" t="str">
            <v>Belconnen Lathlain Street - LV Supply to TLC</v>
          </cell>
          <cell r="C3215" t="str">
            <v>CIPEN Spec Requests</v>
          </cell>
        </row>
        <row r="3216">
          <cell r="A3216">
            <v>7520617</v>
          </cell>
          <cell r="B3216" t="str">
            <v>Belconnen B1 S152  Cohen St Ext - LV  Supply to TLC</v>
          </cell>
          <cell r="C3216" t="str">
            <v>CIPEN Spec Requests</v>
          </cell>
        </row>
        <row r="3217">
          <cell r="A3217">
            <v>7520618</v>
          </cell>
          <cell r="B3217" t="str">
            <v>Belconnen B83 S65 Emu Bank - LV Supply to TLC</v>
          </cell>
          <cell r="C3217" t="str">
            <v>CIPEN Spec Requests</v>
          </cell>
        </row>
        <row r="3218">
          <cell r="A3218">
            <v>7520620</v>
          </cell>
          <cell r="B3218" t="str">
            <v>Wanniassa B3 S211 - LV Supply to 3 Units</v>
          </cell>
          <cell r="C3218" t="str">
            <v>CIPEN Urbn Infill</v>
          </cell>
        </row>
        <row r="3219">
          <cell r="A3219">
            <v>7520621</v>
          </cell>
          <cell r="B3219" t="str">
            <v>Griffith B42 S78 - LV Supply to Neighbourhood  Hall</v>
          </cell>
          <cell r="C3219" t="str">
            <v>CIPEN Community Dvp</v>
          </cell>
        </row>
        <row r="3220">
          <cell r="A3220">
            <v>7520623</v>
          </cell>
          <cell r="B3220" t="str">
            <v>Turner B2 S38 - LV Supply to 8 Units</v>
          </cell>
          <cell r="C3220" t="str">
            <v>CIPEN Urbn Infill</v>
          </cell>
        </row>
        <row r="3221">
          <cell r="A3221">
            <v>7520624</v>
          </cell>
          <cell r="B3221" t="str">
            <v>Calwell B11 S795 High School - Supply Upgrade</v>
          </cell>
          <cell r="C3221" t="str">
            <v>CIPEN Com/Ind Dvlp</v>
          </cell>
        </row>
        <row r="3222">
          <cell r="A3222">
            <v>7520628</v>
          </cell>
          <cell r="B3222" t="str">
            <v>Fraser B6 S39 - LV Supply to 5 Units</v>
          </cell>
          <cell r="C3222" t="str">
            <v>CIPEN Urbn Infill</v>
          </cell>
        </row>
        <row r="3223">
          <cell r="A3223">
            <v>7520631</v>
          </cell>
          <cell r="B3223" t="str">
            <v>Macgregor West 2 Estate Stage 1B HV &amp; LV Reticulation</v>
          </cell>
          <cell r="C3223" t="str">
            <v>CIPEN Urbn Dvlpmnt</v>
          </cell>
        </row>
        <row r="3224">
          <cell r="A3224">
            <v>7520633</v>
          </cell>
          <cell r="B3224" t="str">
            <v>Gungahlin Business Park Stage 2  - LV Supplies to SLCC &amp; TLC</v>
          </cell>
          <cell r="C3224" t="str">
            <v>CIPEN Spec Requests</v>
          </cell>
        </row>
        <row r="3225">
          <cell r="A3225">
            <v>7520634</v>
          </cell>
          <cell r="B3225" t="str">
            <v>Forde B2 S32 - LV Supply to Leisure Centre</v>
          </cell>
          <cell r="C3225" t="str">
            <v>CIPEN Com/Ind Dvlp</v>
          </cell>
        </row>
        <row r="3226">
          <cell r="A3226">
            <v>7520638</v>
          </cell>
          <cell r="B3226" t="str">
            <v>Fyshwick B19 S29 - LV Upgrade</v>
          </cell>
          <cell r="C3226" t="str">
            <v>CIPEN Com/Ind Dvlp</v>
          </cell>
        </row>
        <row r="3227">
          <cell r="A3227">
            <v>7520641</v>
          </cell>
          <cell r="B3227" t="str">
            <v>Chapman B70 S11 - 31 Units Community Housing LV Reticulation</v>
          </cell>
          <cell r="C3227" t="str">
            <v>CIPEN Urbn Infill</v>
          </cell>
        </row>
        <row r="3228">
          <cell r="A3228">
            <v>7520642</v>
          </cell>
          <cell r="B3228" t="str">
            <v>Gungahlin B2 S29 - LV Supply to Construction Site</v>
          </cell>
          <cell r="C3228" t="str">
            <v>CIPEN Com/Ind Dvlp</v>
          </cell>
        </row>
        <row r="3229">
          <cell r="A3229">
            <v>7520645</v>
          </cell>
          <cell r="B3229" t="str">
            <v>Mitchell B71 S6 - LV Supply to  Warehouse</v>
          </cell>
          <cell r="C3229" t="str">
            <v>CIPEN Com/Ind Dvlp</v>
          </cell>
        </row>
        <row r="3230">
          <cell r="A3230">
            <v>7520646</v>
          </cell>
          <cell r="B3230" t="str">
            <v>Gungahlin B1 S72 - LV Supply to 60 Units</v>
          </cell>
          <cell r="C3230" t="str">
            <v>CIPEN Urbn Infill</v>
          </cell>
        </row>
        <row r="3231">
          <cell r="A3231">
            <v>7520647</v>
          </cell>
          <cell r="B3231" t="str">
            <v>Forde B4 S32 - LV Supply to Child Care Centre</v>
          </cell>
          <cell r="C3231" t="str">
            <v>CIPEN Com/Ind Dvlp</v>
          </cell>
        </row>
        <row r="3232">
          <cell r="A3232">
            <v>7520648</v>
          </cell>
          <cell r="B3232" t="str">
            <v>Red Hill Blk 27 Sec 14 - Sub 1067 to UG/OH Term. HV Cable Replacement</v>
          </cell>
          <cell r="C3232" t="str">
            <v>CIPEN Dist U/G Rplc</v>
          </cell>
        </row>
        <row r="3233">
          <cell r="A3233">
            <v>7520649</v>
          </cell>
          <cell r="B3233" t="str">
            <v>Lyneham  B27 S46 - LV Relocation</v>
          </cell>
          <cell r="C3233" t="str">
            <v>CIPEN Relocation</v>
          </cell>
        </row>
        <row r="3234">
          <cell r="A3234">
            <v>7520650</v>
          </cell>
          <cell r="B3234" t="str">
            <v>Symonston Blk 1 Sec 1 SWS 4620 - Replace HV Terminations</v>
          </cell>
          <cell r="C3234" t="str">
            <v>CIPEN Dist U/G Rplc</v>
          </cell>
        </row>
        <row r="3235">
          <cell r="A3235">
            <v>7520651</v>
          </cell>
          <cell r="B3235" t="str">
            <v>Mitchell B55 &amp; 76 S6 - HV / LV Reticulation to Comm Developments</v>
          </cell>
          <cell r="C3235" t="str">
            <v>CIPEN Com/Ind Dvlp</v>
          </cell>
        </row>
        <row r="3236">
          <cell r="A3236">
            <v>7520653</v>
          </cell>
          <cell r="B3236" t="str">
            <v>Symonston B9 S107 - Replace SUB6865 RM6 Switchgear</v>
          </cell>
          <cell r="C3236" t="str">
            <v>CIPEN Dist S/S Rplc</v>
          </cell>
        </row>
        <row r="3237">
          <cell r="A3237">
            <v>7520654</v>
          </cell>
          <cell r="B3237" t="str">
            <v>Mitchell B21 S4 - LV Supply to Warehouse</v>
          </cell>
          <cell r="C3237" t="str">
            <v>CIPEN Com/Ind Dvlp</v>
          </cell>
        </row>
        <row r="3238">
          <cell r="A3238">
            <v>7520655</v>
          </cell>
          <cell r="B3238" t="str">
            <v>Spence B28 S25 - LV Supply to 10 Units</v>
          </cell>
          <cell r="C3238" t="str">
            <v>CIPEN Urbn Infill</v>
          </cell>
        </row>
        <row r="3239">
          <cell r="A3239">
            <v>7520656</v>
          </cell>
          <cell r="B3239" t="str">
            <v>Forrest B13 S6 - Replace faulty Service Cable</v>
          </cell>
          <cell r="C3239" t="str">
            <v>CIPEN Dist U/G Rplc</v>
          </cell>
        </row>
        <row r="3240">
          <cell r="A3240">
            <v>7520657</v>
          </cell>
          <cell r="B3240" t="str">
            <v>Forrest B20&amp;21 S7 - Replace faulty Service Cables</v>
          </cell>
          <cell r="C3240" t="str">
            <v>CIPEN Dist U/G Rplc</v>
          </cell>
        </row>
        <row r="3241">
          <cell r="A3241">
            <v>7520658</v>
          </cell>
          <cell r="B3241" t="str">
            <v>Kambah Blk 5 Sec 518 - LV cable fault - replace cable</v>
          </cell>
          <cell r="C3241" t="str">
            <v>CIPEN Dist U/G Rplc</v>
          </cell>
        </row>
        <row r="3242">
          <cell r="A3242">
            <v>7520669</v>
          </cell>
          <cell r="B3242" t="str">
            <v>Yarralumla B37 S29 - SUB925 Replace HV terminations on Holec SWGR</v>
          </cell>
          <cell r="C3242" t="str">
            <v>CIPEN Dist S/S Rplc</v>
          </cell>
        </row>
        <row r="3243">
          <cell r="A3243">
            <v>7520674</v>
          </cell>
          <cell r="B3243" t="str">
            <v>Fyshwick B3 S86 - HV Reticulation</v>
          </cell>
          <cell r="C3243" t="str">
            <v>CIPEN Com/Ind Dvlp</v>
          </cell>
        </row>
        <row r="3244">
          <cell r="A3244">
            <v>7520676</v>
          </cell>
          <cell r="B3244" t="str">
            <v>Giralang Blk 4 Sec 18 - Sub 2188 replacement</v>
          </cell>
          <cell r="C3244" t="str">
            <v>CIPEN Dist S/S Rplc</v>
          </cell>
        </row>
        <row r="3245">
          <cell r="A3245">
            <v>7520678</v>
          </cell>
          <cell r="B3245" t="str">
            <v>Coree B213 - LV Supply to Septic Tank Telemetry</v>
          </cell>
          <cell r="C3245" t="str">
            <v>CIPEN Spec Requests</v>
          </cell>
        </row>
        <row r="3246">
          <cell r="A3246">
            <v>7520680</v>
          </cell>
          <cell r="B3246" t="str">
            <v>Kaleen Blk 23 Sec 4 - HV Cable &amp; UG/OH Replacement</v>
          </cell>
          <cell r="C3246" t="str">
            <v>CIPEN Dist U/G Rplc</v>
          </cell>
        </row>
        <row r="3247">
          <cell r="A3247">
            <v>7520682</v>
          </cell>
          <cell r="B3247" t="str">
            <v>Linetroll RTUs  and EuR Fault Passage Indicators  Rural Feeders</v>
          </cell>
          <cell r="C3247" t="str">
            <v>CIPEN Dist O/H Rplc</v>
          </cell>
        </row>
        <row r="3248">
          <cell r="A3248">
            <v>7520685</v>
          </cell>
          <cell r="B3248" t="str">
            <v>Casey 2 Estate Stage 1A3 New Urban Development HV LV Reticulation</v>
          </cell>
          <cell r="C3248" t="str">
            <v>CIPEN Urbn Dvlpmnt</v>
          </cell>
        </row>
        <row r="3249">
          <cell r="A3249">
            <v>7520695</v>
          </cell>
          <cell r="B3249" t="str">
            <v>HV OH Switchgear replacement  stage 4 2009-10</v>
          </cell>
          <cell r="C3249" t="str">
            <v>CIPEN Dist O/H Rplc</v>
          </cell>
        </row>
        <row r="3250">
          <cell r="A3250">
            <v>7520696</v>
          </cell>
          <cell r="B3250" t="str">
            <v>Phillip B1317-19 S130 - LV Supply to 24 Units</v>
          </cell>
          <cell r="C3250" t="str">
            <v>CIPEN Urbn Infill</v>
          </cell>
        </row>
        <row r="3251">
          <cell r="A3251">
            <v>7520699</v>
          </cell>
          <cell r="B3251" t="str">
            <v>Parkes National Library - Sub 1183 Tx 3 Replacement</v>
          </cell>
          <cell r="C3251" t="str">
            <v>CIPEN Dist S/S Rplc</v>
          </cell>
        </row>
        <row r="3252">
          <cell r="A3252">
            <v>7520701</v>
          </cell>
          <cell r="B3252" t="str">
            <v>Hume B31 S3 - Canberra Data Centre Stage 2 Substation 9295 Fitout</v>
          </cell>
          <cell r="C3252" t="str">
            <v>CIPEN Com/Ind Dvlp</v>
          </cell>
        </row>
        <row r="3253">
          <cell r="A3253">
            <v>7520702</v>
          </cell>
          <cell r="B3253" t="str">
            <v>Lyneham B42 S59 Hockey Centre -  LV Upgrade</v>
          </cell>
          <cell r="C3253" t="str">
            <v>CIPEN Com/Ind Dvlp</v>
          </cell>
        </row>
        <row r="3254">
          <cell r="A3254">
            <v>7520704</v>
          </cell>
          <cell r="B3254" t="str">
            <v>Harrison B8 S4 - LV Supply to Gungaderra Homestead</v>
          </cell>
          <cell r="C3254" t="str">
            <v>CIPEN Community Dvp</v>
          </cell>
        </row>
        <row r="3255">
          <cell r="A3255">
            <v>7520705</v>
          </cell>
          <cell r="B3255" t="str">
            <v>Phillip B13 S23 Oval - LV Relocation</v>
          </cell>
          <cell r="C3255" t="str">
            <v>CIPEN Relocation</v>
          </cell>
        </row>
        <row r="3256">
          <cell r="A3256">
            <v>7520706</v>
          </cell>
          <cell r="B3256" t="str">
            <v>Belconnen  Eastern Valley Way - HV U/G Relocations</v>
          </cell>
          <cell r="C3256" t="str">
            <v>CIPEN Relocation</v>
          </cell>
        </row>
        <row r="3257">
          <cell r="A3257">
            <v>7520708</v>
          </cell>
          <cell r="B3257" t="str">
            <v>Mawson B38 S28 - LV Supply to 6 Units</v>
          </cell>
          <cell r="C3257" t="str">
            <v>CIPEN Urbn Infill</v>
          </cell>
        </row>
        <row r="3258">
          <cell r="A3258">
            <v>7520709</v>
          </cell>
          <cell r="B3258" t="str">
            <v>Kambah B15 S130 - LV Supply to 10 Units</v>
          </cell>
          <cell r="C3258" t="str">
            <v>CIPEN Urbn Infill</v>
          </cell>
        </row>
        <row r="3259">
          <cell r="A3259">
            <v>7520711</v>
          </cell>
          <cell r="B3259" t="str">
            <v>Conder B3 S228 - LV Supply to Construction Site</v>
          </cell>
          <cell r="C3259" t="str">
            <v>CIPEN Community Dvp</v>
          </cell>
        </row>
        <row r="3260">
          <cell r="A3260">
            <v>7520713</v>
          </cell>
          <cell r="B3260" t="str">
            <v>Franklin B1 S97 - HV Reticulation &amp; LV Supply to 100 Units</v>
          </cell>
          <cell r="C3260" t="str">
            <v>CIPEN Urbn Infill</v>
          </cell>
        </row>
        <row r="3261">
          <cell r="A3261">
            <v>7520714</v>
          </cell>
          <cell r="B3261" t="str">
            <v>Lawson B2 S13 - Baldwin Dr &amp; Maribyrnong Ave - HV Relocation</v>
          </cell>
          <cell r="C3261" t="str">
            <v>CIPEN Relocation</v>
          </cell>
        </row>
        <row r="3262">
          <cell r="A3262">
            <v>7520716</v>
          </cell>
          <cell r="B3262" t="str">
            <v>Chifley B10 S7 - Melrose Community Centre - LV Upgrade</v>
          </cell>
          <cell r="C3262" t="str">
            <v>CIPEN Community Dvp</v>
          </cell>
        </row>
        <row r="3263">
          <cell r="A3263">
            <v>7520717</v>
          </cell>
          <cell r="B3263" t="str">
            <v>Gungahlin Blocks 15 &amp; 16 Section 1 - LV Supply to Construction Site</v>
          </cell>
          <cell r="C3263" t="str">
            <v>CIPEN Com/Ind Dvlp</v>
          </cell>
        </row>
        <row r="3264">
          <cell r="A3264">
            <v>7520718</v>
          </cell>
          <cell r="B3264" t="str">
            <v>Bruce B5 S46 - LV Relocation</v>
          </cell>
          <cell r="C3264" t="str">
            <v>CIPEN Relocation</v>
          </cell>
        </row>
        <row r="3265">
          <cell r="A3265">
            <v>7520721</v>
          </cell>
          <cell r="B3265" t="str">
            <v>Pialligo B6 S2 - Power  Supply Augmentation</v>
          </cell>
          <cell r="C3265" t="str">
            <v>CIPEN Dist Sys Augm</v>
          </cell>
        </row>
        <row r="3266">
          <cell r="A3266">
            <v>7520722</v>
          </cell>
          <cell r="B3266" t="str">
            <v>Mitchell B26 S4 - LV Supply to Commercial Development</v>
          </cell>
          <cell r="C3266" t="str">
            <v>CIPEN Com/Ind Dvlp</v>
          </cell>
        </row>
        <row r="3267">
          <cell r="A3267">
            <v>7520723</v>
          </cell>
          <cell r="B3267" t="str">
            <v>Forde Estate Stage 4C2 - HV LV Reticulation</v>
          </cell>
          <cell r="C3267" t="str">
            <v>CIPEN Urbn Dvlpmnt</v>
          </cell>
        </row>
        <row r="3268">
          <cell r="A3268">
            <v>7520725</v>
          </cell>
          <cell r="B3268" t="str">
            <v>Forde Estate Stage 4C1 - HV LV Reticulation</v>
          </cell>
          <cell r="C3268" t="str">
            <v>CIPEN Urbn Dvlpmnt</v>
          </cell>
        </row>
        <row r="3269">
          <cell r="A3269">
            <v>7520728</v>
          </cell>
          <cell r="B3269" t="str">
            <v>Amaroo Blk 28 Sec 76 - Sub 8360 Replacement</v>
          </cell>
          <cell r="C3269" t="str">
            <v>CIPEN Dist S/S Rplc</v>
          </cell>
        </row>
        <row r="3270">
          <cell r="A3270">
            <v>7520729</v>
          </cell>
          <cell r="B3270" t="str">
            <v>Florey Blk 2 Sec 113 - Sub 4112 Replacement</v>
          </cell>
          <cell r="C3270" t="str">
            <v>CIPEN Dist S/S Rplc</v>
          </cell>
        </row>
        <row r="3271">
          <cell r="A3271">
            <v>7520730</v>
          </cell>
          <cell r="B3271" t="str">
            <v>Narrabundah Blk 22 Sec 58 - Sub 2848 Replacement</v>
          </cell>
          <cell r="C3271" t="str">
            <v>CIPEN Dist S/S Rplc</v>
          </cell>
        </row>
        <row r="3272">
          <cell r="A3272">
            <v>7520733</v>
          </cell>
          <cell r="B3272" t="str">
            <v>Stromlo District B38 - LV Supply to ANU Depot (Near Pole 51694)</v>
          </cell>
          <cell r="C3272" t="str">
            <v>CIPEN Rural Devpmnt</v>
          </cell>
        </row>
        <row r="3273">
          <cell r="A3273">
            <v>7520734</v>
          </cell>
          <cell r="B3273" t="str">
            <v>Fyshwick B21 S12 - LV Relocation</v>
          </cell>
          <cell r="C3273" t="str">
            <v>CIPEN Relocation</v>
          </cell>
        </row>
        <row r="3274">
          <cell r="A3274">
            <v>7520735</v>
          </cell>
          <cell r="B3274" t="str">
            <v>Hume B60 S7 - LV Supply</v>
          </cell>
          <cell r="C3274" t="str">
            <v>CIPEN Com/Ind Dvlp</v>
          </cell>
        </row>
        <row r="3275">
          <cell r="A3275">
            <v>7520736</v>
          </cell>
          <cell r="B3275" t="str">
            <v>Isaacs Blk30 Sec 571- Link Pillar replacement</v>
          </cell>
          <cell r="C3275" t="str">
            <v>CIPEN Dist U/G Rplc</v>
          </cell>
        </row>
        <row r="3276">
          <cell r="A3276">
            <v>7520738</v>
          </cell>
          <cell r="B3276" t="str">
            <v>Wanniassa- Blk17 Sec114- SWS 2611 HV terminations Replacement</v>
          </cell>
          <cell r="C3276" t="str">
            <v>CIPEN Dist U/G Rplc</v>
          </cell>
        </row>
        <row r="3277">
          <cell r="A3277">
            <v>7520739</v>
          </cell>
          <cell r="B3277" t="str">
            <v>City B4 S21 - Upgrade Substation 9297</v>
          </cell>
          <cell r="C3277" t="str">
            <v>CIPEN Com/Ind Dvlp</v>
          </cell>
        </row>
        <row r="3278">
          <cell r="A3278">
            <v>7520740</v>
          </cell>
          <cell r="B3278" t="str">
            <v>Kambah B1 S172 - Temp LV Supply</v>
          </cell>
          <cell r="C3278" t="str">
            <v>CIPEN Urbn Infill</v>
          </cell>
        </row>
        <row r="3279">
          <cell r="A3279">
            <v>7520742</v>
          </cell>
          <cell r="B3279" t="str">
            <v>Fyshwick B5 S13 - HV LV Reticulation</v>
          </cell>
          <cell r="C3279" t="str">
            <v>CIPEN Com/Ind Dvlp</v>
          </cell>
        </row>
        <row r="3280">
          <cell r="A3280">
            <v>7520744</v>
          </cell>
          <cell r="B3280" t="str">
            <v>Yarralumla B18 S32 LV Relocation</v>
          </cell>
          <cell r="C3280" t="str">
            <v>CIPEN Relocation</v>
          </cell>
        </row>
        <row r="3281">
          <cell r="A3281">
            <v>7520746</v>
          </cell>
          <cell r="B3281" t="str">
            <v>Stirling B15 S27 - LV Supply to 7 Units</v>
          </cell>
          <cell r="C3281" t="str">
            <v>CIPEN Urbn Infill</v>
          </cell>
        </row>
        <row r="3282">
          <cell r="A3282">
            <v>7520747</v>
          </cell>
          <cell r="B3282" t="str">
            <v>Forrest Blk1 Sec31- Link Pillar (1119480) Replacement</v>
          </cell>
          <cell r="C3282" t="str">
            <v>CIPEN Dist U/G Rplc</v>
          </cell>
        </row>
        <row r="3283">
          <cell r="A3283">
            <v>7520748</v>
          </cell>
          <cell r="B3283" t="str">
            <v>Curtin B6 S61 Trinity - LV Relocation</v>
          </cell>
          <cell r="C3283" t="str">
            <v>CIPEN Relocation</v>
          </cell>
        </row>
        <row r="3284">
          <cell r="A3284">
            <v>7520749</v>
          </cell>
          <cell r="B3284" t="str">
            <v>Fyshwick B46 S32 - LV Supply Upgrade</v>
          </cell>
          <cell r="C3284" t="str">
            <v>CIPEN Com/Ind Dvlp</v>
          </cell>
        </row>
        <row r="3285">
          <cell r="A3285">
            <v>7520759</v>
          </cell>
          <cell r="B3285" t="str">
            <v>Gold Creek Zone Substation switchboard extension</v>
          </cell>
          <cell r="C3285" t="str">
            <v>CIPEN ZZS Augme</v>
          </cell>
        </row>
        <row r="3286">
          <cell r="A3286">
            <v>7520764</v>
          </cell>
          <cell r="B3286" t="str">
            <v>Yarralumla B14 S58  Mueller St - Replace LV O/H with ABC</v>
          </cell>
          <cell r="C3286" t="str">
            <v>CIPEN CI Replacemnt</v>
          </cell>
        </row>
        <row r="3287">
          <cell r="A3287">
            <v>7520765</v>
          </cell>
          <cell r="B3287" t="str">
            <v>Bruce Ginninderra Dr/Allawoona St HV Relocation</v>
          </cell>
          <cell r="C3287" t="str">
            <v>CIPEN Relocation</v>
          </cell>
        </row>
        <row r="3288">
          <cell r="A3288">
            <v>7520767</v>
          </cell>
          <cell r="B3288" t="str">
            <v>Watson Village Estate Phase 1B &amp; IC HV &amp; LV Reticulation</v>
          </cell>
          <cell r="C3288" t="str">
            <v>CIPEN Urbn Dvlpmnt</v>
          </cell>
        </row>
        <row r="3289">
          <cell r="A3289">
            <v>7520770</v>
          </cell>
          <cell r="B3289" t="str">
            <v>Acton ANU Biosciences Bldg HV Reticulation</v>
          </cell>
          <cell r="C3289" t="str">
            <v>CIPEN Com/Ind Dvlp</v>
          </cell>
        </row>
        <row r="3290">
          <cell r="A3290">
            <v>7520772</v>
          </cell>
          <cell r="B3290" t="str">
            <v>Suburban Pole stage 38 Replacement  09-10</v>
          </cell>
          <cell r="C3290" t="str">
            <v>CIPEN Dist Pole Rplc</v>
          </cell>
        </row>
        <row r="3291">
          <cell r="A3291">
            <v>7520773</v>
          </cell>
          <cell r="B3291" t="str">
            <v>Suburban Pole stage 39 Replacement  09-10</v>
          </cell>
          <cell r="C3291" t="str">
            <v>CIPEN Dist Pole Rplc</v>
          </cell>
        </row>
        <row r="3292">
          <cell r="A3292">
            <v>7520774</v>
          </cell>
          <cell r="B3292" t="str">
            <v>Greenway B22 S17 Vue Apts 210 Units Indoor Sub HV &amp; LV Retic</v>
          </cell>
          <cell r="C3292" t="str">
            <v>CIPEN Urbn Infill</v>
          </cell>
        </row>
        <row r="3293">
          <cell r="A3293">
            <v>7520778</v>
          </cell>
          <cell r="B3293" t="str">
            <v>Acton ANU Blk 1 Sec 39 - Sub 3294 Replace Capstan Link LV Switchboard</v>
          </cell>
          <cell r="C3293" t="str">
            <v>CIPEN Dist S/S Rplc</v>
          </cell>
        </row>
        <row r="3294">
          <cell r="A3294">
            <v>7520780</v>
          </cell>
          <cell r="B3294" t="str">
            <v>Hume B76 S7 - HV Retic &amp; LV Supply to Asphalt Plant</v>
          </cell>
          <cell r="C3294" t="str">
            <v>CIPEN Com/Ind Dvlp</v>
          </cell>
        </row>
        <row r="3295">
          <cell r="A3295">
            <v>7520781</v>
          </cell>
          <cell r="B3295" t="str">
            <v>Mitchell B1 S15 Sub 2660 HV LV Alterations</v>
          </cell>
          <cell r="C3295" t="str">
            <v>CIPEN Dist S/S Rplc</v>
          </cell>
        </row>
        <row r="3296">
          <cell r="A3296">
            <v>7520784</v>
          </cell>
          <cell r="B3296" t="str">
            <v>Narrabundah B32 S34 - HV Retic &amp; LV  Supply to Baseball Field</v>
          </cell>
          <cell r="C3296" t="str">
            <v>CIPEN Com/Ind Dvlp</v>
          </cell>
        </row>
        <row r="3297">
          <cell r="A3297">
            <v>7520785</v>
          </cell>
          <cell r="B3297" t="str">
            <v>Weston- B15 S55- HV cable UG/OH Termination replacement</v>
          </cell>
          <cell r="C3297" t="str">
            <v>CIPEN Dist U/G Rplc</v>
          </cell>
        </row>
        <row r="3298">
          <cell r="A3298">
            <v>7520786</v>
          </cell>
          <cell r="B3298" t="str">
            <v>Scullin B29 S22 - LV Supply to 10 Units</v>
          </cell>
          <cell r="C3298" t="str">
            <v>CIPEN Urbn Infill</v>
          </cell>
        </row>
        <row r="3299">
          <cell r="A3299">
            <v>7520787</v>
          </cell>
          <cell r="B3299" t="str">
            <v>O'Connor B4-6 S42 - LV Supply to 22 Units</v>
          </cell>
          <cell r="C3299" t="str">
            <v>CIPEN Urbn Infill</v>
          </cell>
        </row>
        <row r="3300">
          <cell r="A3300">
            <v>7520788</v>
          </cell>
          <cell r="B3300" t="str">
            <v>Casey B10 S29 - LV Supply to 14 Units</v>
          </cell>
          <cell r="C3300" t="str">
            <v>CIPEN Urbn Dvlpmnt</v>
          </cell>
        </row>
        <row r="3301">
          <cell r="A3301">
            <v>7520789</v>
          </cell>
          <cell r="B3301" t="str">
            <v>Watson B2 S95 - LV Supply to Church</v>
          </cell>
          <cell r="C3301" t="str">
            <v>CIPEN Community Dvp</v>
          </cell>
        </row>
        <row r="3302">
          <cell r="A3302">
            <v>7520792</v>
          </cell>
          <cell r="B3302" t="str">
            <v>Forde B3 S35 - LV Supply to  21 Units</v>
          </cell>
          <cell r="C3302" t="str">
            <v>CIPEN Urbn Infill</v>
          </cell>
        </row>
        <row r="3303">
          <cell r="A3303">
            <v>7520793</v>
          </cell>
          <cell r="B3303" t="str">
            <v>Barton B1 S3 Robert Garran Offices Redev Indoor Subs &amp; HV LV Retic</v>
          </cell>
          <cell r="C3303" t="str">
            <v>CIPEN Com/Ind Dvlp</v>
          </cell>
        </row>
        <row r="3304">
          <cell r="A3304">
            <v>7520796</v>
          </cell>
          <cell r="B3304" t="str">
            <v>Campbell B5 S119 Duntroon Accommodation off Sub 6692 LV Supply</v>
          </cell>
          <cell r="C3304" t="str">
            <v>CIPEN Com/Ind Dvlp</v>
          </cell>
        </row>
        <row r="3305">
          <cell r="A3305">
            <v>7520797</v>
          </cell>
          <cell r="B3305" t="str">
            <v>Belconnen  Cohen St Ext  Joynton Smith Dr - HV Relocation</v>
          </cell>
          <cell r="C3305" t="str">
            <v>CIPEN Relocation</v>
          </cell>
        </row>
        <row r="3306">
          <cell r="A3306">
            <v>7520799</v>
          </cell>
          <cell r="B3306" t="str">
            <v>Watson Village Estate Phase 2A HV &amp; LV Reticulation</v>
          </cell>
          <cell r="C3306" t="str">
            <v>CIPEN Urbn Dvlpmnt</v>
          </cell>
        </row>
        <row r="3307">
          <cell r="A3307">
            <v>7520804</v>
          </cell>
          <cell r="B3307" t="str">
            <v>Dunlop B1 S199  - LV Supply to Construction Site</v>
          </cell>
          <cell r="C3307" t="str">
            <v>CIPEN Urbn Dvlpmnt</v>
          </cell>
        </row>
        <row r="3308">
          <cell r="A3308">
            <v>7520805</v>
          </cell>
          <cell r="B3308" t="str">
            <v>Weston B1 S21 Community Centre - LV Upgrade</v>
          </cell>
          <cell r="C3308" t="str">
            <v>CIPEN Community Dvp</v>
          </cell>
        </row>
        <row r="3309">
          <cell r="A3309">
            <v>7520806</v>
          </cell>
          <cell r="B3309" t="str">
            <v>Holt B3 S18 Community Centre - LV Upgrade</v>
          </cell>
          <cell r="C3309" t="str">
            <v>CIPEN Community Dvp</v>
          </cell>
        </row>
        <row r="3310">
          <cell r="A3310">
            <v>7520807</v>
          </cell>
          <cell r="B3310" t="str">
            <v>Greenway B8 S9  ActewAGL Logistics - HV Retic &amp; LV Supply to Comm Bldg</v>
          </cell>
          <cell r="C3310" t="str">
            <v>CIPEN Com/Ind Dvlp</v>
          </cell>
        </row>
        <row r="3311">
          <cell r="A3311">
            <v>7520808</v>
          </cell>
          <cell r="B3311" t="str">
            <v>Theodore B6 S624 - LV Supply to 6 Units</v>
          </cell>
          <cell r="C3311" t="str">
            <v>CIPEN Urbn Infill</v>
          </cell>
        </row>
        <row r="3312">
          <cell r="A3312">
            <v>7520809</v>
          </cell>
          <cell r="B3312" t="str">
            <v>Chifley B36 S33 - LV Supply to 9 Units</v>
          </cell>
          <cell r="C3312" t="str">
            <v>CIPEN Urbn Infill</v>
          </cell>
        </row>
        <row r="3313">
          <cell r="A3313">
            <v>7520810</v>
          </cell>
          <cell r="B3313" t="str">
            <v>Parkes Kings Avenue - HV Cable Replacement</v>
          </cell>
          <cell r="C3313" t="str">
            <v>CIPEN Dist U/G Rplc</v>
          </cell>
        </row>
        <row r="3314">
          <cell r="A3314">
            <v>7520811</v>
          </cell>
          <cell r="B3314" t="str">
            <v>Narrabundah B16-19 S39 - LV Relocations</v>
          </cell>
          <cell r="C3314" t="str">
            <v>CIPEN Relocation</v>
          </cell>
        </row>
        <row r="3315">
          <cell r="A3315">
            <v>7520812</v>
          </cell>
          <cell r="B3315" t="str">
            <v>Kambah Sec115- SWS 2393 Replacement</v>
          </cell>
          <cell r="C3315" t="str">
            <v>CIPEN Dist S/S Rplc</v>
          </cell>
        </row>
        <row r="3316">
          <cell r="A3316">
            <v>7520813</v>
          </cell>
          <cell r="B3316" t="str">
            <v>Cyberstorm 3 Reporting Project</v>
          </cell>
          <cell r="C3316" t="str">
            <v>CIPEN IT Project</v>
          </cell>
        </row>
        <row r="3317">
          <cell r="A3317">
            <v>7520815</v>
          </cell>
          <cell r="B3317" t="str">
            <v>HV OH Switchgear replacement  stage 5 2009-10</v>
          </cell>
          <cell r="C3317" t="str">
            <v>CIPEN Dist O/H Rplc</v>
          </cell>
        </row>
        <row r="3318">
          <cell r="A3318">
            <v>7520817</v>
          </cell>
          <cell r="B3318" t="str">
            <v>Fyshwick  B3 S86 - LV Supply to Construction Site</v>
          </cell>
          <cell r="C3318" t="str">
            <v>CIPEN Com/Ind Dvlp</v>
          </cell>
        </row>
        <row r="3319">
          <cell r="A3319">
            <v>7520818</v>
          </cell>
          <cell r="B3319" t="str">
            <v>Bonython B8 S21 - LV Supply to Construction Site</v>
          </cell>
          <cell r="C3319" t="str">
            <v>CIPEN Com/Ind Dvlp</v>
          </cell>
        </row>
        <row r="3320">
          <cell r="A3320">
            <v>7520819</v>
          </cell>
          <cell r="B3320" t="str">
            <v>Franklin B19 S2 - LV Supply to TLC</v>
          </cell>
          <cell r="C3320" t="str">
            <v>CIPEN Spec Requests</v>
          </cell>
        </row>
        <row r="3321">
          <cell r="A3321">
            <v>7520820</v>
          </cell>
          <cell r="B3321" t="str">
            <v>Gungahlin B2 S244 - LV Supply to SLCC &amp; TLC</v>
          </cell>
          <cell r="C3321" t="str">
            <v>CIPEN Spec Requests</v>
          </cell>
        </row>
        <row r="3322">
          <cell r="A3322">
            <v>7520821</v>
          </cell>
          <cell r="B3322" t="str">
            <v>Franklin B1 S96 - HV Retic &amp; LV Supply to 104 Units</v>
          </cell>
          <cell r="C3322" t="str">
            <v>CIPEN Urbn Dvlpmnt</v>
          </cell>
        </row>
        <row r="3323">
          <cell r="A3323">
            <v>7520823</v>
          </cell>
          <cell r="B3323" t="str">
            <v>Braddon B8 S16 - LV Supply to 12 Units</v>
          </cell>
          <cell r="C3323" t="str">
            <v>CIPEN Urbn Infill</v>
          </cell>
        </row>
        <row r="3324">
          <cell r="A3324">
            <v>7520824</v>
          </cell>
          <cell r="B3324" t="str">
            <v>Mawson B18&amp;19 S15 - LV Supply to 8 Units</v>
          </cell>
          <cell r="C3324" t="str">
            <v>CIPEN Urbn Infill</v>
          </cell>
        </row>
        <row r="3325">
          <cell r="A3325">
            <v>7520825</v>
          </cell>
          <cell r="B3325" t="str">
            <v>Gilmore to Theodore 132kV supply upgrade - Southern Supply Stage 2</v>
          </cell>
          <cell r="C3325" t="str">
            <v>CIPEN Emrgncy Supp</v>
          </cell>
        </row>
        <row r="3326">
          <cell r="A3326">
            <v>7520827</v>
          </cell>
          <cell r="B3326" t="str">
            <v>Gungahlin S223 Gungahlin College Hibberson St HV Relocations</v>
          </cell>
          <cell r="C3326" t="str">
            <v>CIPEN Relocation</v>
          </cell>
        </row>
        <row r="3327">
          <cell r="A3327">
            <v>7520830</v>
          </cell>
          <cell r="B3327" t="str">
            <v>Page Sec7 - SUB 1276 Hazemeyer SWGR Replacement</v>
          </cell>
          <cell r="C3327" t="str">
            <v>CIPEN Dist S/S Rplc</v>
          </cell>
        </row>
        <row r="3328">
          <cell r="A3328">
            <v>7520831</v>
          </cell>
          <cell r="B3328" t="str">
            <v>Macgregor- Sec74 HV UG/OH termination Replacement</v>
          </cell>
          <cell r="C3328" t="str">
            <v>CIPEN Dist U/G Rplc</v>
          </cell>
        </row>
        <row r="3329">
          <cell r="A3329">
            <v>7520832</v>
          </cell>
          <cell r="B3329" t="str">
            <v>Paddys River - CDSCC- Sub 3800 22kV Switchgear Replacement</v>
          </cell>
          <cell r="C3329" t="str">
            <v>CIPEN CI Replacemnt</v>
          </cell>
        </row>
        <row r="3330">
          <cell r="A3330">
            <v>7520833</v>
          </cell>
          <cell r="B3330" t="str">
            <v>Miscellaneous Suburb Pole Reinforcements Stage 3 2009/10</v>
          </cell>
          <cell r="C3330" t="str">
            <v>CIPEN Dist Pole Rnst</v>
          </cell>
        </row>
        <row r="3331">
          <cell r="A3331">
            <v>7520835</v>
          </cell>
          <cell r="B3331" t="str">
            <v>Acton B2 S2 - LV  Relocation</v>
          </cell>
          <cell r="C3331" t="str">
            <v>CIPEN Relocation</v>
          </cell>
        </row>
        <row r="3332">
          <cell r="A3332">
            <v>7520836</v>
          </cell>
          <cell r="B3332" t="str">
            <v>Yarralumla B6 S111 AIS Rowing Centre - HV Retic &amp; LV Supply</v>
          </cell>
          <cell r="C3332" t="str">
            <v>CIPEN Com/Ind Dvlp</v>
          </cell>
        </row>
        <row r="3333">
          <cell r="A3333">
            <v>7520837</v>
          </cell>
          <cell r="B3333" t="str">
            <v>Garran B10 S53 Hospital  - HV Retic &amp; LV Supply to AAMHI Unit</v>
          </cell>
          <cell r="C3333" t="str">
            <v>CIPEN Com/Ind Dvlp</v>
          </cell>
        </row>
        <row r="3334">
          <cell r="A3334">
            <v>7520838</v>
          </cell>
          <cell r="B3334" t="str">
            <v>Deakin B36 S35  CAPS Clinic - LV Relocation</v>
          </cell>
          <cell r="C3334" t="str">
            <v>CIPEN Relocation</v>
          </cell>
        </row>
        <row r="3335">
          <cell r="A3335">
            <v>7520840</v>
          </cell>
          <cell r="B3335" t="str">
            <v>Ainslie B11 S27 - LV Relocation</v>
          </cell>
          <cell r="C3335" t="str">
            <v>CIPEN Relocation</v>
          </cell>
        </row>
        <row r="3336">
          <cell r="A3336">
            <v>7520842</v>
          </cell>
          <cell r="B3336" t="str">
            <v>FARMER Improvments</v>
          </cell>
          <cell r="C3336" t="str">
            <v>CIPEN IT Project</v>
          </cell>
        </row>
        <row r="3337">
          <cell r="A3337">
            <v>7520843</v>
          </cell>
          <cell r="B3337" t="str">
            <v>Suburb Pole Replacement stg 40     09 - 10</v>
          </cell>
          <cell r="C3337" t="str">
            <v>CIPEN Dist Pole Rplc</v>
          </cell>
        </row>
        <row r="3338">
          <cell r="A3338">
            <v>7520844</v>
          </cell>
          <cell r="B3338" t="str">
            <v xml:space="preserve"> Pole Replacement Stg 41-  09-10</v>
          </cell>
          <cell r="C3338" t="str">
            <v>CIPEN Dist Pole Rplc</v>
          </cell>
        </row>
        <row r="3339">
          <cell r="A3339">
            <v>7520845</v>
          </cell>
          <cell r="B3339" t="str">
            <v>Pole Replacement Stage 42         09-10</v>
          </cell>
          <cell r="C3339" t="str">
            <v>CIPEN Dist Pole Rplc</v>
          </cell>
        </row>
        <row r="3340">
          <cell r="A3340">
            <v>7520847</v>
          </cell>
          <cell r="B3340" t="str">
            <v>BFM Pole Replacement Program Stage 1  2010</v>
          </cell>
          <cell r="C3340" t="str">
            <v>CIPEN Dist Pole Rplc</v>
          </cell>
        </row>
        <row r="3341">
          <cell r="A3341">
            <v>7520849</v>
          </cell>
          <cell r="B3341" t="str">
            <v>Kingston B2&amp;3 S18 - LV Supply to Construction Sites</v>
          </cell>
          <cell r="C3341" t="str">
            <v>CIPEN Com/Ind Dvlp</v>
          </cell>
        </row>
        <row r="3342">
          <cell r="A3342">
            <v>7520850</v>
          </cell>
          <cell r="B3342" t="str">
            <v>Nicholls B3 S73  Gold Creek Oval - LV Supply to Floodlights</v>
          </cell>
          <cell r="C3342" t="str">
            <v>CIPEN Community Dvp</v>
          </cell>
        </row>
        <row r="3343">
          <cell r="A3343">
            <v>7520851</v>
          </cell>
          <cell r="B3343" t="str">
            <v>Lyneham  Northbourne Ave/ Mouat St Int - HV Relocation</v>
          </cell>
          <cell r="C3343" t="str">
            <v>CIPEN Relocation</v>
          </cell>
        </row>
        <row r="3344">
          <cell r="A3344">
            <v>7520852</v>
          </cell>
          <cell r="B3344" t="str">
            <v>O'Malley  Hindmarsh Dr/ Yamba Dr Int - LV Relocations</v>
          </cell>
          <cell r="C3344" t="str">
            <v>CIPEN Relocation</v>
          </cell>
        </row>
        <row r="3345">
          <cell r="A3345">
            <v>7520856</v>
          </cell>
          <cell r="B3345" t="str">
            <v>Majura Canberra Airport HV OH Relocations</v>
          </cell>
          <cell r="C3345" t="str">
            <v>CIPEN Relocation</v>
          </cell>
        </row>
        <row r="3346">
          <cell r="A3346">
            <v>7520857</v>
          </cell>
          <cell r="B3346" t="str">
            <v>Majura Canberra Airport Sub 5848 Relocation</v>
          </cell>
          <cell r="C3346" t="str">
            <v>CIPEN Relocation</v>
          </cell>
        </row>
        <row r="3347">
          <cell r="A3347">
            <v>7520858</v>
          </cell>
          <cell r="B3347" t="str">
            <v>WireAlert - Household Safety Devices</v>
          </cell>
          <cell r="C3347" t="str">
            <v>CIPEN Facilities</v>
          </cell>
        </row>
        <row r="3348">
          <cell r="A3348">
            <v>7520859</v>
          </cell>
          <cell r="B3348" t="str">
            <v>Kingston B11 S49 Telopea Park Zone to Sub 9191 HV Alterations</v>
          </cell>
          <cell r="C3348" t="str">
            <v>CIPEN Dist Sys Augm</v>
          </cell>
        </row>
        <row r="3349">
          <cell r="A3349">
            <v>7520860</v>
          </cell>
          <cell r="B3349" t="str">
            <v>Parkes B1 S49 CNBP HV Feeder from City East Zone</v>
          </cell>
          <cell r="C3349" t="str">
            <v>CIPEN Com/Ind Dvlp</v>
          </cell>
        </row>
        <row r="3350">
          <cell r="A3350">
            <v>7520861</v>
          </cell>
          <cell r="B3350" t="str">
            <v>Bonner 3 Estate Stage 3B2 New Urban Development HV &amp; LV Reticulation</v>
          </cell>
          <cell r="C3350" t="str">
            <v>CIPEN Urbn Dvlpmnt</v>
          </cell>
        </row>
        <row r="3351">
          <cell r="A3351">
            <v>7520863</v>
          </cell>
          <cell r="B3351" t="str">
            <v>OH Mains Rep Stg 1  10-11</v>
          </cell>
          <cell r="C3351" t="str">
            <v>CIPEN Dist O/H Rplc</v>
          </cell>
        </row>
        <row r="3352">
          <cell r="A3352">
            <v>7520865</v>
          </cell>
          <cell r="B3352" t="str">
            <v>Phillip B7 S17 Woden Westfield HV &amp; LV Relocations</v>
          </cell>
          <cell r="C3352" t="str">
            <v>CIPEN Relocation</v>
          </cell>
        </row>
        <row r="3353">
          <cell r="A3353">
            <v>7520867</v>
          </cell>
          <cell r="B3353" t="str">
            <v>Macgregor S138 &amp; 142 - LV Relocations</v>
          </cell>
          <cell r="C3353" t="str">
            <v>CIPEN Relocation</v>
          </cell>
        </row>
        <row r="3354">
          <cell r="A3354">
            <v>7520869</v>
          </cell>
          <cell r="B3354" t="str">
            <v>Bruce Blk1 Sec 65 -  Link Pillar Replacement</v>
          </cell>
          <cell r="C3354" t="str">
            <v>CIPEN Dist U/G Rplc</v>
          </cell>
        </row>
        <row r="3355">
          <cell r="A3355">
            <v>7520870</v>
          </cell>
          <cell r="B3355" t="str">
            <v>132kV Current Transformer Replacement - Woden Zone Substation</v>
          </cell>
          <cell r="C3355" t="str">
            <v>CIPEN ZZS Replce</v>
          </cell>
        </row>
        <row r="3356">
          <cell r="A3356">
            <v>7520872</v>
          </cell>
          <cell r="B3356" t="str">
            <v>Kingston B2 S18 Indoor Sub Fitout &amp; HV LV Retic</v>
          </cell>
          <cell r="C3356" t="str">
            <v>CIPEN Urbn Infill</v>
          </cell>
        </row>
        <row r="3357">
          <cell r="A3357">
            <v>7520873</v>
          </cell>
          <cell r="B3357" t="str">
            <v>HV UG/OH Termination Replacement Blk 38 Sec 40 Fisher</v>
          </cell>
          <cell r="C3357" t="str">
            <v>CIPEN Dist U/G Rplc</v>
          </cell>
        </row>
        <row r="3358">
          <cell r="A3358">
            <v>7520874</v>
          </cell>
          <cell r="B3358" t="str">
            <v>SWS 4058 Florey - HV termination Replacement</v>
          </cell>
          <cell r="C3358" t="str">
            <v>CIPEN Dist S/S Rplc</v>
          </cell>
        </row>
        <row r="3359">
          <cell r="A3359">
            <v>7520875</v>
          </cell>
          <cell r="B3359" t="str">
            <v>Griffith B12 S46 - LV Relocation</v>
          </cell>
          <cell r="C3359" t="str">
            <v>CIPEN Relocation</v>
          </cell>
        </row>
        <row r="3360">
          <cell r="A3360">
            <v>7520877</v>
          </cell>
          <cell r="B3360" t="str">
            <v>Deakin B17 S12 - LV Relocation</v>
          </cell>
          <cell r="C3360" t="str">
            <v>CIPEN Relocation</v>
          </cell>
        </row>
        <row r="3361">
          <cell r="A3361">
            <v>7520879</v>
          </cell>
          <cell r="B3361" t="str">
            <v>Fraser B1 S19 - LV Reticulation to 3 Units</v>
          </cell>
          <cell r="C3361" t="str">
            <v>CIPEN Urbn Infill</v>
          </cell>
        </row>
        <row r="3362">
          <cell r="A3362">
            <v>7520880</v>
          </cell>
          <cell r="B3362" t="str">
            <v>Downer B52 S68 - LV Supply to 17 Units</v>
          </cell>
          <cell r="C3362" t="str">
            <v>CIPEN Urbn Infill</v>
          </cell>
        </row>
        <row r="3363">
          <cell r="A3363">
            <v>7520881</v>
          </cell>
          <cell r="B3363" t="str">
            <v>Dickson B12 S10 - LV Supply to 6 Units</v>
          </cell>
          <cell r="C3363" t="str">
            <v>CIPEN Urbn Infill</v>
          </cell>
        </row>
        <row r="3364">
          <cell r="A3364">
            <v>7520882</v>
          </cell>
          <cell r="B3364" t="str">
            <v>City East Zone Substation Building and Asbestos Removal Refurb</v>
          </cell>
          <cell r="C3364" t="str">
            <v>CIPEN ZZS Replce</v>
          </cell>
        </row>
        <row r="3365">
          <cell r="A3365">
            <v>7520883</v>
          </cell>
          <cell r="B3365" t="str">
            <v>Braddon B13-16 S21 - LV Relocation</v>
          </cell>
          <cell r="C3365" t="str">
            <v>CIPEN Relocation</v>
          </cell>
        </row>
        <row r="3366">
          <cell r="A3366">
            <v>7520884</v>
          </cell>
          <cell r="B3366" t="str">
            <v>Deakin- UG service cable Replace B20 S29</v>
          </cell>
          <cell r="C3366" t="str">
            <v>CIPEN Dist U/G Rplc</v>
          </cell>
        </row>
        <row r="3367">
          <cell r="A3367">
            <v>7520885</v>
          </cell>
          <cell r="B3367" t="str">
            <v>Pialligo B10 S2 - LV Upgrade</v>
          </cell>
          <cell r="C3367" t="str">
            <v>CIPEN Com/Ind Dvlp</v>
          </cell>
        </row>
        <row r="3368">
          <cell r="A3368">
            <v>7520886</v>
          </cell>
          <cell r="B3368" t="str">
            <v>Campbell B1 S64 ADFA HV Retic &amp; Sub 3701 Decommissioning</v>
          </cell>
          <cell r="C3368" t="str">
            <v>CIPEN Relocation</v>
          </cell>
        </row>
        <row r="3369">
          <cell r="A3369">
            <v>7520887</v>
          </cell>
          <cell r="B3369" t="str">
            <v>Suburb Pole Replacement  Stage 1 2010-11</v>
          </cell>
          <cell r="C3369" t="str">
            <v>CIPEN Dist Pole Rplc</v>
          </cell>
        </row>
        <row r="3370">
          <cell r="A3370">
            <v>7520888</v>
          </cell>
          <cell r="B3370" t="str">
            <v>Suburb Pole Replacement  Stage 2 2010-11</v>
          </cell>
          <cell r="C3370" t="str">
            <v>CIPEN Dist Pole Rplc</v>
          </cell>
        </row>
        <row r="3371">
          <cell r="A3371">
            <v>7520889</v>
          </cell>
          <cell r="B3371" t="str">
            <v>Suburb Pole Replacement  Stage 3 2010-11</v>
          </cell>
          <cell r="C3371" t="str">
            <v>CIPEN Dist Pole Rplc</v>
          </cell>
        </row>
        <row r="3372">
          <cell r="A3372">
            <v>7520890</v>
          </cell>
          <cell r="B3372" t="str">
            <v>Suburb Pole Replacement  Stage 4 2010-11</v>
          </cell>
          <cell r="C3372" t="str">
            <v>CIPEN Dist Pole Rplc</v>
          </cell>
        </row>
        <row r="3373">
          <cell r="A3373">
            <v>7520891</v>
          </cell>
          <cell r="B3373" t="str">
            <v>Suburb Pole Replacement  Stage 5 2010-11</v>
          </cell>
          <cell r="C3373" t="str">
            <v>CIPEN Dist Pole Rplc</v>
          </cell>
        </row>
        <row r="3374">
          <cell r="A3374">
            <v>7520892</v>
          </cell>
          <cell r="B3374" t="str">
            <v>Suburb Pole Replacement  Stage 6 2010-11</v>
          </cell>
          <cell r="C3374" t="str">
            <v>CIPEN Dist Pole Rplc</v>
          </cell>
        </row>
        <row r="3375">
          <cell r="A3375">
            <v>7520893</v>
          </cell>
          <cell r="B3375" t="str">
            <v>Suburb Pole Replacement  Stage 7 2010-11</v>
          </cell>
          <cell r="C3375" t="str">
            <v>CIPEN Dist Pole Rplc</v>
          </cell>
        </row>
        <row r="3376">
          <cell r="A3376">
            <v>7520894</v>
          </cell>
          <cell r="B3376" t="str">
            <v>Suburb Pole Replacement  Stage 8 2010-11</v>
          </cell>
          <cell r="C3376" t="str">
            <v>CIPEN Dist Pole Rplc</v>
          </cell>
        </row>
        <row r="3377">
          <cell r="A3377">
            <v>7520895</v>
          </cell>
          <cell r="B3377" t="str">
            <v>Barton B9 S27 - LV Supply to Comm Development</v>
          </cell>
          <cell r="C3377" t="str">
            <v>CIPEN Com/Ind Dvlp</v>
          </cell>
        </row>
        <row r="3378">
          <cell r="A3378">
            <v>7520897</v>
          </cell>
          <cell r="B3378" t="str">
            <v>Franklin B1 S97 - LV Supply to  Construction Site</v>
          </cell>
          <cell r="C3378" t="str">
            <v>CIPEN Urbn Dvlpmnt</v>
          </cell>
        </row>
        <row r="3379">
          <cell r="A3379">
            <v>7520900</v>
          </cell>
          <cell r="B3379" t="str">
            <v>Griffith- SUB 2909 Replacement Sec51</v>
          </cell>
          <cell r="C3379" t="str">
            <v>CIPEN Dist S/S Rplc</v>
          </cell>
        </row>
        <row r="3380">
          <cell r="A3380">
            <v>7520902</v>
          </cell>
          <cell r="B3380" t="str">
            <v>Garran B1 S58 Radiation Oncology Indoor Sub Fitout &amp; Sub 9267 Removal</v>
          </cell>
          <cell r="C3380" t="str">
            <v>CIPEN Com/Ind Dvlp</v>
          </cell>
        </row>
        <row r="3381">
          <cell r="A3381">
            <v>7520903</v>
          </cell>
          <cell r="B3381" t="str">
            <v>Charnwood Blk 16 Sec 3 - Replace S/L Pillar with minipillar</v>
          </cell>
          <cell r="C3381" t="str">
            <v>CIPEN Dist U/G Rplc</v>
          </cell>
        </row>
        <row r="3382">
          <cell r="A3382">
            <v>7520905</v>
          </cell>
          <cell r="B3382" t="str">
            <v>Bruce Ginninderra Dr/Allawoona St HV OH Relocation to UG</v>
          </cell>
          <cell r="C3382" t="str">
            <v>CIPEN Relocation</v>
          </cell>
        </row>
        <row r="3383">
          <cell r="A3383">
            <v>7520906</v>
          </cell>
          <cell r="B3383" t="str">
            <v>Bruce Ginninderra Dr-Allawoona St TLC LV Supply</v>
          </cell>
          <cell r="C3383" t="str">
            <v>CIPEN Spec Requests</v>
          </cell>
        </row>
        <row r="3384">
          <cell r="A3384">
            <v>7520907</v>
          </cell>
          <cell r="B3384" t="str">
            <v>Wright Estate Stage 1 HV &amp; LV Reticulation</v>
          </cell>
          <cell r="C3384" t="str">
            <v>CIPEN Urbn Dvlpmnt</v>
          </cell>
        </row>
        <row r="3385">
          <cell r="A3385">
            <v>7520910</v>
          </cell>
          <cell r="B3385" t="str">
            <v>Harrison B22 S2 - LV Supply to Construction Site</v>
          </cell>
          <cell r="C3385" t="str">
            <v>CIPEN Com/Ind Dvlp</v>
          </cell>
        </row>
        <row r="3386">
          <cell r="A3386">
            <v>7520911</v>
          </cell>
          <cell r="B3386" t="str">
            <v>Lyneham B11 S102 - LV Relocation</v>
          </cell>
          <cell r="C3386" t="str">
            <v>CIPEN Relocation</v>
          </cell>
        </row>
        <row r="3387">
          <cell r="A3387">
            <v>7520912</v>
          </cell>
          <cell r="B3387" t="str">
            <v>Lyneham B4 S55 - LV Relocation</v>
          </cell>
          <cell r="C3387" t="str">
            <v>CIPEN Relocation</v>
          </cell>
        </row>
        <row r="3388">
          <cell r="A3388">
            <v>7520914</v>
          </cell>
          <cell r="B3388" t="str">
            <v>Dickson B33 S73 - LV Supply to Pump Station</v>
          </cell>
          <cell r="C3388" t="str">
            <v>CIPEN Community Dvp</v>
          </cell>
        </row>
        <row r="3389">
          <cell r="A3389">
            <v>7520915</v>
          </cell>
          <cell r="B3389" t="str">
            <v>Lyneham B30 S46 - LV Supply to Pump Station</v>
          </cell>
          <cell r="C3389" t="str">
            <v>CIPEN Community Dvp</v>
          </cell>
        </row>
        <row r="3390">
          <cell r="A3390">
            <v>7520917</v>
          </cell>
          <cell r="B3390" t="str">
            <v>Majura Aeropark Sub 9360 Relocation</v>
          </cell>
          <cell r="C3390" t="str">
            <v>CIPEN Relocation</v>
          </cell>
        </row>
        <row r="3391">
          <cell r="A3391">
            <v>7520918</v>
          </cell>
          <cell r="B3391" t="str">
            <v>ENMAC FEP Enhancement</v>
          </cell>
          <cell r="C3391" t="str">
            <v>CIPEN IT Project</v>
          </cell>
        </row>
        <row r="3392">
          <cell r="A3392">
            <v>7520919</v>
          </cell>
          <cell r="B3392" t="str">
            <v>Suburb Pole Substation Replacement Stage 2 2010-11</v>
          </cell>
          <cell r="C3392" t="str">
            <v>CIPEN Dist Pole Sub</v>
          </cell>
        </row>
        <row r="3393">
          <cell r="A3393">
            <v>7520920</v>
          </cell>
          <cell r="B3393" t="str">
            <v>Suburb Pole Substation Stg 1 10-11 Replacement</v>
          </cell>
          <cell r="C3393" t="str">
            <v>CIPEN Dist Pole Sub</v>
          </cell>
        </row>
        <row r="3394">
          <cell r="A3394">
            <v>7520921</v>
          </cell>
          <cell r="B3394" t="str">
            <v>Yarralumla B19 S61 - Replace faulty Service Cable</v>
          </cell>
          <cell r="C3394" t="str">
            <v>CIPEN Dist U/G Rplc</v>
          </cell>
        </row>
        <row r="3395">
          <cell r="A3395">
            <v>7520922</v>
          </cell>
          <cell r="B3395" t="str">
            <v>City B1 S52 Sub 1785 Decommissioning &amp; LV Relocation</v>
          </cell>
          <cell r="C3395" t="str">
            <v>CIPEN Relocation</v>
          </cell>
        </row>
        <row r="3396">
          <cell r="A3396">
            <v>7520924</v>
          </cell>
          <cell r="B3396" t="str">
            <v>Jerrabomberra B2062 Harman DENOC Sub 8754 Upgrade</v>
          </cell>
          <cell r="C3396" t="str">
            <v>CIPEN Com/Ind Dvlp</v>
          </cell>
        </row>
        <row r="3397">
          <cell r="A3397">
            <v>7520925</v>
          </cell>
          <cell r="B3397" t="str">
            <v>City B1 S52 - 330 Units Manhattan Apartments Indoor Sub &amp; HV Retic</v>
          </cell>
          <cell r="C3397" t="str">
            <v>CIPEN Com/Ind Dvlp</v>
          </cell>
        </row>
        <row r="3398">
          <cell r="A3398">
            <v>7520926</v>
          </cell>
          <cell r="B3398" t="str">
            <v>Flynn B29 S6 Sub 1833 - Installation of Additional Earthing</v>
          </cell>
          <cell r="C3398" t="str">
            <v>CIPEN Dist S/S Augm</v>
          </cell>
        </row>
        <row r="3399">
          <cell r="A3399">
            <v>7520927</v>
          </cell>
          <cell r="B3399" t="str">
            <v>Fyshwick B11 S26 - LV Supply to Optus Site</v>
          </cell>
          <cell r="C3399" t="str">
            <v>CIPEN Spec Requests</v>
          </cell>
        </row>
        <row r="3400">
          <cell r="A3400">
            <v>7520928</v>
          </cell>
          <cell r="B3400" t="str">
            <v>Gungahlin B23 S167 - LV Supply to Optus Site</v>
          </cell>
          <cell r="C3400" t="str">
            <v>CIPEN Spec Requests</v>
          </cell>
        </row>
        <row r="3401">
          <cell r="A3401">
            <v>7520930</v>
          </cell>
          <cell r="B3401" t="str">
            <v>Wanniassa Zone Substation 11kV Sealing End Replacement</v>
          </cell>
          <cell r="C3401" t="str">
            <v>CIPEN ZZS Replce</v>
          </cell>
        </row>
        <row r="3402">
          <cell r="A3402">
            <v>7520931</v>
          </cell>
          <cell r="B3402" t="str">
            <v>Gilmore Zone 11kV Sealing End Replacement</v>
          </cell>
          <cell r="C3402" t="str">
            <v>CIPEN ZZS Replce</v>
          </cell>
        </row>
        <row r="3403">
          <cell r="A3403">
            <v>7520932</v>
          </cell>
          <cell r="B3403" t="str">
            <v>Hume West Estate HV Relocation</v>
          </cell>
          <cell r="C3403" t="str">
            <v>CIPEN Relocation</v>
          </cell>
        </row>
        <row r="3404">
          <cell r="A3404">
            <v>7520933</v>
          </cell>
          <cell r="B3404" t="str">
            <v>Dickson B31 S4 - LV Relocation</v>
          </cell>
          <cell r="C3404" t="str">
            <v>CIPEN Relocation</v>
          </cell>
        </row>
        <row r="3405">
          <cell r="A3405">
            <v>7520935</v>
          </cell>
          <cell r="B3405" t="str">
            <v>Dickson B31 S4 - LV Supply to 7 Units</v>
          </cell>
          <cell r="C3405" t="str">
            <v>CIPEN Urbn Infill</v>
          </cell>
        </row>
        <row r="3406">
          <cell r="A3406">
            <v>7520936</v>
          </cell>
          <cell r="B3406" t="str">
            <v>Belconnen B1 S26 - LV Upgrade</v>
          </cell>
          <cell r="C3406" t="str">
            <v>CIPEN Com/Ind Dvlp</v>
          </cell>
        </row>
        <row r="3407">
          <cell r="A3407">
            <v>7520937</v>
          </cell>
          <cell r="B3407" t="str">
            <v>Campbell B5 S119 Duntroon - LV Relocation</v>
          </cell>
          <cell r="C3407" t="str">
            <v>CIPEN Relocation</v>
          </cell>
        </row>
        <row r="3408">
          <cell r="A3408">
            <v>7520938</v>
          </cell>
          <cell r="B3408" t="str">
            <v>O'Connor B46 S79 - LV Supply to 21 Units</v>
          </cell>
          <cell r="C3408" t="str">
            <v>CIPEN Urbn Infill</v>
          </cell>
        </row>
        <row r="3409">
          <cell r="A3409">
            <v>7520939</v>
          </cell>
          <cell r="B3409" t="str">
            <v>Griffith B5 S18 - HV Retic &amp; LV Supply to Comm Development</v>
          </cell>
          <cell r="C3409" t="str">
            <v>CIPEN Com/Ind Dvlp</v>
          </cell>
        </row>
        <row r="3410">
          <cell r="A3410">
            <v>7520940</v>
          </cell>
          <cell r="B3410" t="str">
            <v>Replacement of DGPS Base Station</v>
          </cell>
          <cell r="C3410" t="str">
            <v>CIPEN IT Project</v>
          </cell>
        </row>
        <row r="3411">
          <cell r="A3411">
            <v>7520941</v>
          </cell>
          <cell r="B3411" t="str">
            <v>Greenway Training Shed Fitout (New Training Room)</v>
          </cell>
          <cell r="C3411" t="str">
            <v>CIPEN Facilities</v>
          </cell>
        </row>
        <row r="3412">
          <cell r="A3412">
            <v>7520942</v>
          </cell>
          <cell r="B3412" t="str">
            <v>Gilmore Zone Sub Fence Replacement</v>
          </cell>
          <cell r="C3412" t="str">
            <v>CIPEN ZZS Replce</v>
          </cell>
        </row>
        <row r="3413">
          <cell r="A3413">
            <v>7520943</v>
          </cell>
          <cell r="B3413" t="str">
            <v>Wanniassa Zone Sub Fence Replacement</v>
          </cell>
          <cell r="C3413" t="str">
            <v>CIPEN ZZS Replce</v>
          </cell>
        </row>
        <row r="3414">
          <cell r="A3414">
            <v>7520944</v>
          </cell>
          <cell r="B3414" t="str">
            <v>Belconnen Zone Sub Fence Replacement</v>
          </cell>
          <cell r="C3414" t="str">
            <v>CIPEN ZZS Replce</v>
          </cell>
        </row>
        <row r="3415">
          <cell r="A3415">
            <v>7520945</v>
          </cell>
          <cell r="B3415" t="str">
            <v>Fadden Blk 11 Sec 353 Fadden Pines - Replace M/P destroyed by fire</v>
          </cell>
          <cell r="C3415" t="str">
            <v>CIPEN Dist U/G Rplc</v>
          </cell>
        </row>
        <row r="3416">
          <cell r="A3416">
            <v>7520946</v>
          </cell>
          <cell r="B3416" t="str">
            <v>BFM Pole Replacement Program Stage 2  2010</v>
          </cell>
          <cell r="C3416" t="str">
            <v>CIPEN Dist Pole Rplc</v>
          </cell>
        </row>
        <row r="3417">
          <cell r="A3417">
            <v>7520947</v>
          </cell>
          <cell r="B3417" t="str">
            <v>Forde B19 S65 LV Supply 14 Units</v>
          </cell>
          <cell r="C3417" t="str">
            <v>CIPEN Urbn Dvlpmnt</v>
          </cell>
        </row>
        <row r="3418">
          <cell r="A3418">
            <v>7520949</v>
          </cell>
          <cell r="B3418" t="str">
            <v>Ainslie- UG/OH LV cable Replacement B38 S106</v>
          </cell>
          <cell r="C3418" t="str">
            <v>CIPEN Dist O/H Rplc</v>
          </cell>
        </row>
        <row r="3419">
          <cell r="A3419">
            <v>7520950</v>
          </cell>
          <cell r="B3419" t="str">
            <v>Jerrabomberra B2223 Beard Estate - HV Relocation</v>
          </cell>
          <cell r="C3419" t="str">
            <v>CIPEN Relocation</v>
          </cell>
        </row>
        <row r="3420">
          <cell r="A3420">
            <v>7520951</v>
          </cell>
          <cell r="B3420" t="str">
            <v>Griffith B13 14 15 S23 LV Supply to 47 Units</v>
          </cell>
          <cell r="C3420" t="str">
            <v>CIPEN Urbn Infill</v>
          </cell>
        </row>
        <row r="3421">
          <cell r="A3421">
            <v>7520953</v>
          </cell>
          <cell r="B3421" t="str">
            <v>Lyneham B3 S45 - LV Relocation</v>
          </cell>
          <cell r="C3421" t="str">
            <v>CIPEN Relocation</v>
          </cell>
        </row>
        <row r="3422">
          <cell r="A3422">
            <v>7520954</v>
          </cell>
          <cell r="B3422" t="str">
            <v>HV OH Switchgear replacement  stage 1 2010 - 11</v>
          </cell>
          <cell r="C3422" t="str">
            <v>CIPEN Dist O/H Rplc</v>
          </cell>
        </row>
        <row r="3423">
          <cell r="A3423">
            <v>7520955</v>
          </cell>
          <cell r="B3423" t="str">
            <v>O'Connor B3 S131 Sub 1250 - Installation of Additional Earthing</v>
          </cell>
          <cell r="C3423" t="str">
            <v>CIPEN Dist S/S Augm</v>
          </cell>
        </row>
        <row r="3424">
          <cell r="A3424">
            <v>7520956</v>
          </cell>
          <cell r="B3424" t="str">
            <v>ENMAC OSI-PI Implementation</v>
          </cell>
          <cell r="C3424" t="str">
            <v>CIPEN IT Project</v>
          </cell>
        </row>
        <row r="3425">
          <cell r="A3425">
            <v>7520957</v>
          </cell>
          <cell r="B3425" t="str">
            <v>Forrest B6 S43 Sub 5362 - Installation of Additional Earthing</v>
          </cell>
          <cell r="C3425" t="str">
            <v>CIPEN Dist S/S Augm</v>
          </cell>
        </row>
        <row r="3426">
          <cell r="A3426">
            <v>7520958</v>
          </cell>
          <cell r="B3426" t="str">
            <v>Kingston B3 S51 - LV Supply to Construction Site</v>
          </cell>
          <cell r="C3426" t="str">
            <v>CIPEN Com/Ind Dvlp</v>
          </cell>
        </row>
        <row r="3427">
          <cell r="A3427">
            <v>7520959</v>
          </cell>
          <cell r="B3427" t="str">
            <v>Fyshwick B2 S84 - LV Supply to Construction Site</v>
          </cell>
          <cell r="C3427" t="str">
            <v>CIPEN Com/Ind Dvlp</v>
          </cell>
        </row>
        <row r="3428">
          <cell r="A3428">
            <v>7520960</v>
          </cell>
          <cell r="B3428" t="str">
            <v>Pialligo B5 S31 - LV Supply to Fibre Optic Shelter</v>
          </cell>
          <cell r="C3428" t="str">
            <v>CIPEN Spec Requests</v>
          </cell>
        </row>
        <row r="3429">
          <cell r="A3429">
            <v>7520961</v>
          </cell>
          <cell r="B3429" t="str">
            <v>Tharwa B5 S1 - LV Relocation</v>
          </cell>
          <cell r="C3429" t="str">
            <v>CIPEN Relocation</v>
          </cell>
        </row>
        <row r="3430">
          <cell r="A3430">
            <v>7520962</v>
          </cell>
          <cell r="B3430" t="str">
            <v>Kingston B3 S61 - LV Supply to SLCC</v>
          </cell>
          <cell r="C3430" t="str">
            <v>CIPEN Spec Requests</v>
          </cell>
        </row>
        <row r="3431">
          <cell r="A3431">
            <v>7520964</v>
          </cell>
          <cell r="B3431" t="str">
            <v>Majura B587 Majura Business Park - New Supply  15 Lancaster Place</v>
          </cell>
          <cell r="C3431" t="str">
            <v>CIPEN Com/Ind Dvlp</v>
          </cell>
        </row>
        <row r="3432">
          <cell r="A3432">
            <v>7520965</v>
          </cell>
          <cell r="B3432" t="str">
            <v>Hughes Suburb Pole Replacement stage  9  2010-11</v>
          </cell>
          <cell r="C3432" t="str">
            <v>CIPEN Dist Pole Rplc</v>
          </cell>
        </row>
        <row r="3433">
          <cell r="A3433">
            <v>7520966</v>
          </cell>
          <cell r="B3433" t="str">
            <v>Acton ANU Garran Rd nearer Sub 5151 HV Relocations</v>
          </cell>
          <cell r="C3433" t="str">
            <v>CIPEN Relocation</v>
          </cell>
        </row>
        <row r="3434">
          <cell r="A3434">
            <v>7520967</v>
          </cell>
          <cell r="B3434" t="str">
            <v>Hughes B19 S39 - LV Supply to 9 units</v>
          </cell>
          <cell r="C3434" t="str">
            <v>CIPEN Urbn Infill</v>
          </cell>
        </row>
        <row r="3435">
          <cell r="A3435">
            <v>7520968</v>
          </cell>
          <cell r="B3435" t="str">
            <v>Maxon DNP3 Modem T&amp;D Project</v>
          </cell>
          <cell r="C3435" t="str">
            <v>CIPEN IT Project</v>
          </cell>
        </row>
        <row r="3436">
          <cell r="A3436">
            <v>7520969</v>
          </cell>
          <cell r="B3436" t="str">
            <v>SCADA Workshop Optimization</v>
          </cell>
          <cell r="C3436" t="str">
            <v>CIPEN IT Project</v>
          </cell>
        </row>
        <row r="3437">
          <cell r="A3437">
            <v>7520970</v>
          </cell>
          <cell r="B3437" t="str">
            <v>Cyber Security Audit &amp; Security Augmentation of OTE</v>
          </cell>
          <cell r="C3437" t="str">
            <v>CIPEN IT Project</v>
          </cell>
        </row>
        <row r="3438">
          <cell r="A3438">
            <v>7520971</v>
          </cell>
          <cell r="B3438" t="str">
            <v>Waramanga B1 S39 Arawang Primary School - LV Relocation</v>
          </cell>
          <cell r="C3438" t="str">
            <v>CIPEN Relocation</v>
          </cell>
        </row>
        <row r="3439">
          <cell r="A3439">
            <v>7520972</v>
          </cell>
          <cell r="B3439" t="str">
            <v>ENMAC ICCP Implementation</v>
          </cell>
          <cell r="C3439" t="str">
            <v>CIPEN IT Project</v>
          </cell>
        </row>
        <row r="3440">
          <cell r="A3440">
            <v>7520973</v>
          </cell>
          <cell r="B3440" t="str">
            <v>Gold Creek Zone Electronic Acess and Security Detection System Stage 2</v>
          </cell>
          <cell r="C3440" t="str">
            <v>CIPEN ZZS Replce</v>
          </cell>
        </row>
        <row r="3441">
          <cell r="A3441">
            <v>7520975</v>
          </cell>
          <cell r="B3441" t="str">
            <v>Garran Canberra Hospital HV Relocation off Sub 4940</v>
          </cell>
          <cell r="C3441" t="str">
            <v>CIPEN Relocation</v>
          </cell>
        </row>
        <row r="3442">
          <cell r="A3442">
            <v>7520977</v>
          </cell>
          <cell r="B3442" t="str">
            <v>Crace Estate Stages 1B1 1B3 1B4 HV &amp; LV Reticulation</v>
          </cell>
          <cell r="C3442" t="str">
            <v>CIPEN Urbn Dvlpmnt</v>
          </cell>
        </row>
        <row r="3443">
          <cell r="A3443">
            <v>7520979</v>
          </cell>
          <cell r="B3443" t="str">
            <v>Crace Estate Stages 1A4 1A7 1C2 HV &amp; LV Reticulation</v>
          </cell>
          <cell r="C3443" t="str">
            <v>CIPEN Urbn Dvlpmnt</v>
          </cell>
        </row>
        <row r="3444">
          <cell r="A3444">
            <v>7520983</v>
          </cell>
          <cell r="B3444" t="str">
            <v>Bonner B2 S126 - LV Supply to Telstra Site</v>
          </cell>
          <cell r="C3444" t="str">
            <v>CIPEN Spec Requests</v>
          </cell>
        </row>
        <row r="3445">
          <cell r="A3445">
            <v>7520984</v>
          </cell>
          <cell r="B3445" t="str">
            <v>Belconnen B7 S31 Winchester Centre - HV Retic &amp; LV Supply</v>
          </cell>
          <cell r="C3445" t="str">
            <v>CIPEN Com/Ind Dvlp</v>
          </cell>
        </row>
        <row r="3446">
          <cell r="A3446">
            <v>7520985</v>
          </cell>
          <cell r="B3446" t="str">
            <v>Hume B77 S7 - LV Supply to Warehouse</v>
          </cell>
          <cell r="C3446" t="str">
            <v>CIPEN Com/Ind Dvlp</v>
          </cell>
        </row>
        <row r="3447">
          <cell r="A3447">
            <v>7520987</v>
          </cell>
          <cell r="B3447" t="str">
            <v>Kingston B2 S51 - HV Retic &amp; LV Supply to 76 Units</v>
          </cell>
          <cell r="C3447" t="str">
            <v>CIPEN Urbn Dvlpmnt</v>
          </cell>
        </row>
        <row r="3448">
          <cell r="A3448">
            <v>7520988</v>
          </cell>
          <cell r="B3448" t="str">
            <v>SUB 1154 Replacement Sec 8 Fulton St Macquarie</v>
          </cell>
          <cell r="C3448" t="str">
            <v>CIPEN Dist S/S Rplc</v>
          </cell>
        </row>
        <row r="3449">
          <cell r="A3449">
            <v>7520991</v>
          </cell>
          <cell r="B3449" t="str">
            <v>Electricity Supply Improvement - Sec 4 Deakin</v>
          </cell>
          <cell r="C3449" t="str">
            <v>CIPEN Dist O/H Rplc</v>
          </cell>
        </row>
        <row r="3450">
          <cell r="A3450">
            <v>7520992</v>
          </cell>
          <cell r="B3450" t="str">
            <v>Braddon B5 S28 Mort St Mixed Development</v>
          </cell>
          <cell r="C3450" t="str">
            <v>CIPEN Com/Ind Dvlp</v>
          </cell>
        </row>
        <row r="3451">
          <cell r="A3451">
            <v>7520995</v>
          </cell>
          <cell r="B3451" t="str">
            <v>BFM Pole Replacement Program Stage 3  2010</v>
          </cell>
          <cell r="C3451" t="str">
            <v>CIPEN Dist Pole Rplc</v>
          </cell>
        </row>
        <row r="3452">
          <cell r="A3452">
            <v>7520996</v>
          </cell>
          <cell r="B3452" t="str">
            <v>ENMAC GUI Standard and Test Tools</v>
          </cell>
          <cell r="C3452" t="str">
            <v>CIPEN IT Project</v>
          </cell>
        </row>
        <row r="3453">
          <cell r="A3453">
            <v>7520997</v>
          </cell>
          <cell r="B3453" t="str">
            <v>ENMAC Infrastructure Upgrade</v>
          </cell>
          <cell r="C3453" t="str">
            <v>CIPEN IT Project</v>
          </cell>
        </row>
        <row r="3454">
          <cell r="A3454">
            <v>7520998</v>
          </cell>
          <cell r="B3454" t="str">
            <v>Nicholls B10 S73 Holy Spirit Primary School  - LV Relocation</v>
          </cell>
          <cell r="C3454" t="str">
            <v>CIPEN Relocation</v>
          </cell>
        </row>
        <row r="3455">
          <cell r="A3455">
            <v>7520999</v>
          </cell>
          <cell r="B3455" t="str">
            <v xml:space="preserve"> Suburb Pole Replacement  Stage 10 2010-11</v>
          </cell>
          <cell r="C3455" t="str">
            <v>CIPEN Dist Pole Rplc</v>
          </cell>
        </row>
        <row r="3456">
          <cell r="A3456">
            <v>7521000</v>
          </cell>
          <cell r="B3456" t="str">
            <v xml:space="preserve"> Suburb Pole Replacement  Stage 11 2010-11</v>
          </cell>
          <cell r="C3456" t="str">
            <v>CIPEN Dist Pole Rplc</v>
          </cell>
        </row>
        <row r="3457">
          <cell r="A3457">
            <v>7521001</v>
          </cell>
          <cell r="B3457" t="str">
            <v>Coree B213 Uriarra Village - LV Supply to Fire Brigade Shed</v>
          </cell>
          <cell r="C3457" t="str">
            <v>CIPEN Spec Requests</v>
          </cell>
        </row>
        <row r="3458">
          <cell r="A3458">
            <v>7521002</v>
          </cell>
          <cell r="B3458" t="str">
            <v>Harrison 4 Estate Stage 1A HV &amp; LV Reticulation</v>
          </cell>
          <cell r="C3458" t="str">
            <v>CIPEN Urbn Dvlpmnt</v>
          </cell>
        </row>
        <row r="3459">
          <cell r="A3459">
            <v>7521004</v>
          </cell>
          <cell r="B3459" t="str">
            <v>Majura B53 Camp Blake Accommodation Sub 7431 Upgrade</v>
          </cell>
          <cell r="C3459" t="str">
            <v>CIPEN Rural Devpmnt</v>
          </cell>
        </row>
        <row r="3460">
          <cell r="A3460">
            <v>7521006</v>
          </cell>
          <cell r="B3460" t="str">
            <v>Evatt Crossarm and PVC Service Replacements Stage 2 09-10</v>
          </cell>
          <cell r="C3460" t="str">
            <v>CIPEN Dist O/H Rplc</v>
          </cell>
        </row>
        <row r="3461">
          <cell r="A3461">
            <v>7521007</v>
          </cell>
          <cell r="B3461" t="str">
            <v>Suburb Pole Transformer Replacement Stage 1 2010 - '11</v>
          </cell>
          <cell r="C3461" t="str">
            <v>CIPEN Dist O/H Rplc</v>
          </cell>
        </row>
        <row r="3462">
          <cell r="A3462">
            <v>7521008</v>
          </cell>
          <cell r="B3462" t="str">
            <v>Harrison B22 S2 Harrison School - Substation Upgrade</v>
          </cell>
          <cell r="C3462" t="str">
            <v>CIPEN Com/Ind Dvlp</v>
          </cell>
        </row>
        <row r="3463">
          <cell r="A3463">
            <v>7521009</v>
          </cell>
          <cell r="B3463" t="str">
            <v>Macgregor West Estate 2 Stage 3A HV &amp; LV Reticulation</v>
          </cell>
          <cell r="C3463" t="str">
            <v>CIPEN Urbn Dvlpmnt</v>
          </cell>
        </row>
        <row r="3464">
          <cell r="A3464">
            <v>7521011</v>
          </cell>
          <cell r="B3464" t="str">
            <v>Bonner 3 Estate Stage 3C2 HV &amp; LV Reticulation</v>
          </cell>
          <cell r="C3464" t="str">
            <v>CIPEN Urbn Dvlpmnt</v>
          </cell>
        </row>
        <row r="3465">
          <cell r="A3465">
            <v>7521013</v>
          </cell>
          <cell r="B3465" t="str">
            <v>Forrest B25 S4 - Replace LV O/H with ABC</v>
          </cell>
          <cell r="C3465" t="str">
            <v>CIPEN CI Replacemnt</v>
          </cell>
        </row>
        <row r="3466">
          <cell r="A3466">
            <v>7521015</v>
          </cell>
          <cell r="B3466" t="str">
            <v>Gungahlin B1 S88 - LV Supply to Comm Development</v>
          </cell>
          <cell r="C3466" t="str">
            <v>CIPEN Com/Ind Dvlp</v>
          </cell>
        </row>
        <row r="3467">
          <cell r="A3467">
            <v>7521016</v>
          </cell>
          <cell r="B3467" t="str">
            <v>Harrison B22 S2 Nullarbor Ave - Lowering of HV Cable</v>
          </cell>
          <cell r="C3467" t="str">
            <v>CIPEN Relocation</v>
          </cell>
        </row>
        <row r="3468">
          <cell r="A3468">
            <v>7521018</v>
          </cell>
          <cell r="B3468" t="str">
            <v>Greenway B4 S62 Tugg Seniors Club - LV Relocation</v>
          </cell>
          <cell r="C3468" t="str">
            <v>CIPEN Relocation</v>
          </cell>
        </row>
        <row r="3469">
          <cell r="A3469">
            <v>7521019</v>
          </cell>
          <cell r="B3469" t="str">
            <v>Wanniassa Zone Sub Emergency 132kV CB Replacement</v>
          </cell>
          <cell r="C3469" t="str">
            <v>CIPEN ZZS Replce</v>
          </cell>
        </row>
        <row r="3470">
          <cell r="A3470">
            <v>7521020</v>
          </cell>
          <cell r="B3470" t="str">
            <v>Turner B3 S61 - LV Relocation</v>
          </cell>
          <cell r="C3470" t="str">
            <v>CIPEN Relocation</v>
          </cell>
        </row>
        <row r="3471">
          <cell r="A3471">
            <v>7521021</v>
          </cell>
          <cell r="B3471" t="str">
            <v>BONYTHON Mini Pillar Replacement-1112917</v>
          </cell>
          <cell r="C3471" t="str">
            <v>CIPEN Dist U/G Rplc</v>
          </cell>
        </row>
        <row r="3472">
          <cell r="A3472">
            <v>7521022</v>
          </cell>
          <cell r="B3472" t="str">
            <v>Dickson B11 S32 - LV Relocation</v>
          </cell>
          <cell r="C3472" t="str">
            <v>CIPEN Relocation</v>
          </cell>
        </row>
        <row r="3473">
          <cell r="A3473">
            <v>7521023</v>
          </cell>
          <cell r="B3473" t="str">
            <v>Field Services Inspection Mobile Computing</v>
          </cell>
          <cell r="C3473" t="str">
            <v>CIPEN IT Project</v>
          </cell>
        </row>
        <row r="3474">
          <cell r="A3474">
            <v>7521024</v>
          </cell>
          <cell r="B3474" t="str">
            <v>Yarralumla B6 S111 AIS Rowing - LV Relocation</v>
          </cell>
          <cell r="C3474" t="str">
            <v>CIPEN Relocation</v>
          </cell>
        </row>
        <row r="3475">
          <cell r="A3475">
            <v>7521026</v>
          </cell>
          <cell r="B3475" t="str">
            <v>Stage 28 Suburban Pole Replacement 2010</v>
          </cell>
          <cell r="C3475" t="str">
            <v>CIPEN Dist Pole Rplc</v>
          </cell>
        </row>
        <row r="3476">
          <cell r="A3476">
            <v>7521027</v>
          </cell>
          <cell r="B3476" t="str">
            <v>Metering - New Domestic Meters 2010/11</v>
          </cell>
          <cell r="C3476" t="str">
            <v>CIPEN NEW METER</v>
          </cell>
        </row>
        <row r="3477">
          <cell r="A3477">
            <v>7521028</v>
          </cell>
          <cell r="B3477" t="str">
            <v>Metering - Commercial New Meters 2010/11</v>
          </cell>
          <cell r="C3477" t="str">
            <v>CIPEN NEW METER</v>
          </cell>
        </row>
        <row r="3478">
          <cell r="A3478">
            <v>7521029</v>
          </cell>
          <cell r="B3478" t="str">
            <v>New Services - 2010/11</v>
          </cell>
          <cell r="C3478" t="str">
            <v>CIPEN NEW SERVICES</v>
          </cell>
        </row>
        <row r="3479">
          <cell r="A3479">
            <v>7521030</v>
          </cell>
          <cell r="B3479" t="str">
            <v>Services - Service Upgrade to 3 Phase 2010/11</v>
          </cell>
          <cell r="C3479" t="str">
            <v>CIPEN NEW SERVICES</v>
          </cell>
        </row>
        <row r="3480">
          <cell r="A3480">
            <v>7521031</v>
          </cell>
          <cell r="B3480" t="str">
            <v>Pialligo Mundaring Fdr Conductor upgrade between L4601 &amp; Pole 38452</v>
          </cell>
          <cell r="C3480" t="str">
            <v>CIPEN Dist O/H Rplc</v>
          </cell>
        </row>
        <row r="3481">
          <cell r="A3481">
            <v>7521032</v>
          </cell>
          <cell r="B3481" t="str">
            <v>Fairley Feeder Removal of HV OH network between Poles 52371 &amp; 52379</v>
          </cell>
          <cell r="C3481" t="str">
            <v>CIPEN Dist O/H Rplc</v>
          </cell>
        </row>
        <row r="3482">
          <cell r="A3482">
            <v>7521033</v>
          </cell>
          <cell r="B3482" t="str">
            <v>Commercial Meter Replacement 2010/11</v>
          </cell>
          <cell r="C3482" t="str">
            <v>CIPEN Meter Replce</v>
          </cell>
        </row>
        <row r="3483">
          <cell r="A3483">
            <v>7521034</v>
          </cell>
          <cell r="B3483" t="str">
            <v>Domestic Meter Replacement 2010/11</v>
          </cell>
          <cell r="C3483" t="str">
            <v>CIPEN Meter Replce</v>
          </cell>
        </row>
        <row r="3484">
          <cell r="A3484">
            <v>7521037</v>
          </cell>
          <cell r="B3484" t="str">
            <v>OH Services Replacement Stage 1 10-11</v>
          </cell>
          <cell r="C3484" t="str">
            <v>CIPEN SERVICE RPLC</v>
          </cell>
        </row>
        <row r="3485">
          <cell r="A3485">
            <v>7521038</v>
          </cell>
          <cell r="B3485" t="str">
            <v xml:space="preserve"> Suburb Pole Replacement  Stage 12 2010-11</v>
          </cell>
          <cell r="C3485" t="str">
            <v>CIPEN Dist Pole Rplc</v>
          </cell>
        </row>
        <row r="3486">
          <cell r="A3486">
            <v>7521040</v>
          </cell>
          <cell r="B3486" t="str">
            <v>Reactive Pole Replacement Stage 1 10-11</v>
          </cell>
          <cell r="C3486" t="str">
            <v>CIPEN Dist Pole Rplc</v>
          </cell>
        </row>
        <row r="3487">
          <cell r="A3487">
            <v>7521041</v>
          </cell>
          <cell r="B3487" t="str">
            <v>Kingston Foreshore Stage 4 HV Reticulation</v>
          </cell>
          <cell r="C3487" t="str">
            <v>CIPEN Urbn Infill</v>
          </cell>
        </row>
        <row r="3488">
          <cell r="A3488">
            <v>7521042</v>
          </cell>
          <cell r="B3488" t="str">
            <v xml:space="preserve"> Suburb Pole Replacement  Stage 13 2010-11</v>
          </cell>
          <cell r="C3488" t="str">
            <v>CIPEN Dist Pole Rplc</v>
          </cell>
        </row>
        <row r="3489">
          <cell r="A3489">
            <v>7521043</v>
          </cell>
          <cell r="B3489" t="str">
            <v>O'Connor B1 S78 St. Josephs Primary School - LV Upgrade</v>
          </cell>
          <cell r="C3489" t="str">
            <v>CIPEN Com/Ind Dvlp</v>
          </cell>
        </row>
        <row r="3490">
          <cell r="A3490">
            <v>7521044</v>
          </cell>
          <cell r="B3490" t="str">
            <v>Gordon B18 S528 -  Minipillar Relocation</v>
          </cell>
          <cell r="C3490" t="str">
            <v>CIPEN Relocation</v>
          </cell>
        </row>
        <row r="3491">
          <cell r="A3491">
            <v>7521045</v>
          </cell>
          <cell r="B3491" t="str">
            <v>Fisher B20 S36 Sub1395 - Installation of Additional Earthing</v>
          </cell>
          <cell r="C3491" t="str">
            <v>CIPEN Dist S/S Augm</v>
          </cell>
        </row>
        <row r="3492">
          <cell r="A3492">
            <v>7521046</v>
          </cell>
          <cell r="B3492" t="str">
            <v>Belconnen B1 S152 Benjamin Way/ Cohen St Ext Int - LV Supply to SLCC</v>
          </cell>
          <cell r="C3492" t="str">
            <v>CIPEN Spec Requests</v>
          </cell>
        </row>
        <row r="3493">
          <cell r="A3493">
            <v>7521047</v>
          </cell>
          <cell r="B3493" t="str">
            <v>Scullin - SUB 1296 Replacement B35 S4</v>
          </cell>
          <cell r="C3493" t="str">
            <v>CIPEN Dist S/S Rplc</v>
          </cell>
        </row>
        <row r="3494">
          <cell r="A3494">
            <v>7521049</v>
          </cell>
          <cell r="B3494" t="str">
            <v>Phillip B12 S156 - LV Supply to Construction Site</v>
          </cell>
          <cell r="C3494" t="str">
            <v>CIPEN Com/Ind Dvlp</v>
          </cell>
        </row>
        <row r="3495">
          <cell r="A3495">
            <v>7521050</v>
          </cell>
          <cell r="B3495" t="str">
            <v>Tuggeranong B1471 -  HV Retic &amp; LV Supply to BWA Site Office ( Temp)</v>
          </cell>
          <cell r="C3495" t="str">
            <v>CIPEN Com/Ind Dvlp</v>
          </cell>
        </row>
        <row r="3496">
          <cell r="A3496">
            <v>7521052</v>
          </cell>
          <cell r="B3496" t="str">
            <v>Miscellaneous Suburb Pole Reinforcement Stage 1 2010/11</v>
          </cell>
          <cell r="C3496" t="str">
            <v>CIPEN Dist Pole Rnst</v>
          </cell>
        </row>
        <row r="3497">
          <cell r="A3497">
            <v>7521055</v>
          </cell>
          <cell r="B3497" t="str">
            <v>Ainslie B29 S30 - LV Relocation</v>
          </cell>
          <cell r="C3497" t="str">
            <v>CIPEN Relocation</v>
          </cell>
        </row>
        <row r="3498">
          <cell r="A3498">
            <v>7521056</v>
          </cell>
          <cell r="B3498" t="str">
            <v>Paddys River B221 - LV Supply to Pump</v>
          </cell>
          <cell r="C3498" t="str">
            <v>CIPEN Spec Requests</v>
          </cell>
        </row>
        <row r="3499">
          <cell r="A3499">
            <v>7521057</v>
          </cell>
          <cell r="B3499" t="str">
            <v>Red Hill B11 S27 French Australian School  Blk A - LV Supply</v>
          </cell>
          <cell r="C3499" t="str">
            <v>CIPEN Com/Ind Dvlp</v>
          </cell>
        </row>
        <row r="3500">
          <cell r="A3500">
            <v>7521058</v>
          </cell>
          <cell r="B3500" t="str">
            <v>City Blocks 5 &amp; 6 S24 - LV Supplies to Construction Sites</v>
          </cell>
          <cell r="C3500" t="str">
            <v>CIPEN Com/Ind Dvlp</v>
          </cell>
        </row>
        <row r="3501">
          <cell r="A3501">
            <v>7521059</v>
          </cell>
          <cell r="B3501" t="str">
            <v>Phillip B7 S79 Canberra College - Substation 2098 Upgrade</v>
          </cell>
          <cell r="C3501" t="str">
            <v>CIPEN Com/Ind Dvlp</v>
          </cell>
        </row>
        <row r="3502">
          <cell r="A3502">
            <v>7521060</v>
          </cell>
          <cell r="B3502" t="str">
            <v>City  Barry Drive/Marcus Clarke St Int - HV Relocation</v>
          </cell>
          <cell r="C3502" t="str">
            <v>CIPEN Relocation</v>
          </cell>
        </row>
        <row r="3503">
          <cell r="A3503">
            <v>7521063</v>
          </cell>
          <cell r="B3503" t="str">
            <v>Campbell - LV Cable Replacement B34 S32</v>
          </cell>
          <cell r="C3503" t="str">
            <v>CIPEN Dist U/G Rplc</v>
          </cell>
        </row>
        <row r="3504">
          <cell r="A3504">
            <v>7521064</v>
          </cell>
          <cell r="B3504" t="str">
            <v>Wright Estate Stage 2 HV &amp; LV Reticulation</v>
          </cell>
          <cell r="C3504" t="str">
            <v>CIPEN Urbn Dvlpmnt</v>
          </cell>
        </row>
        <row r="3505">
          <cell r="A3505">
            <v>7521067</v>
          </cell>
          <cell r="B3505" t="str">
            <v>Wright Estate Stage 1B HV &amp; LV Reticulation</v>
          </cell>
          <cell r="C3505" t="str">
            <v>CIPEN Urbn Dvlpmnt</v>
          </cell>
        </row>
        <row r="3506">
          <cell r="A3506">
            <v>7521069</v>
          </cell>
          <cell r="B3506" t="str">
            <v>Yarralumla B12 S32 - LV Supply to 34 Units</v>
          </cell>
          <cell r="C3506" t="str">
            <v>CIPEN Urbn Infill</v>
          </cell>
        </row>
        <row r="3507">
          <cell r="A3507">
            <v>7521070</v>
          </cell>
          <cell r="B3507" t="str">
            <v>Forde North Estate Stage 1 HV &amp; LV Reticulation</v>
          </cell>
          <cell r="C3507" t="str">
            <v>CIPEN Urbn Dvlpmnt</v>
          </cell>
        </row>
        <row r="3508">
          <cell r="A3508">
            <v>7521072</v>
          </cell>
          <cell r="B3508" t="str">
            <v>Latham B2 S31 - LV Supply to 13 Units</v>
          </cell>
          <cell r="C3508" t="str">
            <v>CIPEN Urbn Infill</v>
          </cell>
        </row>
        <row r="3509">
          <cell r="A3509">
            <v>7521073</v>
          </cell>
          <cell r="B3509" t="str">
            <v>Forrest B7 S20 - LV Supply to 4 Units</v>
          </cell>
          <cell r="C3509" t="str">
            <v>CIPEN Urbn Infill</v>
          </cell>
        </row>
        <row r="3510">
          <cell r="A3510">
            <v>7521074</v>
          </cell>
          <cell r="B3510" t="str">
            <v>Kingston B4 S18 - LV Supply to 78 Units</v>
          </cell>
          <cell r="C3510" t="str">
            <v>CIPEN Urbn Infill</v>
          </cell>
        </row>
        <row r="3511">
          <cell r="A3511">
            <v>7521075</v>
          </cell>
          <cell r="B3511" t="str">
            <v>Forde B1 S31 - LV Supply to 5 Units</v>
          </cell>
          <cell r="C3511" t="str">
            <v>CIPEN Urbn Infill</v>
          </cell>
        </row>
        <row r="3512">
          <cell r="A3512">
            <v>7521076</v>
          </cell>
          <cell r="B3512" t="str">
            <v>Kingston B2 S62 - HV Retic &amp; LV Supply to 154 Units</v>
          </cell>
          <cell r="C3512" t="str">
            <v>CIPEN Urbn Infill</v>
          </cell>
        </row>
        <row r="3513">
          <cell r="A3513">
            <v>7521077</v>
          </cell>
          <cell r="B3513" t="str">
            <v>Kingston B3 S62 - LV Supply to 44 Units</v>
          </cell>
          <cell r="C3513" t="str">
            <v>CIPEN Urbn Infill</v>
          </cell>
        </row>
        <row r="3514">
          <cell r="A3514">
            <v>7521078</v>
          </cell>
          <cell r="B3514" t="str">
            <v>Gungahlin Warwick St-The Valley Ave HV &amp; LV Relocations</v>
          </cell>
          <cell r="C3514" t="str">
            <v>CIPEN Relocation</v>
          </cell>
        </row>
        <row r="3515">
          <cell r="A3515">
            <v>7521085</v>
          </cell>
          <cell r="B3515" t="str">
            <v>Charnwood S71 Bettington Cct - LV Augmentation between subs 2258 &amp;2262</v>
          </cell>
          <cell r="C3515" t="str">
            <v>CIPEN Rel/Qual Dist</v>
          </cell>
        </row>
        <row r="3516">
          <cell r="A3516">
            <v>7521088</v>
          </cell>
          <cell r="B3516" t="str">
            <v>Braddon Blk 6 Sec 26 - Hazemeyer Unit Replacement SWS4405</v>
          </cell>
          <cell r="C3516" t="str">
            <v>CIPEN Dist S/S Rplc</v>
          </cell>
        </row>
        <row r="3517">
          <cell r="A3517">
            <v>7521089</v>
          </cell>
          <cell r="B3517" t="str">
            <v>Suburban pole Replacement Stg 14 2010-11</v>
          </cell>
          <cell r="C3517" t="str">
            <v>CIPEN Dist Pole Rplc</v>
          </cell>
        </row>
        <row r="3518">
          <cell r="A3518">
            <v>7521090</v>
          </cell>
          <cell r="B3518" t="str">
            <v>Suburban Pole Replacement Stg 15 2010-11</v>
          </cell>
          <cell r="C3518" t="str">
            <v>CIPEN Dist Pole Rplc</v>
          </cell>
        </row>
        <row r="3519">
          <cell r="A3519">
            <v>7521091</v>
          </cell>
          <cell r="B3519" t="str">
            <v>Suburban pole Replacement Stg 16 2010-11</v>
          </cell>
          <cell r="C3519" t="str">
            <v>CIPEN Dist Pole Rplc</v>
          </cell>
        </row>
        <row r="3520">
          <cell r="A3520">
            <v>7521092</v>
          </cell>
          <cell r="B3520" t="str">
            <v>Suburban pole Replacement Stg 17 2010-11</v>
          </cell>
          <cell r="C3520" t="str">
            <v>CIPEN Dist Pole Rplc</v>
          </cell>
        </row>
        <row r="3521">
          <cell r="A3521">
            <v>7521096</v>
          </cell>
          <cell r="B3521" t="str">
            <v>Deakin B8 S80 - LV Supply to Solomon Islands Chancery</v>
          </cell>
          <cell r="C3521" t="str">
            <v>CIPEN Com/Ind Dvlp</v>
          </cell>
        </row>
        <row r="3522">
          <cell r="A3522">
            <v>7521097</v>
          </cell>
          <cell r="B3522" t="str">
            <v>City B1 3 19 20 S26 Northbourne Square Redevelopment</v>
          </cell>
          <cell r="C3522" t="str">
            <v>CIPEN Com/Ind Dvlp</v>
          </cell>
        </row>
        <row r="3523">
          <cell r="A3523">
            <v>7521098</v>
          </cell>
          <cell r="B3523" t="str">
            <v>Calwell B12 S787 - LV Relocation</v>
          </cell>
          <cell r="C3523" t="str">
            <v>CIPEN Relocation</v>
          </cell>
        </row>
        <row r="3524">
          <cell r="A3524">
            <v>7521099</v>
          </cell>
          <cell r="B3524" t="str">
            <v>OH Mains Replacement Stage 2  2010-2011</v>
          </cell>
          <cell r="C3524" t="str">
            <v>CIPEN Dist O/H Rplc</v>
          </cell>
        </row>
        <row r="3525">
          <cell r="A3525">
            <v>7521100</v>
          </cell>
          <cell r="B3525" t="str">
            <v>Battery Charger Replacement - Causeway Switching Station</v>
          </cell>
          <cell r="C3525" t="str">
            <v>CIPEN ZZS Replce</v>
          </cell>
        </row>
        <row r="3526">
          <cell r="A3526">
            <v>7521101</v>
          </cell>
          <cell r="B3526" t="str">
            <v>Battery Charger Replacement - Woden Zone Substation</v>
          </cell>
          <cell r="C3526" t="str">
            <v>CIPEN ZZS Replce</v>
          </cell>
        </row>
        <row r="3527">
          <cell r="A3527">
            <v>7521102</v>
          </cell>
          <cell r="B3527" t="str">
            <v>City B6 S21 HV &amp; LV Relocation</v>
          </cell>
          <cell r="C3527" t="str">
            <v>CIPEN Relocation</v>
          </cell>
        </row>
        <row r="3528">
          <cell r="A3528">
            <v>7521103</v>
          </cell>
          <cell r="B3528" t="str">
            <v>Rivett B4 S27 Replace Condemned Poles 57737 &amp; 57738</v>
          </cell>
          <cell r="C3528" t="str">
            <v>CIPEN Dist Pole Rplc</v>
          </cell>
        </row>
        <row r="3529">
          <cell r="A3529">
            <v>7521104</v>
          </cell>
          <cell r="B3529" t="str">
            <v>Dist Substation Reactive Replacements 2010/11</v>
          </cell>
          <cell r="C3529" t="str">
            <v>CIPEN Dist S/S Rplc</v>
          </cell>
        </row>
        <row r="3530">
          <cell r="A3530">
            <v>7521105</v>
          </cell>
          <cell r="B3530" t="str">
            <v>Distribution Pillar Reactive Replacements 2010/11</v>
          </cell>
          <cell r="C3530" t="str">
            <v>CIPEN Dist S/S Rplc</v>
          </cell>
        </row>
        <row r="3531">
          <cell r="A3531">
            <v>7521106</v>
          </cell>
          <cell r="B3531" t="str">
            <v>HV Cable head replacement - Stage 1 2010/11</v>
          </cell>
          <cell r="C3531" t="str">
            <v>CIPEN Dist U/G Rplc</v>
          </cell>
        </row>
        <row r="3532">
          <cell r="A3532">
            <v>7521113</v>
          </cell>
          <cell r="B3532" t="str">
            <v>Majura Dist Canberra Airport Temp Qantas Sub 9537 Relocation</v>
          </cell>
          <cell r="C3532" t="str">
            <v>CIPEN Relocation</v>
          </cell>
        </row>
        <row r="3533">
          <cell r="A3533">
            <v>7521117</v>
          </cell>
          <cell r="B3533" t="str">
            <v>Belconnen B5 S12  - LV Upgrade</v>
          </cell>
          <cell r="C3533" t="str">
            <v>CIPEN Com/Ind Dvlp</v>
          </cell>
        </row>
        <row r="3534">
          <cell r="A3534">
            <v>7521118</v>
          </cell>
          <cell r="B3534" t="str">
            <v>Lyneham B4 S55 - LV O/H Replacement</v>
          </cell>
          <cell r="C3534" t="str">
            <v>CIPEN CI Replacemnt</v>
          </cell>
        </row>
        <row r="3535">
          <cell r="A3535">
            <v>7521120</v>
          </cell>
          <cell r="B3535" t="str">
            <v>Parkes B1 S51 - HV &amp; LV Relocations</v>
          </cell>
          <cell r="C3535" t="str">
            <v>CIPEN Relocation</v>
          </cell>
        </row>
        <row r="3536">
          <cell r="A3536">
            <v>7521122</v>
          </cell>
          <cell r="B3536" t="str">
            <v>City B6 S21 ANU SA4 Indoor Sub HV &amp; LV Retic</v>
          </cell>
          <cell r="C3536" t="str">
            <v>CIPEN Com/Ind Dvlp</v>
          </cell>
        </row>
        <row r="3537">
          <cell r="A3537">
            <v>7521124</v>
          </cell>
          <cell r="B3537" t="str">
            <v>Chifley B2327&amp;28 S17 - LV Relocation</v>
          </cell>
          <cell r="C3537" t="str">
            <v>CIPEN Relocation</v>
          </cell>
        </row>
        <row r="3538">
          <cell r="A3538">
            <v>7521129</v>
          </cell>
          <cell r="B3538" t="str">
            <v>Nicholls B11 S2 George Harcourt Inn - LV Upgrade</v>
          </cell>
          <cell r="C3538" t="str">
            <v>CIPEN Com/Ind Dvlp</v>
          </cell>
        </row>
        <row r="3539">
          <cell r="A3539">
            <v>7521131</v>
          </cell>
          <cell r="B3539" t="str">
            <v>Bruce Braybrooke Street - HV Relocation</v>
          </cell>
          <cell r="C3539" t="str">
            <v>CIPEN Relocation</v>
          </cell>
        </row>
        <row r="3540">
          <cell r="A3540">
            <v>7521134</v>
          </cell>
          <cell r="B3540" t="str">
            <v>Poles Inspection Software Upgrade</v>
          </cell>
          <cell r="C3540" t="str">
            <v>CIPEN IT Project</v>
          </cell>
        </row>
        <row r="3541">
          <cell r="A3541">
            <v>7521138</v>
          </cell>
          <cell r="B3541" t="str">
            <v>Gungahlin S223 Hibberson St / Gozzard St Int - LV Relocation</v>
          </cell>
          <cell r="C3541" t="str">
            <v>CIPEN Relocation</v>
          </cell>
        </row>
        <row r="3542">
          <cell r="A3542">
            <v>7521139</v>
          </cell>
          <cell r="B3542" t="str">
            <v>Belconnen B5 S12 Jolley St HV &amp; LV ohs Alterations</v>
          </cell>
          <cell r="C3542" t="str">
            <v>CIPEN CI Replacemnt</v>
          </cell>
        </row>
        <row r="3543">
          <cell r="A3543">
            <v>7521140</v>
          </cell>
          <cell r="B3543" t="str">
            <v>Garran B1 S58 Canberra Hospital Gilmore Cr - HV Relocation</v>
          </cell>
          <cell r="C3543" t="str">
            <v>CIPEN Relocation</v>
          </cell>
        </row>
        <row r="3544">
          <cell r="A3544">
            <v>7521141</v>
          </cell>
          <cell r="B3544" t="str">
            <v>City B3 S24 - LV Supply to SLCC</v>
          </cell>
          <cell r="C3544" t="str">
            <v>CIPEN Spec Requests</v>
          </cell>
        </row>
        <row r="3545">
          <cell r="A3545">
            <v>7521142</v>
          </cell>
          <cell r="B3545" t="str">
            <v>Belconnen  B1553 Water Tank LMWQCC - LV Upgrade</v>
          </cell>
          <cell r="C3545" t="str">
            <v>CIPEN Community Dvp</v>
          </cell>
        </row>
        <row r="3546">
          <cell r="A3546">
            <v>7521143</v>
          </cell>
          <cell r="B3546" t="str">
            <v>Fyshwick B14 S24 - LV Upgrade</v>
          </cell>
          <cell r="C3546" t="str">
            <v>CIPEN Com/Ind Dvlp</v>
          </cell>
        </row>
        <row r="3547">
          <cell r="A3547">
            <v>7521145</v>
          </cell>
          <cell r="B3547" t="str">
            <v>Greenway B22 S17 - LV Supply to Construction Site</v>
          </cell>
          <cell r="C3547" t="str">
            <v>CIPEN Com/Ind Dvlp</v>
          </cell>
        </row>
        <row r="3548">
          <cell r="A3548">
            <v>7521146</v>
          </cell>
          <cell r="B3548" t="str">
            <v>ENMAC (DMS) Version 5 Upgrade</v>
          </cell>
          <cell r="C3548" t="str">
            <v>CIPEN IT Project</v>
          </cell>
        </row>
        <row r="3549">
          <cell r="A3549">
            <v>7521148</v>
          </cell>
          <cell r="B3549" t="str">
            <v>Kingston B13 S49 - LV Relocation</v>
          </cell>
          <cell r="C3549" t="str">
            <v>CIPEN Relocation</v>
          </cell>
        </row>
        <row r="3550">
          <cell r="A3550">
            <v>7521151</v>
          </cell>
          <cell r="B3550" t="str">
            <v>Macgregor West 2 Estate Stage 2B HV LV Retic</v>
          </cell>
          <cell r="C3550" t="str">
            <v>CIPEN Urbn Dvlpmnt</v>
          </cell>
        </row>
        <row r="3551">
          <cell r="A3551">
            <v>7521153</v>
          </cell>
          <cell r="B3551" t="str">
            <v>Belconnen Blk 2 Sec 50 - SUB 8746 Tx2 R022017 - Replace RM6 HV Sw/gr</v>
          </cell>
          <cell r="C3551" t="str">
            <v>CIPEN Dist S/S Rplc</v>
          </cell>
        </row>
        <row r="3552">
          <cell r="A3552">
            <v>7521154</v>
          </cell>
          <cell r="B3552" t="str">
            <v>Distribution Substation Fuseway upgrade 2010/11</v>
          </cell>
          <cell r="C3552" t="str">
            <v>CIPEN CI Replacemnt</v>
          </cell>
        </row>
        <row r="3553">
          <cell r="A3553">
            <v>7521155</v>
          </cell>
          <cell r="B3553" t="str">
            <v>Farrer B2 S9 Aged Care Facility HV &amp; LV Retic</v>
          </cell>
          <cell r="C3553" t="str">
            <v>CIPEN Urbn Infill</v>
          </cell>
        </row>
        <row r="3554">
          <cell r="A3554">
            <v>7521157</v>
          </cell>
          <cell r="B3554" t="str">
            <v>Installation of OPGW on 132kV Network</v>
          </cell>
          <cell r="C3554" t="str">
            <v>CIPEN Rel/Qual Subt</v>
          </cell>
        </row>
        <row r="3555">
          <cell r="A3555">
            <v>7521158</v>
          </cell>
          <cell r="B3555" t="str">
            <v>Acton B17 S67 BM Peninsula Toilet Block -  LV Relocation</v>
          </cell>
          <cell r="C3555" t="str">
            <v>CIPEN Relocation</v>
          </cell>
        </row>
        <row r="3556">
          <cell r="A3556">
            <v>7521159</v>
          </cell>
          <cell r="B3556" t="str">
            <v>Narrabundah B26 S34 - LV Supply to EKM Oval</v>
          </cell>
          <cell r="C3556" t="str">
            <v>CIPEN Community Dvp</v>
          </cell>
        </row>
        <row r="3557">
          <cell r="A3557">
            <v>7521167</v>
          </cell>
          <cell r="B3557" t="str">
            <v>Fyshwick B64 S32 - Replace LV O/H with ABC</v>
          </cell>
          <cell r="C3557" t="str">
            <v>CIPEN CI Replacemnt</v>
          </cell>
        </row>
        <row r="3558">
          <cell r="A3558">
            <v>7521169</v>
          </cell>
          <cell r="B3558" t="str">
            <v>Page B14&amp;15 S38 - LV Relocation</v>
          </cell>
          <cell r="C3558" t="str">
            <v>CIPEN Relocation</v>
          </cell>
        </row>
        <row r="3559">
          <cell r="A3559">
            <v>7521170</v>
          </cell>
          <cell r="B3559" t="str">
            <v>Crace Estate Stage 1C2 HV &amp; LV Reticulation</v>
          </cell>
          <cell r="C3559" t="str">
            <v>CIPEN Urbn Dvlpmnt</v>
          </cell>
        </row>
        <row r="3560">
          <cell r="A3560">
            <v>7521172</v>
          </cell>
          <cell r="B3560" t="str">
            <v>Crace Estate Stage 1B3 HV &amp; LV Reticulation</v>
          </cell>
          <cell r="C3560" t="str">
            <v>CIPEN Urbn Dvlpmnt</v>
          </cell>
        </row>
        <row r="3561">
          <cell r="A3561">
            <v>7521174</v>
          </cell>
          <cell r="B3561" t="str">
            <v>Crace Estate Stage 1B4 HV &amp; LV Reticulation</v>
          </cell>
          <cell r="C3561" t="str">
            <v>CIPEN Urbn Dvlpmnt</v>
          </cell>
        </row>
        <row r="3562">
          <cell r="A3562">
            <v>7521176</v>
          </cell>
          <cell r="B3562" t="str">
            <v>Deakin B20 S12 - LV Supply to Ambassador Apartments</v>
          </cell>
          <cell r="C3562" t="str">
            <v>CIPEN Urbn Infill</v>
          </cell>
        </row>
        <row r="3563">
          <cell r="A3563">
            <v>7521177</v>
          </cell>
          <cell r="B3563" t="str">
            <v>Installation of Pole Stays Stage 1 2010-2011</v>
          </cell>
          <cell r="C3563" t="str">
            <v>CIPEN Dist O/H Rplc</v>
          </cell>
        </row>
        <row r="3564">
          <cell r="A3564">
            <v>7521178</v>
          </cell>
          <cell r="B3564" t="str">
            <v>315kVA Padmount Unplanned Replacement</v>
          </cell>
          <cell r="C3564" t="str">
            <v>CIPEN Dist S/S Rplc</v>
          </cell>
        </row>
        <row r="3565">
          <cell r="A3565">
            <v>7521181</v>
          </cell>
          <cell r="B3565" t="str">
            <v>500kVA Ground Mount Transformer Unplanned  Replacement</v>
          </cell>
          <cell r="C3565" t="str">
            <v>CIPEN Dist S/S Rplc</v>
          </cell>
        </row>
        <row r="3566">
          <cell r="A3566">
            <v>7521182</v>
          </cell>
          <cell r="B3566" t="str">
            <v>750kVA or 1000kVA Ground mount Transformer Unplanned Replacement</v>
          </cell>
          <cell r="C3566" t="str">
            <v>CIPEN Dist S/S Rplc</v>
          </cell>
        </row>
        <row r="3567">
          <cell r="A3567">
            <v>7521183</v>
          </cell>
          <cell r="B3567" t="str">
            <v>Compact / Weber LV Sw/bd Unplanned Unplanned Replacement</v>
          </cell>
          <cell r="C3567" t="str">
            <v>CIPEN Dist S/S Rplc</v>
          </cell>
        </row>
        <row r="3568">
          <cell r="A3568">
            <v>7521184</v>
          </cell>
          <cell r="B3568" t="str">
            <v>Mechanical Services  LV Sw/bd Unplanned  Replacement</v>
          </cell>
          <cell r="C3568" t="str">
            <v>CIPEN Dist S/S Rplc</v>
          </cell>
        </row>
        <row r="3569">
          <cell r="A3569">
            <v>7521185</v>
          </cell>
          <cell r="B3569" t="str">
            <v>Hazemyer HV Sw/gr Unplanned Replacement</v>
          </cell>
          <cell r="C3569" t="str">
            <v>CIPEN Dist S/S Rplc</v>
          </cell>
        </row>
        <row r="3570">
          <cell r="A3570">
            <v>7521186</v>
          </cell>
          <cell r="B3570" t="str">
            <v>HV Sw/gr Unplanned Replacement  Replacement</v>
          </cell>
          <cell r="C3570" t="str">
            <v>CIPEN Dist S/S Rplc</v>
          </cell>
        </row>
        <row r="3571">
          <cell r="A3571">
            <v>7521189</v>
          </cell>
          <cell r="B3571" t="str">
            <v>Jerrabomberra B2223 Beard Estate - LV Supply to TLC</v>
          </cell>
          <cell r="C3571" t="str">
            <v>CIPEN Spec Requests</v>
          </cell>
        </row>
        <row r="3572">
          <cell r="A3572">
            <v>7521191</v>
          </cell>
          <cell r="B3572" t="str">
            <v>HV Switchgear Replacement SUB 925 B37 S29 Yarralumla</v>
          </cell>
          <cell r="C3572" t="str">
            <v>CIPEN Dist S/S Rplc</v>
          </cell>
        </row>
        <row r="3573">
          <cell r="A3573">
            <v>7521192</v>
          </cell>
          <cell r="B3573" t="str">
            <v>Reid Blk 11 Sec 33 - Sub 756 CIT Replace Capstan Link LV Sw/Bd</v>
          </cell>
          <cell r="C3573" t="str">
            <v>CIPEN Dist S/S Rplc</v>
          </cell>
        </row>
        <row r="3574">
          <cell r="A3574">
            <v>7521193</v>
          </cell>
          <cell r="B3574" t="str">
            <v>Russell Blk 1 Sec 88 Sub 1516 Bldg J Replace Capstan Link LV Sw/Bd</v>
          </cell>
          <cell r="C3574" t="str">
            <v>CIPEN Dist S/S Rplc</v>
          </cell>
        </row>
        <row r="3575">
          <cell r="A3575">
            <v>7521194</v>
          </cell>
          <cell r="B3575" t="str">
            <v>City Blk 13 Sec 28 Sub 1848 Replace Capstan Link LV Sw/Bd</v>
          </cell>
          <cell r="C3575" t="str">
            <v>CIPEN Dist S/S Rplc</v>
          </cell>
        </row>
        <row r="3576">
          <cell r="A3576">
            <v>7521195</v>
          </cell>
          <cell r="B3576" t="str">
            <v>Majura Blk 694 Sub 1737 Campbell Park Replace Capstan Link Sw/Bd</v>
          </cell>
          <cell r="C3576" t="str">
            <v>CIPEN Dist S/S Rplc</v>
          </cell>
        </row>
        <row r="3577">
          <cell r="A3577">
            <v>7521196</v>
          </cell>
          <cell r="B3577" t="str">
            <v>City Blk 10 Sec 5 Sub 1746 Replace Capstan Link LV Sw/Bd</v>
          </cell>
          <cell r="C3577" t="str">
            <v>CIPEN Dist S/S Rplc</v>
          </cell>
        </row>
        <row r="3578">
          <cell r="A3578">
            <v>7521198</v>
          </cell>
          <cell r="B3578" t="str">
            <v>City Blk 3 Sec 2 Sub 1976 Canberra House Replace Capstan Link Sw/Bd</v>
          </cell>
          <cell r="C3578" t="str">
            <v>CIPEN Dist S/S Rplc</v>
          </cell>
        </row>
        <row r="3579">
          <cell r="A3579">
            <v>7521199</v>
          </cell>
          <cell r="B3579" t="str">
            <v>Belconnen Blk 3 Sec 43 Sub 2160 Replace Capstan Link LV Sw/Bd</v>
          </cell>
          <cell r="C3579" t="str">
            <v>CIPEN Dist S/S Rplc</v>
          </cell>
        </row>
        <row r="3580">
          <cell r="A3580">
            <v>7521200</v>
          </cell>
          <cell r="B3580" t="str">
            <v>Acton Blk 3 Sec 2 Sub 2221 CSIRO Replace Capstan Link Sw/Bd</v>
          </cell>
          <cell r="C3580" t="str">
            <v>CIPEN Dist S/S Rplc</v>
          </cell>
        </row>
        <row r="3581">
          <cell r="A3581">
            <v>7521201</v>
          </cell>
          <cell r="B3581" t="str">
            <v>Russell Blk 1 Sec 88 Sub 2222 Replace Capstan Link LV Sw/Bd</v>
          </cell>
          <cell r="C3581" t="str">
            <v>CIPEN Dist S/S Rplc</v>
          </cell>
        </row>
        <row r="3582">
          <cell r="A3582">
            <v>7521203</v>
          </cell>
          <cell r="B3582" t="str">
            <v>Braddon B3&amp;4 S59 - LV Supply to 20 Units</v>
          </cell>
          <cell r="C3582" t="str">
            <v>CIPEN Urbn Infill</v>
          </cell>
        </row>
        <row r="3583">
          <cell r="A3583">
            <v>7521207</v>
          </cell>
          <cell r="B3583" t="str">
            <v>Lyneham B1 S53 - LV Supply to Construction Site</v>
          </cell>
          <cell r="C3583" t="str">
            <v>CIPEN Com/Ind Dvlp</v>
          </cell>
        </row>
        <row r="3584">
          <cell r="A3584">
            <v>7521209</v>
          </cell>
          <cell r="B3584" t="str">
            <v>Theodore Zone Substation SCADA Upgrade</v>
          </cell>
          <cell r="C3584" t="str">
            <v>CIPEN IT Project</v>
          </cell>
        </row>
        <row r="3585">
          <cell r="A3585">
            <v>7521210</v>
          </cell>
          <cell r="B3585" t="str">
            <v>Harrison 4 Estate Stage 1B HV &amp; LV Reticulation</v>
          </cell>
          <cell r="C3585" t="str">
            <v>CIPEN Urbn Dvlpmnt</v>
          </cell>
        </row>
        <row r="3586">
          <cell r="A3586">
            <v>7521213</v>
          </cell>
          <cell r="B3586" t="str">
            <v>O/H Mains Replacement Stg 3 2010-2011</v>
          </cell>
          <cell r="C3586" t="str">
            <v>CIPEN Dist O/H Rplc</v>
          </cell>
        </row>
        <row r="3587">
          <cell r="A3587">
            <v>7521216</v>
          </cell>
          <cell r="B3587" t="str">
            <v>Faults and Emergencies IP-Tel Stage 2</v>
          </cell>
          <cell r="C3587" t="str">
            <v>CIPEN IT Project</v>
          </cell>
        </row>
        <row r="3588">
          <cell r="A3588">
            <v>7521217</v>
          </cell>
          <cell r="B3588" t="str">
            <v>Woden Zone Substation Building Refurb and Asbestos Removal</v>
          </cell>
          <cell r="C3588" t="str">
            <v>CIPEN ZZS Replce</v>
          </cell>
        </row>
        <row r="3589">
          <cell r="A3589">
            <v>7521218</v>
          </cell>
          <cell r="B3589" t="str">
            <v>Wanniassa Zone Substation Building Refurb and Asbestos Removal</v>
          </cell>
          <cell r="C3589" t="str">
            <v>CIPEN ZZS Replce</v>
          </cell>
        </row>
        <row r="3590">
          <cell r="A3590">
            <v>7521219</v>
          </cell>
          <cell r="B3590" t="str">
            <v>DRP SSC Greenway 40KVA Generator</v>
          </cell>
          <cell r="C3590" t="str">
            <v>CIPEN Facilities</v>
          </cell>
        </row>
        <row r="3591">
          <cell r="A3591">
            <v>7521220</v>
          </cell>
          <cell r="B3591" t="str">
            <v>System Control Door Alteration</v>
          </cell>
          <cell r="C3591" t="str">
            <v>CIPEN Facilities</v>
          </cell>
        </row>
        <row r="3592">
          <cell r="A3592">
            <v>7521223</v>
          </cell>
          <cell r="B3592" t="str">
            <v>Monash B3 S50 HV &amp; LV Retic to Goodwin Retirement Village Stage 2</v>
          </cell>
          <cell r="C3592" t="str">
            <v>CIPEN Urbn Infill</v>
          </cell>
        </row>
        <row r="3593">
          <cell r="A3593">
            <v>7521224</v>
          </cell>
          <cell r="B3593" t="str">
            <v>Rural OH Services Meter Relocation Stage 1 2010-11</v>
          </cell>
          <cell r="C3593" t="str">
            <v>CIPEN Dist O/H Rplc</v>
          </cell>
        </row>
        <row r="3594">
          <cell r="A3594">
            <v>7521225</v>
          </cell>
          <cell r="B3594" t="str">
            <v>HV OH Switchgear Replacement - Stg 2 - 2010-2011</v>
          </cell>
          <cell r="C3594" t="str">
            <v>CIPEN Dist O/H Rplc</v>
          </cell>
        </row>
        <row r="3595">
          <cell r="A3595">
            <v>7521228</v>
          </cell>
          <cell r="B3595" t="str">
            <v>Suburban Pole Replacement - Stage 18 2010 - 2011</v>
          </cell>
          <cell r="C3595" t="str">
            <v>CIPEN Dist Pole Rplc</v>
          </cell>
        </row>
        <row r="3596">
          <cell r="A3596">
            <v>7521229</v>
          </cell>
          <cell r="B3596" t="str">
            <v>Suburban Pole Replacement - Stage 19 2010 - 2011</v>
          </cell>
          <cell r="C3596" t="str">
            <v>CIPEN Dist Pole Rplc</v>
          </cell>
        </row>
        <row r="3597">
          <cell r="A3597">
            <v>7521230</v>
          </cell>
          <cell r="B3597" t="str">
            <v>Suburban Pole Replacement - Stage 20 2010 - 2011</v>
          </cell>
          <cell r="C3597" t="str">
            <v>CIPEN Dist Pole Rplc</v>
          </cell>
        </row>
        <row r="3598">
          <cell r="A3598">
            <v>7521231</v>
          </cell>
          <cell r="B3598" t="str">
            <v>Suburban Pole Replacement - Stage 21 2010 - 2011</v>
          </cell>
          <cell r="C3598" t="str">
            <v>CIPEN Dist Pole Rplc</v>
          </cell>
        </row>
        <row r="3599">
          <cell r="A3599">
            <v>7521232</v>
          </cell>
          <cell r="B3599" t="str">
            <v>Suburban Pole Replacement - Stage 22 2010 - 2011</v>
          </cell>
          <cell r="C3599" t="str">
            <v>CIPEN Dist Pole Rplc</v>
          </cell>
        </row>
        <row r="3600">
          <cell r="A3600">
            <v>7521233</v>
          </cell>
          <cell r="B3600" t="str">
            <v>Acton B1 S39 ANU - HV Relocation</v>
          </cell>
          <cell r="C3600" t="str">
            <v>CIPEN Relocation</v>
          </cell>
        </row>
        <row r="3601">
          <cell r="A3601">
            <v>7521234</v>
          </cell>
          <cell r="B3601" t="str">
            <v>NARRABUNDAH LV Cable Pothead &amp; Crossarm replacements - stage 1</v>
          </cell>
          <cell r="C3601" t="str">
            <v>CIPEN Dist O/H Rplc</v>
          </cell>
        </row>
        <row r="3602">
          <cell r="A3602">
            <v>7521235</v>
          </cell>
          <cell r="B3602" t="str">
            <v>Belconnen B2 S50  Immigration Bldg - HV Relocation</v>
          </cell>
          <cell r="C3602" t="str">
            <v>CIPEN Relocation</v>
          </cell>
        </row>
        <row r="3603">
          <cell r="A3603">
            <v>7521236</v>
          </cell>
          <cell r="B3603" t="str">
            <v xml:space="preserve"> Fyshwick S89 - HV Relocations</v>
          </cell>
          <cell r="C3603" t="str">
            <v>CIPEN Relocation</v>
          </cell>
        </row>
        <row r="3604">
          <cell r="A3604">
            <v>7521237</v>
          </cell>
          <cell r="B3604" t="str">
            <v>Griffith B5 S18 - LV Supply to Construction Site</v>
          </cell>
          <cell r="C3604" t="str">
            <v>CIPEN Com/Ind Dvlp</v>
          </cell>
        </row>
        <row r="3605">
          <cell r="A3605">
            <v>7521238</v>
          </cell>
          <cell r="B3605" t="str">
            <v>Greenway B1 S66 - LV Supply to Ventilation Chamber</v>
          </cell>
          <cell r="C3605" t="str">
            <v>CIPEN Spec Requests</v>
          </cell>
        </row>
        <row r="3606">
          <cell r="A3606">
            <v>7521239</v>
          </cell>
          <cell r="B3606" t="str">
            <v>Phillip B3 S53 - LV Supply to Forensic Medical Centre</v>
          </cell>
          <cell r="C3606" t="str">
            <v>CIPEN Com/Ind Dvlp</v>
          </cell>
        </row>
        <row r="3607">
          <cell r="A3607">
            <v>7521240</v>
          </cell>
          <cell r="B3607" t="str">
            <v>Bonner B1 S11 - LV Supply to 14 Units</v>
          </cell>
          <cell r="C3607" t="str">
            <v>CIPEN Urbn Infill</v>
          </cell>
        </row>
        <row r="3608">
          <cell r="A3608">
            <v>7521241</v>
          </cell>
          <cell r="B3608" t="str">
            <v>Bonner B2 S11 - LV Supply to 14 Units</v>
          </cell>
          <cell r="C3608" t="str">
            <v>CIPEN Urbn Infill</v>
          </cell>
        </row>
        <row r="3609">
          <cell r="A3609">
            <v>7521242</v>
          </cell>
          <cell r="B3609" t="str">
            <v>Weston B16 S83 - HV Relocation</v>
          </cell>
          <cell r="C3609" t="str">
            <v>CIPEN Relocation</v>
          </cell>
        </row>
        <row r="3610">
          <cell r="A3610">
            <v>7521243</v>
          </cell>
          <cell r="B3610" t="str">
            <v>Miscellaneous Suburb Pole Reinforcement Stage 2 2010/11</v>
          </cell>
          <cell r="C3610" t="str">
            <v>CIPEN Dist Pole Rnst</v>
          </cell>
        </row>
        <row r="3611">
          <cell r="A3611">
            <v>7521246</v>
          </cell>
          <cell r="B3611" t="str">
            <v>Ngunnawal B1 S23 - HV Relocation</v>
          </cell>
          <cell r="C3611" t="str">
            <v>CIPEN Relocation</v>
          </cell>
        </row>
        <row r="3612">
          <cell r="A3612">
            <v>7521247</v>
          </cell>
          <cell r="B3612" t="str">
            <v>Franklin B2 S96 - LV Supply to Construction Site</v>
          </cell>
          <cell r="C3612" t="str">
            <v>CIPEN Com/Ind Dvlp</v>
          </cell>
        </row>
        <row r="3613">
          <cell r="A3613">
            <v>7521248</v>
          </cell>
          <cell r="B3613" t="str">
            <v>City B1 S52 Construction Site Temp Supply</v>
          </cell>
          <cell r="C3613" t="str">
            <v>CIPEN Com/Ind Dvlp</v>
          </cell>
        </row>
        <row r="3614">
          <cell r="A3614">
            <v>7521250</v>
          </cell>
          <cell r="B3614" t="str">
            <v>RED HILL 14 Scarborough St Replace Ug Service</v>
          </cell>
          <cell r="C3614" t="str">
            <v>CIPEN Dist U/G Rplc</v>
          </cell>
        </row>
        <row r="3615">
          <cell r="A3615">
            <v>7521251</v>
          </cell>
          <cell r="B3615" t="str">
            <v>Latham Zone Substation B1 S14 - Replace ABB SPAJ 140C OC&amp;EF Relays</v>
          </cell>
          <cell r="C3615" t="str">
            <v>CIPEN ZZS Replce</v>
          </cell>
        </row>
        <row r="3616">
          <cell r="A3616">
            <v>7521252</v>
          </cell>
          <cell r="B3616" t="str">
            <v>Hackett B17 S3 - LV Supply to 6 Units</v>
          </cell>
          <cell r="C3616" t="str">
            <v>CIPEN Urbn Infill</v>
          </cell>
        </row>
        <row r="3617">
          <cell r="A3617">
            <v>7521253</v>
          </cell>
          <cell r="B3617" t="str">
            <v>Waramanga Tugg Parkway - LV Supply to VMS (Variable Message Sign)</v>
          </cell>
          <cell r="C3617" t="str">
            <v>CIPEN Spec Requests</v>
          </cell>
        </row>
        <row r="3618">
          <cell r="A3618">
            <v>7521254</v>
          </cell>
          <cell r="B3618" t="str">
            <v>Mitchell Gungahlin Drive - LV Supply to VMS( Variable Message Design)</v>
          </cell>
          <cell r="C3618" t="str">
            <v>CIPEN Spec Requests</v>
          </cell>
        </row>
        <row r="3619">
          <cell r="A3619">
            <v>7521256</v>
          </cell>
          <cell r="B3619" t="str">
            <v>Bonner B9 S26 - LV Supply to 22 Units</v>
          </cell>
          <cell r="C3619" t="str">
            <v>CIPEN Urbn Infill</v>
          </cell>
        </row>
        <row r="3620">
          <cell r="A3620">
            <v>7521257</v>
          </cell>
          <cell r="B3620" t="str">
            <v>Kingston B18 S15 - LV Relocation</v>
          </cell>
          <cell r="C3620" t="str">
            <v>CIPEN Relocation</v>
          </cell>
        </row>
        <row r="3621">
          <cell r="A3621">
            <v>7521258</v>
          </cell>
          <cell r="B3621" t="str">
            <v>Replace leaking F &amp; G HV Switchgear Sub 4720 Fadden</v>
          </cell>
          <cell r="C3621" t="str">
            <v>CIPEN Dist S/S Rplc</v>
          </cell>
        </row>
        <row r="3622">
          <cell r="A3622">
            <v>7521259</v>
          </cell>
          <cell r="B3622" t="str">
            <v>Replace leaking F &amp; G HV Switchgear SWS4656 Theodore</v>
          </cell>
          <cell r="C3622" t="str">
            <v>CIPEN Dist S/S Rplc</v>
          </cell>
        </row>
        <row r="3623">
          <cell r="A3623">
            <v>7521260</v>
          </cell>
          <cell r="B3623" t="str">
            <v>Majura B587 Majura Sports Centre HV Retic</v>
          </cell>
          <cell r="C3623" t="str">
            <v>CIPEN Com/Ind Dvlp</v>
          </cell>
        </row>
        <row r="3624">
          <cell r="A3624">
            <v>7521262</v>
          </cell>
          <cell r="B3624" t="str">
            <v>Fyshwick B15 S11 - LV Supply to  Warehouses</v>
          </cell>
          <cell r="C3624" t="str">
            <v>CIPEN Com/Ind Dvlp</v>
          </cell>
        </row>
        <row r="3625">
          <cell r="A3625">
            <v>7521264</v>
          </cell>
          <cell r="B3625" t="str">
            <v>City B6 S21 - LV Supply to Construction Site</v>
          </cell>
          <cell r="C3625" t="str">
            <v>CIPEN Com/Ind Dvlp</v>
          </cell>
        </row>
        <row r="3626">
          <cell r="A3626">
            <v>7521265</v>
          </cell>
          <cell r="B3626" t="str">
            <v>Gilmore B2 S58 - LV Supply to Optus Site</v>
          </cell>
          <cell r="C3626" t="str">
            <v>CIPEN Spec Requests</v>
          </cell>
        </row>
        <row r="3627">
          <cell r="A3627">
            <v>7521266</v>
          </cell>
          <cell r="B3627" t="str">
            <v>Domestic Meter Replacement 2010/11 - Stage 2</v>
          </cell>
          <cell r="C3627" t="str">
            <v>CIPEN Meter Replce</v>
          </cell>
        </row>
        <row r="3628">
          <cell r="A3628">
            <v>7521270</v>
          </cell>
          <cell r="B3628" t="str">
            <v>STR 58U Trip Unit Replacement 10/11</v>
          </cell>
          <cell r="C3628" t="str">
            <v>CIPEN Dist S/S Rplc</v>
          </cell>
        </row>
        <row r="3629">
          <cell r="A3629">
            <v>7521271</v>
          </cell>
          <cell r="B3629" t="str">
            <v>Theodore Zone Substation - Replace &amp; Duplicate Batteries &amp; Charger</v>
          </cell>
          <cell r="C3629" t="str">
            <v>CIPEN ZZS Replce</v>
          </cell>
        </row>
        <row r="3630">
          <cell r="A3630">
            <v>7521272</v>
          </cell>
          <cell r="B3630" t="str">
            <v>Casey B7 S62 - HV / LV Relocations</v>
          </cell>
          <cell r="C3630" t="str">
            <v>CIPEN Relocation</v>
          </cell>
        </row>
        <row r="3631">
          <cell r="A3631">
            <v>7521273</v>
          </cell>
          <cell r="B3631" t="str">
            <v>Fyshwick B38 S24 - LV Upgrade</v>
          </cell>
          <cell r="C3631" t="str">
            <v>CIPEN Com/Ind Dvlp</v>
          </cell>
        </row>
        <row r="3632">
          <cell r="A3632">
            <v>7521274</v>
          </cell>
          <cell r="B3632" t="str">
            <v>Spence B11&amp;21 S25 - Lv Supply to 8 Units</v>
          </cell>
          <cell r="C3632" t="str">
            <v>CIPEN Urbn Infill</v>
          </cell>
        </row>
        <row r="3633">
          <cell r="A3633">
            <v>7521275</v>
          </cell>
          <cell r="B3633" t="str">
            <v>O'Malley B2 S34 - LV Supply to Optus Site</v>
          </cell>
          <cell r="C3633" t="str">
            <v>CIPEN Spec Requests</v>
          </cell>
        </row>
        <row r="3634">
          <cell r="A3634">
            <v>7521277</v>
          </cell>
          <cell r="B3634" t="str">
            <v>Greenway Depot Workshop Modification</v>
          </cell>
          <cell r="C3634" t="str">
            <v>CIPEN Facilities</v>
          </cell>
        </row>
        <row r="3635">
          <cell r="A3635">
            <v>7521278</v>
          </cell>
          <cell r="B3635" t="str">
            <v>Forde North Estate Stage 1B HV &amp; LV Reticulation</v>
          </cell>
          <cell r="C3635" t="str">
            <v>CIPEN Urbn Dvlpmnt</v>
          </cell>
        </row>
        <row r="3636">
          <cell r="A3636">
            <v>7521280</v>
          </cell>
          <cell r="B3636" t="str">
            <v>Majura B667 - LV Supply to Residence</v>
          </cell>
          <cell r="C3636" t="str">
            <v>CIPEN Rural Devpmnt</v>
          </cell>
        </row>
        <row r="3637">
          <cell r="A3637">
            <v>7521281</v>
          </cell>
          <cell r="B3637" t="str">
            <v>Gungahlin B37 S1 - LV Supply to Town Park</v>
          </cell>
          <cell r="C3637" t="str">
            <v>CIPEN Community Dvp</v>
          </cell>
        </row>
        <row r="3638">
          <cell r="A3638">
            <v>7521282</v>
          </cell>
          <cell r="B3638" t="str">
            <v>Wanniassa Zone Substation SCADA Upgrade</v>
          </cell>
          <cell r="C3638" t="str">
            <v>CIPEN IT Project</v>
          </cell>
        </row>
        <row r="3639">
          <cell r="A3639">
            <v>7521284</v>
          </cell>
          <cell r="B3639" t="str">
            <v>Civic Zone Substation SCADA Upgrade</v>
          </cell>
          <cell r="C3639" t="str">
            <v>CIPEN IT Project</v>
          </cell>
        </row>
        <row r="3640">
          <cell r="A3640">
            <v>7521285</v>
          </cell>
          <cell r="B3640" t="str">
            <v>Telopea Zone Substation SCADA Upgrade</v>
          </cell>
          <cell r="C3640" t="str">
            <v>CIPEN IT Project</v>
          </cell>
        </row>
        <row r="3641">
          <cell r="A3641">
            <v>7521286</v>
          </cell>
          <cell r="B3641" t="str">
            <v>Cityeast Zone Substation SCADA Upgrade</v>
          </cell>
          <cell r="C3641" t="str">
            <v>CIPEN IT Project</v>
          </cell>
        </row>
        <row r="3642">
          <cell r="A3642">
            <v>7521287</v>
          </cell>
          <cell r="B3642" t="str">
            <v>Macgregor West 2 Estate Stage 2A HV LV Retic</v>
          </cell>
          <cell r="C3642" t="str">
            <v>CIPEN Urbn Dvlpmnt</v>
          </cell>
        </row>
        <row r="3643">
          <cell r="A3643">
            <v>7521289</v>
          </cell>
          <cell r="B3643" t="str">
            <v>Macgregor West 2 Estate Stage 3B HV LV Retic</v>
          </cell>
          <cell r="C3643" t="str">
            <v>CIPEN Urbn Dvlpmnt</v>
          </cell>
        </row>
        <row r="3644">
          <cell r="A3644">
            <v>7521291</v>
          </cell>
          <cell r="B3644" t="str">
            <v>Forde North Estate Stage 2 HV &amp; LV Reticulation</v>
          </cell>
          <cell r="C3644" t="str">
            <v>CIPEN Urbn Dvlpmnt</v>
          </cell>
        </row>
        <row r="3645">
          <cell r="A3645">
            <v>7521293</v>
          </cell>
          <cell r="B3645" t="str">
            <v>Forde North Estate Stage 3 HV LV Retic</v>
          </cell>
          <cell r="C3645" t="str">
            <v>CIPEN Urbn Dvlpmnt</v>
          </cell>
        </row>
        <row r="3646">
          <cell r="A3646">
            <v>7521295</v>
          </cell>
          <cell r="B3646" t="str">
            <v>Reid Blk 11 Sec 33 Sub 756 Replace HV switchgear</v>
          </cell>
          <cell r="C3646" t="str">
            <v>CIPEN Dist S/S Rplc</v>
          </cell>
        </row>
        <row r="3647">
          <cell r="A3647">
            <v>7521297</v>
          </cell>
          <cell r="B3647" t="str">
            <v>Belconnen B14 S87 HV Relocation</v>
          </cell>
          <cell r="C3647" t="str">
            <v>CIPEN Relocation</v>
          </cell>
        </row>
        <row r="3648">
          <cell r="A3648">
            <v>7521298</v>
          </cell>
          <cell r="B3648" t="str">
            <v>Watson B15 S31 - LV Relocation</v>
          </cell>
          <cell r="C3648" t="str">
            <v>CIPEN Relocation</v>
          </cell>
        </row>
        <row r="3649">
          <cell r="A3649">
            <v>7521299</v>
          </cell>
          <cell r="B3649" t="str">
            <v>Lyneham B6 S55 - LV Supply to 12 Units</v>
          </cell>
          <cell r="C3649" t="str">
            <v>CIPEN Urbn Infill</v>
          </cell>
        </row>
        <row r="3650">
          <cell r="A3650">
            <v>7521300</v>
          </cell>
          <cell r="B3650" t="str">
            <v>Bonner B9 S2 - LV Supply to Pump Station</v>
          </cell>
          <cell r="C3650" t="str">
            <v>CIPEN Community Dvp</v>
          </cell>
        </row>
        <row r="3651">
          <cell r="A3651">
            <v>7521301</v>
          </cell>
          <cell r="B3651" t="str">
            <v>Bonner B6 S2 - LV Supply to Reservoir</v>
          </cell>
          <cell r="C3651" t="str">
            <v>CIPEN Community Dvp</v>
          </cell>
        </row>
        <row r="3652">
          <cell r="A3652">
            <v>7521303</v>
          </cell>
          <cell r="B3652" t="str">
            <v>Lyneham B18 S41 Primary School  -  LV Upgrade</v>
          </cell>
          <cell r="C3652" t="str">
            <v>CIPEN Community Dvp</v>
          </cell>
        </row>
        <row r="3653">
          <cell r="A3653">
            <v>7521304</v>
          </cell>
          <cell r="B3653" t="str">
            <v>Macgregor West Estate 2 HV Relocation &amp; LV Removal</v>
          </cell>
          <cell r="C3653" t="str">
            <v>CIPEN Relocation</v>
          </cell>
        </row>
        <row r="3654">
          <cell r="A3654">
            <v>7521305</v>
          </cell>
          <cell r="B3654" t="str">
            <v>Forde B7 S33 - LV Supply to 4 Units</v>
          </cell>
          <cell r="C3654" t="str">
            <v>CIPEN Urbn Infill</v>
          </cell>
        </row>
        <row r="3655">
          <cell r="A3655">
            <v>7521306</v>
          </cell>
          <cell r="B3655" t="str">
            <v>NSW Rural  - HV Retic &amp; LV Supply to Residence</v>
          </cell>
          <cell r="C3655" t="str">
            <v>CIPEN Rural Devpmnt</v>
          </cell>
        </row>
        <row r="3656">
          <cell r="A3656">
            <v>7521308</v>
          </cell>
          <cell r="B3656" t="str">
            <v>Suburban Pole Replacement - Stage 23 2010 - 2011</v>
          </cell>
          <cell r="C3656" t="str">
            <v>CIPEN Dist Pole Rplc</v>
          </cell>
        </row>
        <row r="3657">
          <cell r="A3657">
            <v>7521309</v>
          </cell>
          <cell r="B3657" t="str">
            <v>Suburban Pole Replacement - Stage 24 2010 - 2011</v>
          </cell>
          <cell r="C3657" t="str">
            <v>CIPEN Dist Pole Rplc</v>
          </cell>
        </row>
        <row r="3658">
          <cell r="A3658">
            <v>7521310</v>
          </cell>
          <cell r="B3658" t="str">
            <v>Suburban Pole Replacement - Stage 25 2010 - 2011</v>
          </cell>
          <cell r="C3658" t="str">
            <v>CIPEN Dist Pole Rplc</v>
          </cell>
        </row>
        <row r="3659">
          <cell r="A3659">
            <v>7521311</v>
          </cell>
          <cell r="B3659" t="str">
            <v>Suburban Pole Replacement - Stage 26 2010 - 2011</v>
          </cell>
          <cell r="C3659" t="str">
            <v>CIPEN Dist Pole Rplc</v>
          </cell>
        </row>
        <row r="3660">
          <cell r="A3660">
            <v>7521312</v>
          </cell>
          <cell r="B3660" t="str">
            <v>Suburban Pole Replacement - Stage 27 2010 - 2011</v>
          </cell>
          <cell r="C3660" t="str">
            <v>CIPEN Dist Pole Rplc</v>
          </cell>
        </row>
        <row r="3661">
          <cell r="A3661">
            <v>7521313</v>
          </cell>
          <cell r="B3661" t="str">
            <v>Harrison 4 Estate Stage 2A HV &amp; LV Reticulation</v>
          </cell>
          <cell r="C3661" t="str">
            <v>CIPEN Urbn Dvlpmnt</v>
          </cell>
        </row>
        <row r="3662">
          <cell r="A3662">
            <v>7521315</v>
          </cell>
          <cell r="B3662" t="str">
            <v>Harrison 4 Estate Stage 2B HV &amp; LV Reticulation</v>
          </cell>
          <cell r="C3662" t="str">
            <v>CIPEN Urbn Dvlpmnt</v>
          </cell>
        </row>
        <row r="3663">
          <cell r="A3663">
            <v>7521318</v>
          </cell>
          <cell r="B3663" t="str">
            <v>Mitchell B16 S22 - LV Supply to Industrial Units</v>
          </cell>
          <cell r="C3663" t="str">
            <v>CIPEN Com/Ind Dvlp</v>
          </cell>
        </row>
        <row r="3664">
          <cell r="A3664">
            <v>7521319</v>
          </cell>
          <cell r="B3664" t="str">
            <v>Mitchell B5 S59 - LV Supply to Comm Building</v>
          </cell>
          <cell r="C3664" t="str">
            <v>CIPEN Com/Ind Dvlp</v>
          </cell>
        </row>
        <row r="3665">
          <cell r="A3665">
            <v>7521320</v>
          </cell>
          <cell r="B3665" t="str">
            <v>Lyneham B30 S46 - LV Relocation</v>
          </cell>
          <cell r="C3665" t="str">
            <v>CIPEN Relocation</v>
          </cell>
        </row>
        <row r="3666">
          <cell r="A3666">
            <v>7521321</v>
          </cell>
          <cell r="B3666" t="str">
            <v>Belconnen B84 S65 - LV Supply to Skateboard Park</v>
          </cell>
          <cell r="C3666" t="str">
            <v>CIPEN Community Dvp</v>
          </cell>
        </row>
        <row r="3667">
          <cell r="A3667">
            <v>7521322</v>
          </cell>
          <cell r="B3667" t="str">
            <v>Gungahlin Dist B429 - LV Supply to Service Station</v>
          </cell>
          <cell r="C3667" t="str">
            <v>CIPEN Com/Ind Dvlp</v>
          </cell>
        </row>
        <row r="3668">
          <cell r="A3668">
            <v>7521323</v>
          </cell>
          <cell r="B3668" t="str">
            <v>Lyneham B4 S72 - LV Supply to McDonalds Site.</v>
          </cell>
          <cell r="C3668" t="str">
            <v>CIPEN Com/Ind Dvlp</v>
          </cell>
        </row>
        <row r="3669">
          <cell r="A3669">
            <v>7521324</v>
          </cell>
          <cell r="B3669" t="str">
            <v>Mitchell B2 S58 - LV Supply to Comm Development</v>
          </cell>
          <cell r="C3669" t="str">
            <v>CIPEN Com/Ind Dvlp</v>
          </cell>
        </row>
        <row r="3670">
          <cell r="A3670">
            <v>7521325</v>
          </cell>
          <cell r="B3670" t="str">
            <v>Fyshwick B26 S19 Ipswich St Bulky Goods Retail &amp; Offices HV Retic</v>
          </cell>
          <cell r="C3670" t="str">
            <v>CIPEN Com/Ind Dvlp</v>
          </cell>
        </row>
        <row r="3671">
          <cell r="A3671">
            <v>7521326</v>
          </cell>
          <cell r="B3671" t="str">
            <v>Casey B1 S44 - LV Supply to 4 Units</v>
          </cell>
          <cell r="C3671" t="str">
            <v>CIPEN Urbn Infill</v>
          </cell>
        </row>
        <row r="3672">
          <cell r="A3672">
            <v>7521327</v>
          </cell>
          <cell r="B3672" t="str">
            <v>Casey B2 S44 - LV Supply to 4 Units</v>
          </cell>
          <cell r="C3672" t="str">
            <v>CIPEN Urbn Infill</v>
          </cell>
        </row>
        <row r="3673">
          <cell r="A3673">
            <v>7521328</v>
          </cell>
          <cell r="B3673" t="str">
            <v>Richardson B1 S450 Tugg Homestead Sub 303 Upgrade</v>
          </cell>
          <cell r="C3673" t="str">
            <v>CIPEN Com/Ind Dvlp</v>
          </cell>
        </row>
        <row r="3674">
          <cell r="A3674">
            <v>7521329</v>
          </cell>
          <cell r="B3674" t="str">
            <v>750kVA / 1000kVA Ground Mounted Transformer Unplanned Replacement No.2</v>
          </cell>
          <cell r="C3674" t="str">
            <v>CIPEN Dist S/S Rplc</v>
          </cell>
        </row>
        <row r="3675">
          <cell r="A3675">
            <v>7521331</v>
          </cell>
          <cell r="B3675" t="str">
            <v>Yarralumla B22 S32 - LV Supply to Construction Site</v>
          </cell>
          <cell r="C3675" t="str">
            <v>CIPEN Com/Ind Dvlp</v>
          </cell>
        </row>
        <row r="3676">
          <cell r="A3676">
            <v>7521332</v>
          </cell>
          <cell r="B3676" t="str">
            <v>Hume B83 S7 - LV Supply to Industrial Units</v>
          </cell>
          <cell r="C3676" t="str">
            <v>CIPEN Com/Ind Dvlp</v>
          </cell>
        </row>
        <row r="3677">
          <cell r="A3677">
            <v>7521334</v>
          </cell>
          <cell r="B3677" t="str">
            <v>Suburb Pole Substation Stg 3 10-11 Replacement</v>
          </cell>
          <cell r="C3677" t="str">
            <v>CIPEN Dist Pole Sub</v>
          </cell>
        </row>
        <row r="3678">
          <cell r="A3678">
            <v>7521335</v>
          </cell>
          <cell r="B3678" t="str">
            <v>Miscellaneous Suburb Pole Reinforcement Stage 3 2010/11</v>
          </cell>
          <cell r="C3678" t="str">
            <v>CIPEN Dist Pole Rnst</v>
          </cell>
        </row>
        <row r="3679">
          <cell r="A3679">
            <v>7521336</v>
          </cell>
          <cell r="B3679" t="str">
            <v>Barton B7 S27 - LV Supply to Comm Development</v>
          </cell>
          <cell r="C3679" t="str">
            <v>CIPEN Com/Ind Dvlp</v>
          </cell>
        </row>
        <row r="3680">
          <cell r="A3680">
            <v>7521337</v>
          </cell>
          <cell r="B3680" t="str">
            <v>Pole Transformer Replacement Stage 2</v>
          </cell>
          <cell r="C3680" t="str">
            <v>CIPEN Dist Pole Sub</v>
          </cell>
        </row>
        <row r="3681">
          <cell r="A3681">
            <v>7521339</v>
          </cell>
          <cell r="B3681" t="str">
            <v>Belconnen Dist B1544 Arboretum Visitors Centre - HV &amp; LV Retic</v>
          </cell>
          <cell r="C3681" t="str">
            <v>CIPEN Com/Ind Dvlp</v>
          </cell>
        </row>
        <row r="3682">
          <cell r="A3682">
            <v>7521340</v>
          </cell>
          <cell r="B3682" t="str">
            <v>Wanniassa B5 S293 Gardside St Commercial Redev HV LV Retic</v>
          </cell>
          <cell r="C3682" t="str">
            <v>CIPEN Com/Ind Dvlp</v>
          </cell>
        </row>
        <row r="3683">
          <cell r="A3683">
            <v>7521341</v>
          </cell>
          <cell r="B3683" t="str">
            <v>Casey 2 Estate Stage 2A - HV &amp; LV Reticulation</v>
          </cell>
          <cell r="C3683" t="str">
            <v>CIPEN Urbn Dvlpmnt</v>
          </cell>
        </row>
        <row r="3684">
          <cell r="A3684">
            <v>7521343</v>
          </cell>
          <cell r="B3684" t="str">
            <v>Casey 2 Estate Stage 2B - HV &amp; LV Reticulation</v>
          </cell>
          <cell r="C3684" t="str">
            <v>CIPEN Urbn Dvlpmnt</v>
          </cell>
        </row>
        <row r="3685">
          <cell r="A3685">
            <v>7521345</v>
          </cell>
          <cell r="B3685" t="str">
            <v>Casey 2 Estate Stage 2C - HV &amp; LV Reticulation</v>
          </cell>
          <cell r="C3685" t="str">
            <v>CIPEN Urbn Dvlpmnt</v>
          </cell>
        </row>
        <row r="3686">
          <cell r="A3686">
            <v>7521347</v>
          </cell>
          <cell r="B3686" t="str">
            <v>Casey 2 Estate Stage 2D - HV &amp; LV Reticulation</v>
          </cell>
          <cell r="C3686" t="str">
            <v>CIPEN Urbn Dvlpmnt</v>
          </cell>
        </row>
        <row r="3687">
          <cell r="A3687">
            <v>7521349</v>
          </cell>
          <cell r="B3687" t="str">
            <v>Majura B587 CIA - LV Relocation</v>
          </cell>
          <cell r="C3687" t="str">
            <v>CIPEN Relocation</v>
          </cell>
        </row>
        <row r="3688">
          <cell r="A3688">
            <v>7521350</v>
          </cell>
          <cell r="B3688" t="str">
            <v>City B6 S21 - Substation Upgrade</v>
          </cell>
          <cell r="C3688" t="str">
            <v>CIPEN Com/Ind Dvlp</v>
          </cell>
        </row>
        <row r="3689">
          <cell r="A3689">
            <v>7521351</v>
          </cell>
          <cell r="B3689" t="str">
            <v>City B6 S21 Sub 4545 - SLCC  Relocation</v>
          </cell>
          <cell r="C3689" t="str">
            <v>CIPEN Spec Requests</v>
          </cell>
        </row>
        <row r="3690">
          <cell r="A3690">
            <v>7521352</v>
          </cell>
          <cell r="B3690" t="str">
            <v>Majura Business Park Costco HV Retic</v>
          </cell>
          <cell r="C3690" t="str">
            <v>CIPEN Com/Ind Dvlp</v>
          </cell>
        </row>
        <row r="3691">
          <cell r="A3691">
            <v>7521353</v>
          </cell>
          <cell r="B3691" t="str">
            <v>McKellar BLK11 SEC10 - SWS 3888 Replace leaking F&amp;G GC10 sw/gr</v>
          </cell>
          <cell r="C3691" t="str">
            <v>CIPEN Dist S/S Rplc</v>
          </cell>
        </row>
        <row r="3692">
          <cell r="A3692">
            <v>7521357</v>
          </cell>
          <cell r="B3692" t="str">
            <v>BAS upgrade project</v>
          </cell>
          <cell r="C3692" t="str">
            <v>CIPEN IT Project</v>
          </cell>
        </row>
        <row r="3693">
          <cell r="A3693">
            <v>7521358</v>
          </cell>
          <cell r="B3693" t="str">
            <v>Bonner B1 S3 - LV Supply to TLC</v>
          </cell>
          <cell r="C3693" t="str">
            <v>CIPEN Spec Requests</v>
          </cell>
        </row>
        <row r="3694">
          <cell r="A3694">
            <v>7521359</v>
          </cell>
          <cell r="B3694" t="str">
            <v>Bonner 4 Estate Stage 1A -  HV &amp; LV Reticulation</v>
          </cell>
          <cell r="C3694" t="str">
            <v>CIPEN Urbn Dvlpmnt</v>
          </cell>
        </row>
        <row r="3695">
          <cell r="A3695">
            <v>7521361</v>
          </cell>
          <cell r="B3695" t="str">
            <v>Bonner 4 Estate Stage 1B -  HV &amp; LV Reticulation</v>
          </cell>
          <cell r="C3695" t="str">
            <v>CIPEN Urbn Dvlpmnt</v>
          </cell>
        </row>
        <row r="3696">
          <cell r="A3696">
            <v>7521363</v>
          </cell>
          <cell r="B3696" t="str">
            <v>Bonner 4 Estate Stage 1C -  HV &amp; LV Reticulation</v>
          </cell>
          <cell r="C3696" t="str">
            <v>CIPEN Urbn Dvlpmnt</v>
          </cell>
        </row>
        <row r="3697">
          <cell r="A3697">
            <v>7521365</v>
          </cell>
          <cell r="B3697" t="str">
            <v>Hughes B11 S19 - Replace LV O/H with ABC</v>
          </cell>
          <cell r="C3697" t="str">
            <v>CIPEN CI Replacemnt</v>
          </cell>
        </row>
        <row r="3698">
          <cell r="A3698">
            <v>7521366</v>
          </cell>
          <cell r="B3698" t="str">
            <v>Dickson B4 S76 - LV Supply to Pump Station</v>
          </cell>
          <cell r="C3698" t="str">
            <v>CIPEN Community Dvp</v>
          </cell>
        </row>
        <row r="3699">
          <cell r="A3699">
            <v>7521367</v>
          </cell>
          <cell r="B3699" t="str">
            <v>Turner B4 S46 - LV Supply to 8 Units</v>
          </cell>
          <cell r="C3699" t="str">
            <v>CIPEN Urbn Infill</v>
          </cell>
        </row>
        <row r="3700">
          <cell r="A3700">
            <v>7521368</v>
          </cell>
          <cell r="B3700" t="str">
            <v>Gordon B9 S410 - HV Retic &amp; LV Supply to 172 Units</v>
          </cell>
          <cell r="C3700" t="str">
            <v>CIPEN Urbn Infill</v>
          </cell>
        </row>
        <row r="3701">
          <cell r="A3701">
            <v>7521369</v>
          </cell>
          <cell r="B3701" t="str">
            <v>Installation of Dist Sub Monitoring &amp; Automation Equipment - Stage 2</v>
          </cell>
          <cell r="C3701" t="str">
            <v>CIPEN Dist S/S Augm</v>
          </cell>
        </row>
        <row r="3702">
          <cell r="A3702">
            <v>7521372</v>
          </cell>
          <cell r="B3702" t="str">
            <v>CONSAC Cable replacement between Sub 2884 &amp; Sub 1931.</v>
          </cell>
          <cell r="C3702" t="str">
            <v>CIPEN Dist U/G Rplc</v>
          </cell>
        </row>
        <row r="3703">
          <cell r="A3703">
            <v>7521373</v>
          </cell>
          <cell r="B3703" t="str">
            <v>Hume B7 S28 - LV Supply to Warehouse</v>
          </cell>
          <cell r="C3703" t="str">
            <v>CIPEN Com/Ind Dvlp</v>
          </cell>
        </row>
        <row r="3704">
          <cell r="A3704">
            <v>7521374</v>
          </cell>
          <cell r="B3704" t="str">
            <v>Acton ANU HPC Facility Indoor Sub &amp; HV Retic</v>
          </cell>
          <cell r="C3704" t="str">
            <v>CIPEN Com/Ind Dvlp</v>
          </cell>
        </row>
        <row r="3705">
          <cell r="A3705">
            <v>7521375</v>
          </cell>
          <cell r="B3705" t="str">
            <v>Parkes Kings Ave &amp; Parkes Way Int - LV Supply to SLCC &amp; TLC</v>
          </cell>
          <cell r="C3705" t="str">
            <v>CIPEN Spec Requests</v>
          </cell>
        </row>
        <row r="3706">
          <cell r="A3706">
            <v>7521376</v>
          </cell>
          <cell r="B3706" t="str">
            <v>Suburban Pole Replacement - Stage 29 2010 - 2011</v>
          </cell>
          <cell r="C3706" t="str">
            <v>CIPEN Dist Pole Rplc</v>
          </cell>
        </row>
        <row r="3707">
          <cell r="A3707">
            <v>7521377</v>
          </cell>
          <cell r="B3707" t="str">
            <v>Suburban Pole Replacement - Stage 30 2010 - 2011</v>
          </cell>
          <cell r="C3707" t="str">
            <v>CIPEN Dist Pole Rplc</v>
          </cell>
        </row>
        <row r="3708">
          <cell r="A3708">
            <v>7521378</v>
          </cell>
          <cell r="B3708" t="str">
            <v>Suburb Pole Replacent Stg 31 2010-11</v>
          </cell>
          <cell r="C3708" t="str">
            <v>CIPEN Dist Pole Rplc</v>
          </cell>
        </row>
        <row r="3709">
          <cell r="A3709">
            <v>7521379</v>
          </cell>
          <cell r="B3709" t="str">
            <v>Suburb Pole Replacement Stg 32 2010-11</v>
          </cell>
          <cell r="C3709" t="str">
            <v>CIPEN Dist Pole Rplc</v>
          </cell>
        </row>
        <row r="3710">
          <cell r="A3710">
            <v>7521380</v>
          </cell>
          <cell r="B3710" t="str">
            <v>Kingston B3 S61 - LV Supply to Rowing Shed</v>
          </cell>
          <cell r="C3710" t="str">
            <v>CIPEN Com/Ind Dvlp</v>
          </cell>
        </row>
        <row r="3711">
          <cell r="A3711">
            <v>7521381</v>
          </cell>
          <cell r="B3711" t="str">
            <v>Hume B19 S28 - LV Supply to Warehouse</v>
          </cell>
          <cell r="C3711" t="str">
            <v>CIPEN Com/Ind Dvlp</v>
          </cell>
        </row>
        <row r="3712">
          <cell r="A3712">
            <v>7521382</v>
          </cell>
          <cell r="B3712" t="str">
            <v>Suburb Pole Substation Stg 4 10-11 Replacement</v>
          </cell>
          <cell r="C3712" t="str">
            <v>CIPEN Dist Pole Sub</v>
          </cell>
        </row>
        <row r="3713">
          <cell r="A3713">
            <v>7521384</v>
          </cell>
          <cell r="B3713" t="str">
            <v>Macgregor B1 S149 - HV Relocation</v>
          </cell>
          <cell r="C3713" t="str">
            <v>CIPEN Relocation</v>
          </cell>
        </row>
        <row r="3714">
          <cell r="A3714">
            <v>7521388</v>
          </cell>
          <cell r="B3714" t="str">
            <v>Forrest B15 S46 - LV Relocation</v>
          </cell>
          <cell r="C3714" t="str">
            <v>CIPEN Relocation</v>
          </cell>
        </row>
        <row r="3715">
          <cell r="A3715">
            <v>7521390</v>
          </cell>
          <cell r="B3715" t="str">
            <v>NARRABUNDAH LV Cable Pothead &amp; Crossarm replacements - stage 2</v>
          </cell>
          <cell r="C3715" t="str">
            <v>CIPEN Dist O/H Rplc</v>
          </cell>
        </row>
        <row r="3716">
          <cell r="A3716">
            <v>7521391</v>
          </cell>
          <cell r="B3716" t="str">
            <v>Zone Substation Transformer Refurbishment - City East Zone Transf No1</v>
          </cell>
          <cell r="C3716" t="str">
            <v>CIPEN ZZS Replce</v>
          </cell>
        </row>
        <row r="3717">
          <cell r="A3717">
            <v>7521393</v>
          </cell>
          <cell r="B3717" t="str">
            <v>Pialligo B32 S2  Subs 820 &amp; 9401 - Connection of PV System</v>
          </cell>
          <cell r="C3717" t="str">
            <v>CIPEN Spec Requests</v>
          </cell>
        </row>
        <row r="3718">
          <cell r="A3718">
            <v>7521395</v>
          </cell>
          <cell r="B3718" t="str">
            <v>Stg 3 OH HV Switchgear Replacement  2010-2011 (PP)</v>
          </cell>
          <cell r="C3718" t="str">
            <v>CIPEN Dist O/H Rplc</v>
          </cell>
        </row>
        <row r="3719">
          <cell r="A3719">
            <v>7521396</v>
          </cell>
          <cell r="B3719" t="str">
            <v>Bar-code implementation in the Supply centre</v>
          </cell>
          <cell r="C3719" t="str">
            <v>CIPEN IT Project</v>
          </cell>
        </row>
        <row r="3720">
          <cell r="A3720">
            <v>7521397</v>
          </cell>
          <cell r="B3720" t="str">
            <v>Campbell- Section 60 - Block 2 - LV Supply TLC</v>
          </cell>
          <cell r="C3720" t="str">
            <v>CIPEN Spec Requests</v>
          </cell>
        </row>
        <row r="3721">
          <cell r="A3721">
            <v>7521398</v>
          </cell>
          <cell r="B3721" t="str">
            <v>Mitchell B6 S58 - LV Supply to Warehouse</v>
          </cell>
          <cell r="C3721" t="str">
            <v>CIPEN Com/Ind Dvlp</v>
          </cell>
        </row>
        <row r="3722">
          <cell r="A3722">
            <v>7521399</v>
          </cell>
          <cell r="B3722" t="str">
            <v>Kingston B2 S26 - LV Supply to Optus Site</v>
          </cell>
          <cell r="C3722" t="str">
            <v>CIPEN Spec Requests</v>
          </cell>
        </row>
        <row r="3723">
          <cell r="A3723">
            <v>7521400</v>
          </cell>
          <cell r="B3723" t="str">
            <v>Kaleen B26 S117 - LV Supply to Optus Site</v>
          </cell>
          <cell r="C3723" t="str">
            <v>CIPEN Spec Requests</v>
          </cell>
        </row>
        <row r="3724">
          <cell r="A3724">
            <v>7521401</v>
          </cell>
          <cell r="B3724" t="str">
            <v>Harrison B14&amp;15 S5 - HV  &amp; LV Relocations</v>
          </cell>
          <cell r="C3724" t="str">
            <v>CIPEN Relocation</v>
          </cell>
        </row>
        <row r="3725">
          <cell r="A3725">
            <v>7521402</v>
          </cell>
          <cell r="B3725" t="str">
            <v>Padmount 315kVA Unplanned Replacement No. 2</v>
          </cell>
          <cell r="C3725" t="str">
            <v>CIPEN Dist S/S Rplc</v>
          </cell>
        </row>
        <row r="3726">
          <cell r="A3726">
            <v>7521404</v>
          </cell>
          <cell r="B3726" t="str">
            <v>Hume B31 S3 - Canberra Data Centre Stage 3 Indoor Sub HV Retic</v>
          </cell>
          <cell r="C3726" t="str">
            <v>CIPEN Com/Ind Dvlp</v>
          </cell>
        </row>
        <row r="3727">
          <cell r="A3727">
            <v>7521405</v>
          </cell>
          <cell r="B3727" t="str">
            <v>Pialligo B1 S2 Rural Subdivision HV LV Retic &amp; Relocation</v>
          </cell>
          <cell r="C3727" t="str">
            <v>CIPEN Rural Devpmnt</v>
          </cell>
        </row>
        <row r="3728">
          <cell r="A3728">
            <v>7521406</v>
          </cell>
          <cell r="B3728" t="str">
            <v>Aranda B11 S40 - Replace LV O/H with ABC</v>
          </cell>
          <cell r="C3728" t="str">
            <v>CIPEN CI Replacemnt</v>
          </cell>
        </row>
        <row r="3729">
          <cell r="A3729">
            <v>7521407</v>
          </cell>
          <cell r="B3729" t="str">
            <v>Belconnen Dist B1572 - LV Supply to Sludge Receival Site</v>
          </cell>
          <cell r="C3729" t="str">
            <v>CIPEN Com/Ind Dvlp</v>
          </cell>
        </row>
        <row r="3730">
          <cell r="A3730">
            <v>7521408</v>
          </cell>
          <cell r="B3730" t="str">
            <v>Franklin B12 S101 - Minipillar  Relocation</v>
          </cell>
          <cell r="C3730" t="str">
            <v>CIPEN Relocation</v>
          </cell>
        </row>
        <row r="3731">
          <cell r="A3731">
            <v>7521409</v>
          </cell>
          <cell r="B3731" t="str">
            <v>Deakin B12 S5 - Replace LV O/H with ABC</v>
          </cell>
          <cell r="C3731" t="str">
            <v>CIPEN CI Replacemnt</v>
          </cell>
        </row>
        <row r="3732">
          <cell r="A3732">
            <v>7521411</v>
          </cell>
          <cell r="B3732" t="str">
            <v>Fyshwick B3 S90 Gladstone St HV Cable Replacement</v>
          </cell>
          <cell r="C3732" t="str">
            <v>CIPEN Dist U/G Rplc</v>
          </cell>
        </row>
        <row r="3733">
          <cell r="A3733">
            <v>7521412</v>
          </cell>
          <cell r="B3733" t="str">
            <v>Suburban Pole Replacement - Stage 33 2010 - 2011</v>
          </cell>
          <cell r="C3733" t="str">
            <v>CIPEN Dist Pole Rplc</v>
          </cell>
        </row>
        <row r="3734">
          <cell r="A3734">
            <v>7521413</v>
          </cell>
          <cell r="B3734" t="str">
            <v>Suburban Pole Replacement - Stage 34 2010 - 2011</v>
          </cell>
          <cell r="C3734" t="str">
            <v>CIPEN Dist Pole Rplc</v>
          </cell>
        </row>
        <row r="3735">
          <cell r="A3735">
            <v>7521414</v>
          </cell>
          <cell r="B3735" t="str">
            <v>Suburban Pole Replacement - Stage 35 2010 - 2011</v>
          </cell>
          <cell r="C3735" t="str">
            <v>CIPEN Dist Pole Rplc</v>
          </cell>
        </row>
        <row r="3736">
          <cell r="A3736">
            <v>7521415</v>
          </cell>
          <cell r="B3736" t="str">
            <v>Suburban Pole Replacement - Stage 36 2010 - 2011</v>
          </cell>
          <cell r="C3736" t="str">
            <v>CIPEN Dist Pole Rplc</v>
          </cell>
        </row>
        <row r="3737">
          <cell r="A3737">
            <v>7521416</v>
          </cell>
          <cell r="B3737" t="str">
            <v>Acton ANU Chemistry-Teaching Bldg HV Reticulation</v>
          </cell>
          <cell r="C3737" t="str">
            <v>CIPEN Com/Ind Dvlp</v>
          </cell>
        </row>
        <row r="3738">
          <cell r="A3738">
            <v>7521419</v>
          </cell>
          <cell r="B3738" t="str">
            <v>Barton B1 S3 - 2 National Circuit SCADA Installation</v>
          </cell>
          <cell r="C3738" t="str">
            <v>CIPEN Com/Ind Dvlp</v>
          </cell>
        </row>
        <row r="3739">
          <cell r="A3739">
            <v>7521421</v>
          </cell>
          <cell r="B3739" t="str">
            <v>WANNIASSA B5 S111 SUB2340 Replacement - U/S Tx</v>
          </cell>
          <cell r="C3739" t="str">
            <v>CIPEN Dist S/S Rplc</v>
          </cell>
        </row>
        <row r="3740">
          <cell r="A3740">
            <v>7521422</v>
          </cell>
          <cell r="B3740" t="str">
            <v>Crace Estate Stage 2A1 &amp; 2A2 HV &amp; LV Reticulation</v>
          </cell>
          <cell r="C3740" t="str">
            <v>CIPEN Urbn Dvlpmnt</v>
          </cell>
        </row>
        <row r="3741">
          <cell r="A3741">
            <v>7521424</v>
          </cell>
          <cell r="B3741" t="str">
            <v>Griffith B520 S39 - SUB 512 - Age Replacement</v>
          </cell>
          <cell r="C3741" t="str">
            <v>CIPEN Dist S/S Rplc</v>
          </cell>
        </row>
        <row r="3742">
          <cell r="A3742">
            <v>7521425</v>
          </cell>
          <cell r="B3742" t="str">
            <v>Fyshwick B3 S52 - LV Supply to SLCC</v>
          </cell>
          <cell r="C3742" t="str">
            <v>CIPEN Spec Requests</v>
          </cell>
        </row>
        <row r="3743">
          <cell r="A3743">
            <v>7521426</v>
          </cell>
          <cell r="B3743" t="str">
            <v>Fyshwick B12 S6 - LV Upgrade</v>
          </cell>
          <cell r="C3743" t="str">
            <v>CIPEN Com/Ind Dvlp</v>
          </cell>
        </row>
        <row r="3744">
          <cell r="A3744">
            <v>7521427</v>
          </cell>
          <cell r="B3744" t="str">
            <v>Gungahlin District Sandford St Ext - HV &amp; LV Relocations</v>
          </cell>
          <cell r="C3744" t="str">
            <v>CIPEN Relocation</v>
          </cell>
        </row>
        <row r="3745">
          <cell r="A3745">
            <v>7521428</v>
          </cell>
          <cell r="B3745" t="str">
            <v>Hume B76 S7 - LV Supply to Construction Site</v>
          </cell>
          <cell r="C3745" t="str">
            <v>CIPEN Com/Ind Dvlp</v>
          </cell>
        </row>
        <row r="3746">
          <cell r="A3746">
            <v>7521429</v>
          </cell>
          <cell r="B3746" t="str">
            <v>O'Connor B7 S79 - LV Relocation</v>
          </cell>
          <cell r="C3746" t="str">
            <v>CIPEN Relocation</v>
          </cell>
        </row>
        <row r="3747">
          <cell r="A3747">
            <v>7521431</v>
          </cell>
          <cell r="B3747" t="str">
            <v>Miscellaneous Suburb Pole Reinforcement Stage 4 2010/11</v>
          </cell>
          <cell r="C3747" t="str">
            <v>CIPEN Dist Pole Rnst</v>
          </cell>
        </row>
        <row r="3748">
          <cell r="A3748">
            <v>7521432</v>
          </cell>
          <cell r="B3748" t="str">
            <v>Crace Estate Stage 2B1 &amp; 2B2 HV &amp; LV Reticulation</v>
          </cell>
          <cell r="C3748" t="str">
            <v>CIPEN Urbn Dvlpmnt</v>
          </cell>
        </row>
        <row r="3749">
          <cell r="A3749">
            <v>7521434</v>
          </cell>
          <cell r="B3749" t="str">
            <v>Gungahlin Dist B765 EPIC - LV Relocation</v>
          </cell>
          <cell r="C3749" t="str">
            <v>CIPEN Relocation</v>
          </cell>
        </row>
        <row r="3750">
          <cell r="A3750">
            <v>7521435</v>
          </cell>
          <cell r="B3750" t="str">
            <v>Gungahlin B2 S19 Valley Ponds - LV Supply to Pump Station</v>
          </cell>
          <cell r="C3750" t="str">
            <v>CIPEN Spec Requests</v>
          </cell>
        </row>
        <row r="3751">
          <cell r="A3751">
            <v>7521436</v>
          </cell>
          <cell r="B3751" t="str">
            <v>Belconnen B51 S55 - Temp Supply</v>
          </cell>
          <cell r="C3751" t="str">
            <v>CIPEN Spec Requests</v>
          </cell>
        </row>
        <row r="3752">
          <cell r="A3752">
            <v>7521437</v>
          </cell>
          <cell r="B3752" t="str">
            <v>Franklin B1 S95 - LV Supply to Construction Site</v>
          </cell>
          <cell r="C3752" t="str">
            <v>CIPEN Urbn Infill</v>
          </cell>
        </row>
        <row r="3753">
          <cell r="A3753">
            <v>7521438</v>
          </cell>
          <cell r="B3753" t="str">
            <v>Belconnen B14 S14 - Temporary Supply</v>
          </cell>
          <cell r="C3753" t="str">
            <v>CIPEN Spec Requests</v>
          </cell>
        </row>
        <row r="3754">
          <cell r="A3754">
            <v>7521445</v>
          </cell>
          <cell r="B3754" t="str">
            <v>Australian Data Centre HV Supply Stage 2 Mitchell</v>
          </cell>
          <cell r="C3754" t="str">
            <v>CIPEN Com/Ind Dvlp</v>
          </cell>
        </row>
        <row r="3755">
          <cell r="A3755">
            <v>7521447</v>
          </cell>
          <cell r="B3755" t="str">
            <v>Bonner B1 S12 Local Centre LV Supply</v>
          </cell>
          <cell r="C3755" t="str">
            <v>CIPEN Com/Ind Dvlp</v>
          </cell>
        </row>
        <row r="3756">
          <cell r="A3756">
            <v>7521448</v>
          </cell>
          <cell r="B3756" t="str">
            <v>Hume B33 S2 Blue Star Print Supply Upgrade</v>
          </cell>
          <cell r="C3756" t="str">
            <v>CIPEN Com/Ind Dvlp</v>
          </cell>
        </row>
        <row r="3757">
          <cell r="A3757">
            <v>7521449</v>
          </cell>
          <cell r="B3757" t="str">
            <v>Crace B6 S2 Estate Stage 2 HV Relocation</v>
          </cell>
          <cell r="C3757" t="str">
            <v>CIPEN Relocation</v>
          </cell>
        </row>
        <row r="3758">
          <cell r="A3758">
            <v>7521451</v>
          </cell>
          <cell r="B3758" t="str">
            <v>Fyshwick B23 S12 - LV Relocations</v>
          </cell>
          <cell r="C3758" t="str">
            <v>CIPEN Relocation</v>
          </cell>
        </row>
        <row r="3759">
          <cell r="A3759">
            <v>7521452</v>
          </cell>
          <cell r="B3759" t="str">
            <v>Phillip B20 S28 - LV Relocation</v>
          </cell>
          <cell r="C3759" t="str">
            <v>CIPEN Relocation</v>
          </cell>
        </row>
        <row r="3760">
          <cell r="A3760">
            <v>7521455</v>
          </cell>
          <cell r="B3760" t="str">
            <v>Belconnen B1586  Yard 2047 Parkwood - LV Supply to Industrial Site</v>
          </cell>
          <cell r="C3760" t="str">
            <v>CIPEN Com/Ind Dvlp</v>
          </cell>
        </row>
        <row r="3761">
          <cell r="A3761">
            <v>7521458</v>
          </cell>
          <cell r="B3761" t="str">
            <v>Fyshwick B10 S83 - LV Supply to Comm Development</v>
          </cell>
          <cell r="C3761" t="str">
            <v>CIPEN Com/Ind Dvlp</v>
          </cell>
        </row>
        <row r="3762">
          <cell r="A3762">
            <v>7521460</v>
          </cell>
          <cell r="B3762" t="str">
            <v>Suburban Pole Replacement - Stage 37 2010-2011</v>
          </cell>
          <cell r="C3762" t="str">
            <v>CIPEN Dist Pole Rplc</v>
          </cell>
        </row>
        <row r="3763">
          <cell r="A3763">
            <v>7521461</v>
          </cell>
          <cell r="B3763" t="str">
            <v>Suburban Pole Replacement - Stage 2 2011 - 2012</v>
          </cell>
          <cell r="C3763" t="str">
            <v>CIPEN Dist Pole Rplc</v>
          </cell>
        </row>
        <row r="3764">
          <cell r="A3764">
            <v>7521462</v>
          </cell>
          <cell r="B3764" t="str">
            <v>Suburban Pole Replacement - Stage 39 2010-2011</v>
          </cell>
          <cell r="C3764" t="str">
            <v>CIPEN Dist Pole Rplc</v>
          </cell>
        </row>
        <row r="3765">
          <cell r="A3765">
            <v>7521463</v>
          </cell>
          <cell r="B3765" t="str">
            <v>Suburban Pole Replacement Stage 40 2010-2011</v>
          </cell>
          <cell r="C3765" t="str">
            <v>CIPEN Dist Pole Rplc</v>
          </cell>
        </row>
        <row r="3766">
          <cell r="A3766">
            <v>7521464</v>
          </cell>
          <cell r="B3766" t="str">
            <v>Network Drawing Polygons in ACMS</v>
          </cell>
          <cell r="C3766" t="str">
            <v>CIPEN IT Project</v>
          </cell>
        </row>
        <row r="3767">
          <cell r="A3767">
            <v>7521465</v>
          </cell>
          <cell r="B3767" t="str">
            <v>Dickson  B27 S4 - LV Relocation</v>
          </cell>
          <cell r="C3767" t="str">
            <v>CIPEN Relocation</v>
          </cell>
        </row>
        <row r="3768">
          <cell r="A3768">
            <v>7521466</v>
          </cell>
          <cell r="B3768" t="str">
            <v>Gungahlin B2 S58  -  LV Supply  to Health Centre</v>
          </cell>
          <cell r="C3768" t="str">
            <v>CIPEN Com/Ind Dvlp</v>
          </cell>
        </row>
        <row r="3769">
          <cell r="A3769">
            <v>7521467</v>
          </cell>
          <cell r="B3769" t="str">
            <v>Bruce B1 S3 UC -  HV Retic &amp; LV Supply to Inspire Building</v>
          </cell>
          <cell r="C3769" t="str">
            <v>CIPEN Com/Ind Dvlp</v>
          </cell>
        </row>
        <row r="3770">
          <cell r="A3770">
            <v>7521468</v>
          </cell>
          <cell r="B3770" t="str">
            <v>Woden Zone SCADA Upgrade</v>
          </cell>
          <cell r="C3770" t="str">
            <v>CIPEN IT Project</v>
          </cell>
        </row>
        <row r="3771">
          <cell r="A3771">
            <v>7521469</v>
          </cell>
          <cell r="B3771" t="str">
            <v>Belconnen Zone SCADA Upgrade</v>
          </cell>
          <cell r="C3771" t="str">
            <v>CIPEN IT Project</v>
          </cell>
        </row>
        <row r="3772">
          <cell r="A3772">
            <v>7521470</v>
          </cell>
          <cell r="B3772" t="str">
            <v>Gold Creek Zone SCADA Upgrade</v>
          </cell>
          <cell r="C3772" t="str">
            <v>CIPEN IT Project</v>
          </cell>
        </row>
        <row r="3773">
          <cell r="A3773">
            <v>7521471</v>
          </cell>
          <cell r="B3773" t="str">
            <v>Causeway Switching Station RTU Replacement</v>
          </cell>
          <cell r="C3773" t="str">
            <v>CIPEN IT Project</v>
          </cell>
        </row>
        <row r="3774">
          <cell r="A3774">
            <v>7521472</v>
          </cell>
          <cell r="B3774" t="str">
            <v>Bruce Switching Station RTU Replacement</v>
          </cell>
          <cell r="C3774" t="str">
            <v>CIPEN IT Project</v>
          </cell>
        </row>
        <row r="3775">
          <cell r="A3775">
            <v>7521473</v>
          </cell>
          <cell r="B3775" t="str">
            <v>Griffith B45 S78 Gracewood Aged Care Facility New Supply</v>
          </cell>
          <cell r="C3775" t="str">
            <v>CIPEN Com/Ind Dvlp</v>
          </cell>
        </row>
        <row r="3776">
          <cell r="A3776">
            <v>7521474</v>
          </cell>
          <cell r="B3776" t="str">
            <v>Forde B6 S33 - LV Supply to 12 Units</v>
          </cell>
          <cell r="C3776" t="str">
            <v>CIPEN Urbn Infill</v>
          </cell>
        </row>
        <row r="3777">
          <cell r="A3777">
            <v>7521476</v>
          </cell>
          <cell r="B3777" t="str">
            <v>Belconnen Dist Tugg PKWY/ Lady Denman Dr Int - LV Relocation</v>
          </cell>
          <cell r="C3777" t="str">
            <v>CIPEN Relocation</v>
          </cell>
        </row>
        <row r="3778">
          <cell r="A3778">
            <v>7521477</v>
          </cell>
          <cell r="B3778" t="str">
            <v>Bonner B1 S12 - LV Supply to Construction Site</v>
          </cell>
          <cell r="C3778" t="str">
            <v>CIPEN Com/Ind Dvlp</v>
          </cell>
        </row>
        <row r="3779">
          <cell r="A3779">
            <v>7521478</v>
          </cell>
          <cell r="B3779" t="str">
            <v>Weetangara B17 S13 - LV Supply to 7 Units</v>
          </cell>
          <cell r="C3779" t="str">
            <v>CIPEN Urbn Infill</v>
          </cell>
        </row>
        <row r="3780">
          <cell r="A3780">
            <v>7521479</v>
          </cell>
          <cell r="B3780" t="str">
            <v>Crace Estate Stage 3 LV Retic</v>
          </cell>
          <cell r="C3780" t="str">
            <v>CIPEN Urbn Dvlpmnt</v>
          </cell>
        </row>
        <row r="3781">
          <cell r="A3781">
            <v>7521481</v>
          </cell>
          <cell r="B3781" t="str">
            <v>Casey B1 S48 - LV Supply to Sales &amp; Info Centre</v>
          </cell>
          <cell r="C3781" t="str">
            <v>CIPEN Urbn Infill</v>
          </cell>
        </row>
        <row r="3782">
          <cell r="A3782">
            <v>7521482</v>
          </cell>
          <cell r="B3782" t="str">
            <v>Amaroo B2 S106 Group Centre</v>
          </cell>
          <cell r="C3782" t="str">
            <v>CIPEN Com/Ind Dvlp</v>
          </cell>
        </row>
        <row r="3783">
          <cell r="A3783">
            <v>7521487</v>
          </cell>
          <cell r="B3783" t="str">
            <v>Deakin B8 S59 - LV Relocation</v>
          </cell>
          <cell r="C3783" t="str">
            <v>CIPEN Relocation</v>
          </cell>
        </row>
        <row r="3784">
          <cell r="A3784">
            <v>7521489</v>
          </cell>
          <cell r="B3784" t="str">
            <v>Crace Estate Stage 1A5 HV &amp; LV Reticulation</v>
          </cell>
          <cell r="C3784" t="str">
            <v>CIPEN Urbn Dvlpmnt</v>
          </cell>
        </row>
        <row r="3785">
          <cell r="A3785">
            <v>7521491</v>
          </cell>
          <cell r="B3785" t="str">
            <v>Crace Estate Stage 1C4 HV &amp; LV Reticulation</v>
          </cell>
          <cell r="C3785" t="str">
            <v>CIPEN Urbn Dvlpmnt</v>
          </cell>
        </row>
        <row r="3786">
          <cell r="A3786">
            <v>7521494</v>
          </cell>
          <cell r="B3786" t="str">
            <v>Macgregor B1 S155 - LV Supply to 16 Units</v>
          </cell>
          <cell r="C3786" t="str">
            <v>CIPEN Urbn Infill</v>
          </cell>
        </row>
        <row r="3787">
          <cell r="A3787">
            <v>7521495</v>
          </cell>
          <cell r="B3787" t="str">
            <v>Macgregor B12 S157 - LV Supply to 20 Units</v>
          </cell>
          <cell r="C3787" t="str">
            <v>CIPEN Urbn Infill</v>
          </cell>
        </row>
        <row r="3788">
          <cell r="A3788">
            <v>7521496</v>
          </cell>
          <cell r="B3788" t="str">
            <v>Harrison B1 S99 - LV Supply to Construction Site</v>
          </cell>
          <cell r="C3788" t="str">
            <v>CIPEN Spec Requests</v>
          </cell>
        </row>
        <row r="3789">
          <cell r="A3789">
            <v>7521497</v>
          </cell>
          <cell r="B3789" t="str">
            <v>Belconnen B14 S14 - LV Supply to Comm Development</v>
          </cell>
          <cell r="C3789" t="str">
            <v>CIPEN Com/Ind Dvlp</v>
          </cell>
        </row>
        <row r="3790">
          <cell r="A3790">
            <v>7521498</v>
          </cell>
          <cell r="B3790" t="str">
            <v>Stage 1 Bushfire Mitigation Pole Replacement 2011</v>
          </cell>
          <cell r="C3790" t="str">
            <v>CIPEN Dist Pole Rplc</v>
          </cell>
        </row>
        <row r="3791">
          <cell r="A3791">
            <v>7521499</v>
          </cell>
          <cell r="B3791" t="str">
            <v>Stage 2 Bushfire Mitigation Pole Replacement 2011</v>
          </cell>
          <cell r="C3791" t="str">
            <v>CIPEN Dist Pole Rplc</v>
          </cell>
        </row>
        <row r="3792">
          <cell r="A3792">
            <v>7521500</v>
          </cell>
          <cell r="B3792" t="str">
            <v>Casey B1 S44 - LV Relocation</v>
          </cell>
          <cell r="C3792" t="str">
            <v>CIPEN Relocation</v>
          </cell>
        </row>
        <row r="3793">
          <cell r="A3793">
            <v>7521506</v>
          </cell>
          <cell r="B3793" t="str">
            <v>Forde B16 S65 - LV Supply to 12 Units</v>
          </cell>
          <cell r="C3793" t="str">
            <v>CIPEN Urbn Infill</v>
          </cell>
        </row>
        <row r="3794">
          <cell r="A3794">
            <v>7521507</v>
          </cell>
          <cell r="B3794" t="str">
            <v>UG service cable from Sub 4353 to 2/25 Cohen St Belconnen</v>
          </cell>
          <cell r="C3794" t="str">
            <v>CIPEN Dist U/G Rplc</v>
          </cell>
        </row>
        <row r="3795">
          <cell r="A3795">
            <v>7521508</v>
          </cell>
          <cell r="B3795" t="str">
            <v>Sub 842 Dickson Blk 1 Sec 1 - HV Switchgear replacement</v>
          </cell>
          <cell r="C3795" t="str">
            <v>CIPEN Dist S/S Rplc</v>
          </cell>
        </row>
        <row r="3796">
          <cell r="A3796">
            <v>7521511</v>
          </cell>
          <cell r="B3796" t="str">
            <v>Crace Estate Stage 2A2 Pole 16344 Temp Relocation</v>
          </cell>
          <cell r="C3796" t="str">
            <v>CIPEN Relocation</v>
          </cell>
        </row>
        <row r="3797">
          <cell r="A3797">
            <v>7521512</v>
          </cell>
          <cell r="B3797" t="str">
            <v>Gungahlin B1 S223  - LV Tie Installation</v>
          </cell>
          <cell r="C3797" t="str">
            <v>CIPEN Dist Sys Augm</v>
          </cell>
        </row>
        <row r="3798">
          <cell r="A3798">
            <v>7521513</v>
          </cell>
          <cell r="B3798" t="str">
            <v>DICKSON BLK 4 SEC 33 SUB 2605 LV Switchboard replacement</v>
          </cell>
          <cell r="C3798" t="str">
            <v>CIPEN Dist S/S Rplc</v>
          </cell>
        </row>
        <row r="3799">
          <cell r="A3799">
            <v>7521514</v>
          </cell>
          <cell r="B3799" t="str">
            <v>Macgregor West 2 Estate Stage 4 HV LV Retic</v>
          </cell>
          <cell r="C3799" t="str">
            <v>CIPEN Urbn Dvlpmnt</v>
          </cell>
        </row>
        <row r="3800">
          <cell r="A3800">
            <v>7521516</v>
          </cell>
          <cell r="B3800" t="str">
            <v>Bruce B5 S91 - 223 Units + 8 Commercial HV Retic</v>
          </cell>
          <cell r="C3800" t="str">
            <v>CIPEN Urbn Infill</v>
          </cell>
        </row>
        <row r="3801">
          <cell r="A3801">
            <v>7521518</v>
          </cell>
          <cell r="B3801" t="str">
            <v>Suburb Pole Substation Stg 5 10-11 Replacement</v>
          </cell>
          <cell r="C3801" t="str">
            <v>CIPEN Dist Pole Sub</v>
          </cell>
        </row>
        <row r="3802">
          <cell r="A3802">
            <v>7521520</v>
          </cell>
          <cell r="B3802" t="str">
            <v>Coombs Estate Stage 1 HV &amp; LV Retic</v>
          </cell>
          <cell r="C3802" t="str">
            <v>CIPEN Urbn Dvlpmnt</v>
          </cell>
        </row>
        <row r="3803">
          <cell r="A3803">
            <v>7521522</v>
          </cell>
          <cell r="B3803" t="str">
            <v>Kambah Blk 2 Sec 354 Sub 2073 replacement</v>
          </cell>
          <cell r="C3803" t="str">
            <v>CIPEN Dist S/S Rplc</v>
          </cell>
        </row>
        <row r="3804">
          <cell r="A3804">
            <v>7521523</v>
          </cell>
          <cell r="B3804" t="str">
            <v>Replace 132kV CBs Type HLD with LTB - City East - Wanniassa - Woden</v>
          </cell>
          <cell r="C3804" t="str">
            <v>CIPEN ZZS Replce</v>
          </cell>
        </row>
        <row r="3805">
          <cell r="A3805">
            <v>7521524</v>
          </cell>
          <cell r="B3805" t="str">
            <v>Casey B4 S48 - LV Supply to BBQs</v>
          </cell>
          <cell r="C3805" t="str">
            <v>CIPEN Spec Requests</v>
          </cell>
        </row>
        <row r="3806">
          <cell r="A3806">
            <v>7521525</v>
          </cell>
          <cell r="B3806" t="str">
            <v>Mawson 24 S27 - LV Supply to 17 Units</v>
          </cell>
          <cell r="C3806" t="str">
            <v>CIPEN Urbn Infill</v>
          </cell>
        </row>
        <row r="3807">
          <cell r="A3807">
            <v>7521528</v>
          </cell>
          <cell r="B3807" t="str">
            <v>Install HV ABSs in Rural lines- Recomended by ENO</v>
          </cell>
          <cell r="C3807" t="str">
            <v>CIPEN Dist O/H Rplc</v>
          </cell>
        </row>
        <row r="3808">
          <cell r="A3808">
            <v>7521530</v>
          </cell>
          <cell r="B3808" t="str">
            <v>Ground Substation Cubicle Components Refurbishment 2010/11</v>
          </cell>
          <cell r="C3808" t="str">
            <v>CIPEN Dist S/S Rplc</v>
          </cell>
        </row>
        <row r="3809">
          <cell r="A3809">
            <v>7521532</v>
          </cell>
          <cell r="B3809" t="str">
            <v>Wanniassa Adj. Blk 22 Sec 114 Sub 2949 damaged padmount replacement</v>
          </cell>
          <cell r="C3809" t="str">
            <v>CIPEN Dist S/S Rplc</v>
          </cell>
        </row>
        <row r="3810">
          <cell r="A3810">
            <v>7521533</v>
          </cell>
          <cell r="B3810" t="str">
            <v>Bruce B8 S32 Scrivener Bldg Supply Upgrade</v>
          </cell>
          <cell r="C3810" t="str">
            <v>CIPEN Com/Ind Dvlp</v>
          </cell>
        </row>
        <row r="3811">
          <cell r="A3811">
            <v>7521534</v>
          </cell>
          <cell r="B3811" t="str">
            <v>Crace B4 S41 - LV Relocation</v>
          </cell>
          <cell r="C3811" t="str">
            <v>CIPEN Relocation</v>
          </cell>
        </row>
        <row r="3812">
          <cell r="A3812">
            <v>7521535</v>
          </cell>
          <cell r="B3812" t="str">
            <v>Fyshwick B43 S11 - LV Upgrade</v>
          </cell>
          <cell r="C3812" t="str">
            <v>CIPEN Com/Ind Dvlp</v>
          </cell>
        </row>
        <row r="3813">
          <cell r="A3813">
            <v>7521536</v>
          </cell>
          <cell r="B3813" t="str">
            <v>Harrison B1 S118 - LV Supply to 78 Units</v>
          </cell>
          <cell r="C3813" t="str">
            <v>CIPEN Urbn Infill</v>
          </cell>
        </row>
        <row r="3814">
          <cell r="A3814">
            <v>7521537</v>
          </cell>
          <cell r="B3814" t="str">
            <v>Franklin B2 S96 LV Supply to 120 Units</v>
          </cell>
          <cell r="C3814" t="str">
            <v>CIPEN Urbn Infill</v>
          </cell>
        </row>
        <row r="3815">
          <cell r="A3815">
            <v>7521539</v>
          </cell>
          <cell r="B3815" t="str">
            <v>Suburb Pole Substation Stg 6 10-11 Replacement</v>
          </cell>
          <cell r="C3815" t="str">
            <v>CIPEN Dist Pole Sub</v>
          </cell>
        </row>
        <row r="3816">
          <cell r="A3816">
            <v>7521540</v>
          </cell>
          <cell r="B3816" t="str">
            <v>Suburb Pole Substation Stg 2 11-12 Replacement</v>
          </cell>
          <cell r="C3816" t="str">
            <v>CIPEN Dist Pole Sub</v>
          </cell>
        </row>
        <row r="3817">
          <cell r="A3817">
            <v>7521542</v>
          </cell>
          <cell r="B3817" t="str">
            <v>Replace Faulty Battery Charger - City East Zone Substation</v>
          </cell>
          <cell r="C3817" t="str">
            <v>CIPEN ZZS Replce</v>
          </cell>
        </row>
        <row r="3818">
          <cell r="A3818">
            <v>7521543</v>
          </cell>
          <cell r="B3818" t="str">
            <v>Replace Fire Alarm Panel - Theodore Zone Substation</v>
          </cell>
          <cell r="C3818" t="str">
            <v>CIPEN ZZS Replce</v>
          </cell>
        </row>
        <row r="3819">
          <cell r="A3819">
            <v>7521547</v>
          </cell>
          <cell r="B3819" t="str">
            <v>Macgregor West 2 Estate Stage 4 HV Relocation</v>
          </cell>
          <cell r="C3819" t="str">
            <v>CIPEN Relocation</v>
          </cell>
        </row>
        <row r="3820">
          <cell r="A3820">
            <v>7521548</v>
          </cell>
          <cell r="B3820" t="str">
            <v>Bonner B1 S91 - LV Supply to TLC</v>
          </cell>
          <cell r="C3820" t="str">
            <v>CIPEN Spec Requests</v>
          </cell>
        </row>
        <row r="3821">
          <cell r="A3821">
            <v>7521549</v>
          </cell>
          <cell r="B3821" t="str">
            <v>Tuggeranong B1639 - HV Retic &amp; LV Supply to Residence</v>
          </cell>
          <cell r="C3821" t="str">
            <v>CIPEN Rural Devpmnt</v>
          </cell>
        </row>
        <row r="3822">
          <cell r="A3822">
            <v>7521550</v>
          </cell>
          <cell r="B3822" t="str">
            <v>Kambah B15 S401 - LV Relocation</v>
          </cell>
          <cell r="C3822" t="str">
            <v>CIPEN Relocation</v>
          </cell>
        </row>
        <row r="3823">
          <cell r="A3823">
            <v>7521551</v>
          </cell>
          <cell r="B3823" t="str">
            <v>Yarralumla B5 S128 Chinese Embassy Temp Supply</v>
          </cell>
          <cell r="C3823" t="str">
            <v>CIPEN Com/Ind Dvlp</v>
          </cell>
        </row>
        <row r="3824">
          <cell r="A3824">
            <v>7521552</v>
          </cell>
          <cell r="B3824" t="str">
            <v>Suburban Pole Replace - Stg 41 2010-11</v>
          </cell>
          <cell r="C3824" t="str">
            <v>CIPEN Dist Pole Rplc</v>
          </cell>
        </row>
        <row r="3825">
          <cell r="A3825">
            <v>7521553</v>
          </cell>
          <cell r="B3825" t="str">
            <v>Suburban Pole Replacement - Stage 1 2011- 2012</v>
          </cell>
          <cell r="C3825" t="str">
            <v>CIPEN Dist Pole Rplc</v>
          </cell>
        </row>
        <row r="3826">
          <cell r="A3826">
            <v>7521554</v>
          </cell>
          <cell r="B3826" t="str">
            <v>Miscellaneous Suburb Pole Reinforcement Stage 5 2010/11</v>
          </cell>
          <cell r="C3826" t="str">
            <v>CIPEN Dist Pole Rnst</v>
          </cell>
        </row>
        <row r="3827">
          <cell r="A3827">
            <v>7521555</v>
          </cell>
          <cell r="B3827" t="str">
            <v>HV Centre Phase Disc &amp; Surge Diverter replacement - Sector 1 Stg 1</v>
          </cell>
          <cell r="C3827" t="str">
            <v>CIPEN Dist O/H Rplc</v>
          </cell>
        </row>
        <row r="3828">
          <cell r="A3828">
            <v>7521556</v>
          </cell>
          <cell r="B3828" t="str">
            <v>HV Centre Phase Disc &amp; Surge Diverter replacement - Sector 1 Stg 2</v>
          </cell>
          <cell r="C3828" t="str">
            <v>CIPEN Dist O/H Rplc</v>
          </cell>
        </row>
        <row r="3829">
          <cell r="A3829">
            <v>7521557</v>
          </cell>
          <cell r="B3829" t="str">
            <v>HV Centre Phase Disc &amp; Surge Diverter replacement - Sector 2 Stg 1</v>
          </cell>
          <cell r="C3829" t="str">
            <v>CIPEN Dist O/H Rplc</v>
          </cell>
        </row>
        <row r="3830">
          <cell r="A3830">
            <v>7521558</v>
          </cell>
          <cell r="B3830" t="str">
            <v>HV Centre Phase Disc &amp; Surge Diverter replacement - Sector 2 Stg 2</v>
          </cell>
          <cell r="C3830" t="str">
            <v>CIPEN Dist O/H Rplc</v>
          </cell>
        </row>
        <row r="3831">
          <cell r="A3831">
            <v>7521559</v>
          </cell>
          <cell r="B3831" t="str">
            <v>HV Centre Phase Disc &amp; Surge Diverter replacement - Sector 3 Stg 1</v>
          </cell>
          <cell r="C3831" t="str">
            <v>CIPEN Dist O/H Rplc</v>
          </cell>
        </row>
        <row r="3832">
          <cell r="A3832">
            <v>7521560</v>
          </cell>
          <cell r="B3832" t="str">
            <v>Dickson B1 S76 Phillip Ave/Majura Ave Int - LV Supply to TLC</v>
          </cell>
          <cell r="C3832" t="str">
            <v>CIPEN Spec Requests</v>
          </cell>
        </row>
        <row r="3833">
          <cell r="A3833">
            <v>7521561</v>
          </cell>
          <cell r="B3833" t="str">
            <v>Kingston B1 S63 Indoor Sub &amp; HV LV Retic</v>
          </cell>
          <cell r="C3833" t="str">
            <v>CIPEN Com/Ind Dvlp</v>
          </cell>
        </row>
        <row r="3834">
          <cell r="A3834">
            <v>7521563</v>
          </cell>
          <cell r="B3834" t="str">
            <v>Turner B17 &amp;18 S62 - LV Supply to 15 Units</v>
          </cell>
          <cell r="C3834" t="str">
            <v>CIPEN Urbn Infill</v>
          </cell>
        </row>
        <row r="3835">
          <cell r="A3835">
            <v>7521564</v>
          </cell>
          <cell r="B3835" t="str">
            <v>Braddon B1 S11 Merici College Sub 7194 Upgrade</v>
          </cell>
          <cell r="C3835" t="str">
            <v>CIPEN Com/Ind Dvlp</v>
          </cell>
        </row>
        <row r="3836">
          <cell r="A3836">
            <v>7521565</v>
          </cell>
          <cell r="B3836" t="str">
            <v>Deakin B28 S29 -  LV Relocation</v>
          </cell>
          <cell r="C3836" t="str">
            <v>CIPEN Relocation</v>
          </cell>
        </row>
        <row r="3837">
          <cell r="A3837">
            <v>7521566</v>
          </cell>
          <cell r="B3837" t="str">
            <v>Yarralumla B5 S128 Chinese Embassy HV LV Retic</v>
          </cell>
          <cell r="C3837" t="str">
            <v>CIPEN Com/Ind Dvlp</v>
          </cell>
        </row>
        <row r="3838">
          <cell r="A3838">
            <v>7521567</v>
          </cell>
          <cell r="B3838" t="str">
            <v>Watson Village Phase 3 &amp; 4 HV &amp; LV Retic</v>
          </cell>
          <cell r="C3838" t="str">
            <v>CIPEN Urbn Dvlpmnt</v>
          </cell>
        </row>
        <row r="3839">
          <cell r="A3839">
            <v>7521569</v>
          </cell>
          <cell r="B3839" t="str">
            <v>Bonner Roden Cutler Dr SLC LV Supply</v>
          </cell>
          <cell r="C3839" t="str">
            <v>CIPEN Spec Requests</v>
          </cell>
        </row>
        <row r="3840">
          <cell r="A3840">
            <v>7521570</v>
          </cell>
          <cell r="B3840" t="str">
            <v>Kingston B1 S63 Temp Supply</v>
          </cell>
          <cell r="C3840" t="str">
            <v>CIPEN Com/Ind Dvlp</v>
          </cell>
        </row>
        <row r="3841">
          <cell r="A3841">
            <v>7521573</v>
          </cell>
          <cell r="B3841" t="str">
            <v>Stage 3 Bushfire Mitigation Pole Replacement 2011</v>
          </cell>
          <cell r="C3841" t="str">
            <v>CIPEN Dist Pole Rplc</v>
          </cell>
        </row>
        <row r="3842">
          <cell r="A3842">
            <v>7521574</v>
          </cell>
          <cell r="B3842" t="str">
            <v>Holt B18 S51 McDonalds Restaurant - LV Supply</v>
          </cell>
          <cell r="C3842" t="str">
            <v>CIPEN Com/Ind Dvlp</v>
          </cell>
        </row>
        <row r="3843">
          <cell r="A3843">
            <v>7521575</v>
          </cell>
          <cell r="B3843" t="str">
            <v>Bonner B1 S26 - 30 Units LV Supply</v>
          </cell>
          <cell r="C3843" t="str">
            <v>CIPEN Urbn Infill</v>
          </cell>
        </row>
        <row r="3844">
          <cell r="A3844">
            <v>7521576</v>
          </cell>
          <cell r="B3844" t="str">
            <v>Belconnen B14 S50 Community Health Centre HV Retic</v>
          </cell>
          <cell r="C3844" t="str">
            <v>CIPEN Com/Ind Dvlp</v>
          </cell>
        </row>
        <row r="3845">
          <cell r="A3845">
            <v>7521578</v>
          </cell>
          <cell r="B3845" t="str">
            <v>Bruce B8 S85 - LV Supply to Construction Site</v>
          </cell>
          <cell r="C3845" t="str">
            <v>CIPEN Com/Ind Dvlp</v>
          </cell>
        </row>
        <row r="3846">
          <cell r="A3846">
            <v>7521579</v>
          </cell>
          <cell r="B3846" t="str">
            <v>Kambah B9 S164 - LV Supply to 9 Units</v>
          </cell>
          <cell r="C3846" t="str">
            <v>CIPEN Urbn Infill</v>
          </cell>
        </row>
        <row r="3847">
          <cell r="A3847">
            <v>7521580</v>
          </cell>
          <cell r="B3847" t="str">
            <v>Symonston B18 S106 - HV Retic &amp; LV Supply to Miniature Railway Site</v>
          </cell>
          <cell r="C3847" t="str">
            <v>CIPEN Com/Ind Dvlp</v>
          </cell>
        </row>
        <row r="3848">
          <cell r="A3848">
            <v>7521582</v>
          </cell>
          <cell r="B3848" t="str">
            <v>Beard B21 S7 - LV Supply to Comm Development</v>
          </cell>
          <cell r="C3848" t="str">
            <v>CIPEN Com/Ind Dvlp</v>
          </cell>
        </row>
        <row r="3849">
          <cell r="A3849">
            <v>7521583</v>
          </cell>
          <cell r="B3849" t="str">
            <v>Belconnen Dist B1586 Parkwood - LV Relocation</v>
          </cell>
          <cell r="C3849" t="str">
            <v>CIPEN Relocation</v>
          </cell>
        </row>
        <row r="3850">
          <cell r="A3850">
            <v>7521589</v>
          </cell>
          <cell r="B3850" t="str">
            <v>Pearce B62 S26 Hartley Lifecare LV Supply</v>
          </cell>
          <cell r="C3850" t="str">
            <v>CIPEN Com/Ind Dvlp</v>
          </cell>
        </row>
        <row r="3851">
          <cell r="A3851">
            <v>7521591</v>
          </cell>
          <cell r="B3851" t="str">
            <v>Beard B5 S8 LV Supply</v>
          </cell>
          <cell r="C3851" t="str">
            <v>CIPEN Com/Ind Dvlp</v>
          </cell>
        </row>
        <row r="3852">
          <cell r="A3852">
            <v>7521592</v>
          </cell>
          <cell r="B3852" t="str">
            <v>Lyons B6 S69 Temp Supply</v>
          </cell>
          <cell r="C3852" t="str">
            <v>CIPEN Urbn Infill</v>
          </cell>
        </row>
        <row r="3853">
          <cell r="A3853">
            <v>7521595</v>
          </cell>
          <cell r="B3853" t="str">
            <v>Griffith B26 S78 LV Supply Relocation</v>
          </cell>
          <cell r="C3853" t="str">
            <v>CIPEN Relocation</v>
          </cell>
        </row>
        <row r="3854">
          <cell r="A3854">
            <v>7521596</v>
          </cell>
          <cell r="B3854" t="str">
            <v>Narrabundah B1 S28 - 24 Units LV Supply</v>
          </cell>
          <cell r="C3854" t="str">
            <v>CIPEN Urbn Infill</v>
          </cell>
        </row>
        <row r="3855">
          <cell r="A3855">
            <v>7521597</v>
          </cell>
          <cell r="B3855" t="str">
            <v>Dunlop B4 S133 Woolworths -  LV Supply</v>
          </cell>
          <cell r="C3855" t="str">
            <v>CIPEN Com/Ind Dvlp</v>
          </cell>
        </row>
        <row r="3856">
          <cell r="A3856">
            <v>7521599</v>
          </cell>
          <cell r="B3856" t="str">
            <v>Stage 1 OH Mains Replacement 2011 - '12</v>
          </cell>
          <cell r="C3856" t="str">
            <v>CIPEN Dist O/H Rplc</v>
          </cell>
        </row>
        <row r="3857">
          <cell r="A3857">
            <v>7521602</v>
          </cell>
          <cell r="B3857" t="str">
            <v>Fyshwick B4 S86 - LV Supply to Comm Development</v>
          </cell>
          <cell r="C3857" t="str">
            <v>CIPEN Com/Ind Dvlp</v>
          </cell>
        </row>
        <row r="3858">
          <cell r="A3858">
            <v>7521604</v>
          </cell>
          <cell r="B3858" t="str">
            <v>Forde B2 S67 - LV Supply to 6 Units</v>
          </cell>
          <cell r="C3858" t="str">
            <v>CIPEN Urbn Infill</v>
          </cell>
        </row>
        <row r="3859">
          <cell r="A3859">
            <v>7521605</v>
          </cell>
          <cell r="B3859" t="str">
            <v>Forde B5 S4  - LV Supply to 12 Units</v>
          </cell>
          <cell r="C3859" t="str">
            <v>CIPEN Urbn Infill</v>
          </cell>
        </row>
        <row r="3860">
          <cell r="A3860">
            <v>7521607</v>
          </cell>
          <cell r="B3860" t="str">
            <v>Belconnen B8 S20 - LV Supply to Comm Development</v>
          </cell>
          <cell r="C3860" t="str">
            <v>CIPEN Com/Ind Dvlp</v>
          </cell>
        </row>
        <row r="3861">
          <cell r="A3861">
            <v>7521608</v>
          </cell>
          <cell r="B3861" t="str">
            <v>2/25 Cohen St Belconnen Replace Pole and install new substation</v>
          </cell>
          <cell r="C3861" t="str">
            <v>CIPEN Dist O/H Rplc</v>
          </cell>
        </row>
        <row r="3862">
          <cell r="A3862">
            <v>7521609</v>
          </cell>
          <cell r="B3862" t="str">
            <v>Jacka 1 Estate HV &amp; LV Reticulation</v>
          </cell>
          <cell r="C3862" t="str">
            <v>CIPEN Urbn Dvlpmnt</v>
          </cell>
        </row>
        <row r="3863">
          <cell r="A3863">
            <v>7521612</v>
          </cell>
          <cell r="B3863" t="str">
            <v>Suburban Pole Replacement  - Stage 2 2011- 2012</v>
          </cell>
          <cell r="C3863" t="str">
            <v>CIPEN Dist Pole Rplc</v>
          </cell>
        </row>
        <row r="3864">
          <cell r="A3864">
            <v>7521613</v>
          </cell>
          <cell r="B3864" t="str">
            <v>Red Hill B32 S35 - Replace LV O/H with ABC</v>
          </cell>
          <cell r="C3864" t="str">
            <v>CIPEN CI Replacemnt</v>
          </cell>
        </row>
        <row r="3865">
          <cell r="A3865">
            <v>7521614</v>
          </cell>
          <cell r="B3865" t="str">
            <v>Acton Clunies Rd &amp; Barry Dr HV Relocations</v>
          </cell>
          <cell r="C3865" t="str">
            <v>CIPEN Relocation</v>
          </cell>
        </row>
        <row r="3866">
          <cell r="A3866">
            <v>7521615</v>
          </cell>
          <cell r="B3866" t="str">
            <v>Kingston B2 S62 Temp Supply</v>
          </cell>
          <cell r="C3866" t="str">
            <v>CIPEN Com/Ind Dvlp</v>
          </cell>
        </row>
        <row r="3867">
          <cell r="A3867">
            <v>7521616</v>
          </cell>
          <cell r="B3867" t="str">
            <v>Forde  Horse Park Dr/ David Walsh Av  Int - LV Supply to SLCC</v>
          </cell>
          <cell r="C3867" t="str">
            <v>CIPEN Spec Requests</v>
          </cell>
        </row>
        <row r="3868">
          <cell r="A3868">
            <v>7521618</v>
          </cell>
          <cell r="B3868" t="str">
            <v>Reid B11 S36 - LV Relocation</v>
          </cell>
          <cell r="C3868" t="str">
            <v>CIPEN Relocation</v>
          </cell>
        </row>
        <row r="3869">
          <cell r="A3869">
            <v>7521620</v>
          </cell>
          <cell r="B3869" t="str">
            <v>Jerraboberra Dist B2062 Harman HV to Sub 8754</v>
          </cell>
          <cell r="C3869" t="str">
            <v>CIPEN Com/Ind Dvlp</v>
          </cell>
        </row>
        <row r="3870">
          <cell r="A3870">
            <v>7521622</v>
          </cell>
          <cell r="B3870" t="str">
            <v>City B1 S96 Sub 682 Removal and HV LV Relocation</v>
          </cell>
          <cell r="C3870" t="str">
            <v>CIPEN Relocation</v>
          </cell>
        </row>
        <row r="3871">
          <cell r="A3871">
            <v>7521623</v>
          </cell>
          <cell r="B3871" t="str">
            <v>Distribution Pole Substation Replacement Stage 1 2011 - '12</v>
          </cell>
          <cell r="C3871" t="str">
            <v>CIPEN Dist Pole Sub</v>
          </cell>
        </row>
        <row r="3872">
          <cell r="A3872">
            <v>7521624</v>
          </cell>
          <cell r="B3872" t="str">
            <v>Farrer B1 S14 Shops LV Upgrade</v>
          </cell>
          <cell r="C3872" t="str">
            <v>CIPEN Com/Ind Dvlp</v>
          </cell>
        </row>
        <row r="3873">
          <cell r="A3873">
            <v>7521625</v>
          </cell>
          <cell r="B3873" t="str">
            <v>Belconnen Dist B1545 CSIRO Experimental Farm - LV Upgrade</v>
          </cell>
          <cell r="C3873" t="str">
            <v>CIPEN Com/Ind Dvlp</v>
          </cell>
        </row>
        <row r="3874">
          <cell r="A3874">
            <v>7521626</v>
          </cell>
          <cell r="B3874" t="str">
            <v>Nicholls B1 S125   Sewer Vent  Fan   - LV Relocation</v>
          </cell>
          <cell r="C3874" t="str">
            <v>CIPEN Relocation</v>
          </cell>
        </row>
        <row r="3875">
          <cell r="A3875">
            <v>7521627</v>
          </cell>
          <cell r="B3875" t="str">
            <v>Forrest B5 S35 - LV Relocation</v>
          </cell>
          <cell r="C3875" t="str">
            <v>CIPEN Relocation</v>
          </cell>
        </row>
        <row r="3876">
          <cell r="A3876">
            <v>7521628</v>
          </cell>
          <cell r="B3876" t="str">
            <v>Narrabundah B4 S64 Jerrabomberra Oval - LV Upgrade</v>
          </cell>
          <cell r="C3876" t="str">
            <v>CIPEN Community Dvp</v>
          </cell>
        </row>
        <row r="3877">
          <cell r="A3877">
            <v>7521629</v>
          </cell>
          <cell r="B3877" t="str">
            <v>Chifley B25 S7 - LV Supply to 11 Units</v>
          </cell>
          <cell r="C3877" t="str">
            <v>CIPEN Urbn Infill</v>
          </cell>
        </row>
        <row r="3878">
          <cell r="A3878">
            <v>7521630</v>
          </cell>
          <cell r="B3878" t="str">
            <v>O'Connor B56&amp;7 S79 - LV Supply to 20 Units</v>
          </cell>
          <cell r="C3878" t="str">
            <v>CIPEN Urbn Infill</v>
          </cell>
        </row>
        <row r="3879">
          <cell r="A3879">
            <v>7521632</v>
          </cell>
          <cell r="B3879" t="str">
            <v>Mitchell B14 20 S47 Canberra Metronode Data Centre HV Retic</v>
          </cell>
          <cell r="C3879" t="str">
            <v>CIPEN Com/Ind Dvlp</v>
          </cell>
        </row>
        <row r="3880">
          <cell r="A3880">
            <v>7521633</v>
          </cell>
          <cell r="B3880" t="str">
            <v>Belconnen B2 S23 - LV Supply to Parking Booth</v>
          </cell>
          <cell r="C3880" t="str">
            <v>CIPEN Spec Requests</v>
          </cell>
        </row>
        <row r="3881">
          <cell r="A3881">
            <v>7521634</v>
          </cell>
          <cell r="B3881" t="str">
            <v>Beard B10 S7 - LV Supply to Comm Development</v>
          </cell>
          <cell r="C3881" t="str">
            <v>CIPEN Com/Ind Dvlp</v>
          </cell>
        </row>
        <row r="3882">
          <cell r="A3882">
            <v>7521640</v>
          </cell>
          <cell r="B3882" t="str">
            <v>Palmerston Blk 6 Sec 133 - Padmount Sub 5153 replacement</v>
          </cell>
          <cell r="C3882" t="str">
            <v>CIPEN Dist S/S Rplc</v>
          </cell>
        </row>
        <row r="3883">
          <cell r="A3883">
            <v>7521641</v>
          </cell>
          <cell r="B3883" t="str">
            <v>Rural OH Services Meter Relocation Stage 1 2011-12</v>
          </cell>
          <cell r="C3883" t="str">
            <v>CIPEN Dist O/H Rplc</v>
          </cell>
        </row>
        <row r="3884">
          <cell r="A3884">
            <v>7521642</v>
          </cell>
          <cell r="B3884" t="str">
            <v>Beard B17 S7 LV Supply</v>
          </cell>
          <cell r="C3884" t="str">
            <v>CIPEN Com/Ind Dvlp</v>
          </cell>
        </row>
        <row r="3885">
          <cell r="A3885">
            <v>7521643</v>
          </cell>
          <cell r="B3885" t="str">
            <v>Torrens B13 S22 - LV Relocation</v>
          </cell>
          <cell r="C3885" t="str">
            <v>CIPEN Relocation</v>
          </cell>
        </row>
        <row r="3886">
          <cell r="A3886">
            <v>7521645</v>
          </cell>
          <cell r="B3886" t="str">
            <v>Paddys River B107 - LV Supply to Rural Fire Service</v>
          </cell>
          <cell r="C3886" t="str">
            <v>CIPEN Rural Devpmnt</v>
          </cell>
        </row>
        <row r="3887">
          <cell r="A3887">
            <v>7521646</v>
          </cell>
          <cell r="B3887" t="str">
            <v>HV OH Switch Gear Replacement - Stage 1 2011-12 (TC)</v>
          </cell>
          <cell r="C3887" t="str">
            <v>CIPEN Dist O/H Rplc</v>
          </cell>
        </row>
        <row r="3888">
          <cell r="A3888">
            <v>7521647</v>
          </cell>
          <cell r="B3888" t="str">
            <v>Suburban Pole Replacement  - Stage 3 2011- 12</v>
          </cell>
          <cell r="C3888" t="str">
            <v>CIPEN Dist Pole Rplc</v>
          </cell>
        </row>
        <row r="3889">
          <cell r="A3889">
            <v>7521648</v>
          </cell>
          <cell r="B3889" t="str">
            <v>Suburban Pole Replacement - Stage 4 2011-2012</v>
          </cell>
          <cell r="C3889" t="str">
            <v>CIPEN Dist Pole Rplc</v>
          </cell>
        </row>
        <row r="3890">
          <cell r="A3890">
            <v>7521649</v>
          </cell>
          <cell r="B3890" t="str">
            <v>Suburban Pole Replacement  - Stage 5 2011-2012</v>
          </cell>
          <cell r="C3890" t="str">
            <v>CIPEN Dist Pole Rplc</v>
          </cell>
        </row>
        <row r="3891">
          <cell r="A3891">
            <v>7521650</v>
          </cell>
          <cell r="B3891" t="str">
            <v>Suburban Pole Replacement - Stage 6 2011-2012</v>
          </cell>
          <cell r="C3891" t="str">
            <v>CIPEN Dist Pole Rplc</v>
          </cell>
        </row>
        <row r="3892">
          <cell r="A3892">
            <v>7521651</v>
          </cell>
          <cell r="B3892" t="str">
            <v>Suburban Pole Replacement - Stage 7 2011-2012</v>
          </cell>
          <cell r="C3892" t="str">
            <v>CIPEN Dist Pole Rplc</v>
          </cell>
        </row>
        <row r="3893">
          <cell r="A3893">
            <v>7521652</v>
          </cell>
          <cell r="B3893" t="str">
            <v>Suburban Pole Replacement - Stage 8 2011-2012</v>
          </cell>
          <cell r="C3893" t="str">
            <v>CIPEN Dist Pole Rplc</v>
          </cell>
        </row>
        <row r="3894">
          <cell r="A3894">
            <v>7521653</v>
          </cell>
          <cell r="B3894" t="str">
            <v>Suburban Pole Replacement - Stage 9 2011-2012</v>
          </cell>
          <cell r="C3894" t="str">
            <v>CIPEN Dist Pole Rplc</v>
          </cell>
        </row>
        <row r="3895">
          <cell r="A3895">
            <v>7521654</v>
          </cell>
          <cell r="B3895" t="str">
            <v>Suburban Pole Replacement - Stage 10 2011-2012</v>
          </cell>
          <cell r="C3895" t="str">
            <v>CIPEN Dist Pole Rplc</v>
          </cell>
        </row>
        <row r="3896">
          <cell r="A3896">
            <v>7521655</v>
          </cell>
          <cell r="B3896" t="str">
            <v>LV Cable Pothead &amp; Crossarm Replacements - Stage 1 2011/12</v>
          </cell>
          <cell r="C3896" t="str">
            <v>CIPEN Dist O/H Rplc</v>
          </cell>
        </row>
        <row r="3897">
          <cell r="A3897">
            <v>7521656</v>
          </cell>
          <cell r="B3897" t="str">
            <v>Greenway B10 S16 - LV Supply to Construction Site</v>
          </cell>
          <cell r="C3897" t="str">
            <v>CIPEN Com/Ind Dvlp</v>
          </cell>
        </row>
        <row r="3898">
          <cell r="A3898">
            <v>7521657</v>
          </cell>
          <cell r="B3898" t="str">
            <v>Lyneham B4 S67 YC Club - LV Supply to SW Harvesting Facility</v>
          </cell>
          <cell r="C3898" t="str">
            <v>CIPEN Com/Ind Dvlp</v>
          </cell>
        </row>
        <row r="3899">
          <cell r="A3899">
            <v>7521658</v>
          </cell>
          <cell r="B3899" t="str">
            <v>Belconnen Dist B1332 Strathnairn - LV Upgrade</v>
          </cell>
          <cell r="C3899" t="str">
            <v>CIPEN Com/Ind Dvlp</v>
          </cell>
        </row>
        <row r="3900">
          <cell r="A3900">
            <v>7521661</v>
          </cell>
          <cell r="B3900" t="str">
            <v>Crace Estate Stage 2C1 HV &amp; LV Reticulation</v>
          </cell>
          <cell r="C3900" t="str">
            <v>CIPEN Urbn Dvlpmnt</v>
          </cell>
        </row>
        <row r="3901">
          <cell r="A3901">
            <v>7521663</v>
          </cell>
          <cell r="B3901" t="str">
            <v>Forrest B8 9 S18 Indoor Sub Fitout HV &amp; LV Retic</v>
          </cell>
          <cell r="C3901" t="str">
            <v>CIPEN Com/Ind Dvlp</v>
          </cell>
        </row>
        <row r="3902">
          <cell r="A3902">
            <v>7521664</v>
          </cell>
          <cell r="B3902" t="str">
            <v>Weston Unwin Place. Relocate HV cables from watermain</v>
          </cell>
          <cell r="C3902" t="str">
            <v>CIPEN Dist U/G Rplc</v>
          </cell>
        </row>
        <row r="3903">
          <cell r="A3903">
            <v>7521666</v>
          </cell>
          <cell r="B3903" t="str">
            <v>Boner B51 S56 - LV Supply to 25 Units</v>
          </cell>
          <cell r="C3903" t="str">
            <v>CIPEN Urbn Infill</v>
          </cell>
        </row>
        <row r="3904">
          <cell r="A3904">
            <v>7521667</v>
          </cell>
          <cell r="B3904" t="str">
            <v>Mawson Athllon Dr/Mawson Dr Int - LV Supply to Bike Cage</v>
          </cell>
          <cell r="C3904" t="str">
            <v>CIPEN Spec Requests</v>
          </cell>
        </row>
        <row r="3905">
          <cell r="A3905">
            <v>7521668</v>
          </cell>
          <cell r="B3905" t="str">
            <v>Reactive Poles 2011/2012</v>
          </cell>
          <cell r="C3905" t="str">
            <v>CIPEN Dist Pole Rplc</v>
          </cell>
        </row>
        <row r="3906">
          <cell r="A3906">
            <v>7521669</v>
          </cell>
          <cell r="B3906" t="str">
            <v>Domestic New Meter Connections - 2011/12</v>
          </cell>
          <cell r="C3906" t="str">
            <v>CIPEN NEW METER</v>
          </cell>
        </row>
        <row r="3907">
          <cell r="A3907">
            <v>7521670</v>
          </cell>
          <cell r="B3907" t="str">
            <v>Commerical New Meter Connections - 2011/12</v>
          </cell>
          <cell r="C3907" t="str">
            <v>CIPEN NEW METER</v>
          </cell>
        </row>
        <row r="3908">
          <cell r="A3908">
            <v>7521672</v>
          </cell>
          <cell r="B3908" t="str">
            <v>Domestic Meter Replacement 2011/12</v>
          </cell>
          <cell r="C3908" t="str">
            <v>CIPEN Meter Replce</v>
          </cell>
        </row>
        <row r="3909">
          <cell r="A3909">
            <v>7521673</v>
          </cell>
          <cell r="B3909" t="str">
            <v>New Services - 2011/12</v>
          </cell>
          <cell r="C3909" t="str">
            <v>CIPEN NEW SERVICES</v>
          </cell>
        </row>
        <row r="3910">
          <cell r="A3910">
            <v>7521674</v>
          </cell>
          <cell r="B3910" t="str">
            <v>Service Upgrade to 3 Phase - 2011/12</v>
          </cell>
          <cell r="C3910" t="str">
            <v>CIPEN NEW SERVICES</v>
          </cell>
        </row>
        <row r="3911">
          <cell r="A3911">
            <v>7521675</v>
          </cell>
          <cell r="B3911" t="str">
            <v>Overhead Service Replacements - 2011/12</v>
          </cell>
          <cell r="C3911" t="str">
            <v>CIPEN SERVICE RPLC</v>
          </cell>
        </row>
        <row r="3912">
          <cell r="A3912">
            <v>7521677</v>
          </cell>
          <cell r="B3912" t="str">
            <v>Turner B23  S61 - 32 Units HV LV Retic</v>
          </cell>
          <cell r="C3912" t="str">
            <v>CIPEN Urbn Infill</v>
          </cell>
        </row>
        <row r="3913">
          <cell r="A3913">
            <v>7521678</v>
          </cell>
          <cell r="B3913" t="str">
            <v>Charnwood B4 S95 Woolworths LV Relocation</v>
          </cell>
          <cell r="C3913" t="str">
            <v>CIPEN Relocation</v>
          </cell>
        </row>
        <row r="3914">
          <cell r="A3914">
            <v>7521683</v>
          </cell>
          <cell r="B3914" t="str">
            <v>Kingston B10 S21 - LV Upgrade</v>
          </cell>
          <cell r="C3914" t="str">
            <v>CIPEN Com/Ind Dvlp</v>
          </cell>
        </row>
        <row r="3915">
          <cell r="A3915">
            <v>7521684</v>
          </cell>
          <cell r="B3915" t="str">
            <v>AAD Billing System</v>
          </cell>
          <cell r="C3915" t="str">
            <v>CIPEN IT Project</v>
          </cell>
        </row>
        <row r="3916">
          <cell r="A3916">
            <v>7521685</v>
          </cell>
          <cell r="B3916" t="str">
            <v>Stage 4 Bushfire Mitigation Pole Replacement 2011</v>
          </cell>
          <cell r="C3916" t="str">
            <v>CIPEN Dist Pole Rplc</v>
          </cell>
        </row>
        <row r="3917">
          <cell r="A3917">
            <v>7521686</v>
          </cell>
          <cell r="B3917" t="str">
            <v>Casey B2 S30 - LV Supply to 45 Units</v>
          </cell>
          <cell r="C3917" t="str">
            <v>CIPEN Urbn Infill</v>
          </cell>
        </row>
        <row r="3918">
          <cell r="A3918">
            <v>7521687</v>
          </cell>
          <cell r="B3918" t="str">
            <v>Melba B15 S59 LV Supply to Monks Residence</v>
          </cell>
          <cell r="C3918" t="str">
            <v>CIPEN Community Dvp</v>
          </cell>
        </row>
        <row r="3919">
          <cell r="A3919">
            <v>7521688</v>
          </cell>
          <cell r="B3919" t="str">
            <v>Kambah B1 S239 - LV Supply to Rain Gauge Station</v>
          </cell>
          <cell r="C3919" t="str">
            <v>CIPEN Spec Requests</v>
          </cell>
        </row>
        <row r="3920">
          <cell r="A3920">
            <v>7521689</v>
          </cell>
          <cell r="B3920" t="str">
            <v>CRN Hindmarsh &amp; Yamba Dr O¿Malley  - LV Supply to Rain Gauge Station</v>
          </cell>
          <cell r="C3920" t="str">
            <v>CIPEN Spec Requests</v>
          </cell>
        </row>
        <row r="3921">
          <cell r="A3921">
            <v>7521696</v>
          </cell>
          <cell r="B3921" t="str">
            <v>DICKSON BLK 35 SEC 19 SUB 1050 REPLACEMENT</v>
          </cell>
          <cell r="C3921" t="str">
            <v>CIPEN Dist S/S Rplc</v>
          </cell>
        </row>
        <row r="3922">
          <cell r="A3922">
            <v>7521697</v>
          </cell>
          <cell r="B3922" t="str">
            <v>Miscellaneous Suburb Pole Reinforcements Stage 1 2011-'12</v>
          </cell>
          <cell r="C3922" t="str">
            <v>CIPEN Dist Pole Rnst</v>
          </cell>
        </row>
        <row r="3923">
          <cell r="A3923">
            <v>7521698</v>
          </cell>
          <cell r="B3923" t="str">
            <v>Installation of Pole Stays Stage 1 2011-12</v>
          </cell>
          <cell r="C3923" t="str">
            <v>CIPEN Dist O/H Rplc</v>
          </cell>
        </row>
        <row r="3924">
          <cell r="A3924">
            <v>7521699</v>
          </cell>
          <cell r="B3924" t="str">
            <v>Wright John Gorton Dr/Cotter Road Int - LV Supply to TLC</v>
          </cell>
          <cell r="C3924" t="str">
            <v>CIPEN Spec Requests</v>
          </cell>
        </row>
        <row r="3925">
          <cell r="A3925">
            <v>7521700</v>
          </cell>
          <cell r="B3925" t="str">
            <v>Yarralumla Guilfoyle St adj. B21 S66 - HV Relocation</v>
          </cell>
          <cell r="C3925" t="str">
            <v>CIPEN Relocation</v>
          </cell>
        </row>
        <row r="3926">
          <cell r="A3926">
            <v>7521701</v>
          </cell>
          <cell r="B3926" t="str">
            <v>Bonner B6 S26 Primary School LV Supply</v>
          </cell>
          <cell r="C3926" t="str">
            <v>CIPEN Community Dvp</v>
          </cell>
        </row>
        <row r="3927">
          <cell r="A3927">
            <v>7521702</v>
          </cell>
          <cell r="B3927" t="str">
            <v>Mitchell B5 S59 CDC Data Centre Indoor Sub HV LV Retic</v>
          </cell>
          <cell r="C3927" t="str">
            <v>CIPEN Com/Ind Dvlp</v>
          </cell>
        </row>
        <row r="3928">
          <cell r="A3928">
            <v>7521704</v>
          </cell>
          <cell r="B3928" t="str">
            <v>Crace Estate Stage 2D1 HV &amp; LV Reticulation</v>
          </cell>
          <cell r="C3928" t="str">
            <v>CIPEN Urbn Dvlpmnt</v>
          </cell>
        </row>
        <row r="3929">
          <cell r="A3929">
            <v>7521706</v>
          </cell>
          <cell r="B3929" t="str">
            <v>Macquarie B19 S13 - LV Supply to 9 Units</v>
          </cell>
          <cell r="C3929" t="str">
            <v>CIPEN Urbn Infill</v>
          </cell>
        </row>
        <row r="3930">
          <cell r="A3930">
            <v>7521707</v>
          </cell>
          <cell r="B3930" t="str">
            <v>Forde B1 S33 - LV Supply to 6 Units</v>
          </cell>
          <cell r="C3930" t="str">
            <v>CIPEN Urbn Infill</v>
          </cell>
        </row>
        <row r="3931">
          <cell r="A3931">
            <v>7521708</v>
          </cell>
          <cell r="B3931" t="str">
            <v>Crace Estate Stage 2D2 HV &amp; LV Reticulation</v>
          </cell>
          <cell r="C3931" t="str">
            <v>CIPEN Urbn Dvlpmnt</v>
          </cell>
        </row>
        <row r="3932">
          <cell r="A3932">
            <v>7521710</v>
          </cell>
          <cell r="B3932" t="str">
            <v>Gungahlin B2 S58 - LV Supply to Construction Site</v>
          </cell>
          <cell r="C3932" t="str">
            <v>CIPEN Com/Ind Dvlp</v>
          </cell>
        </row>
        <row r="3933">
          <cell r="A3933">
            <v>7521711</v>
          </cell>
          <cell r="B3933" t="str">
            <v>Tidbinbilla 22kV Crossarm Replacement and Maintenance Stage 112-'13</v>
          </cell>
          <cell r="C3933" t="str">
            <v>CIPEN Dist O/H Rplc</v>
          </cell>
        </row>
        <row r="3934">
          <cell r="A3934">
            <v>7521713</v>
          </cell>
          <cell r="B3934" t="str">
            <v>Tidbinbilla 22kV Crossarm Replacement and Maintenance Stage 212-'13</v>
          </cell>
          <cell r="C3934" t="str">
            <v>CIPEN Dist O/H Rplc</v>
          </cell>
        </row>
        <row r="3935">
          <cell r="A3935">
            <v>7521714</v>
          </cell>
          <cell r="B3935" t="str">
            <v>Tidbinbilla 22kV Crossarm Replacement and Maintenance Stage 312-'13</v>
          </cell>
          <cell r="C3935" t="str">
            <v>CIPEN Dist O/H Rplc</v>
          </cell>
        </row>
        <row r="3936">
          <cell r="A3936">
            <v>7521716</v>
          </cell>
          <cell r="B3936" t="str">
            <v>Lawson South Stage 1 11kV Feeder Relocation</v>
          </cell>
          <cell r="C3936" t="str">
            <v>CIPEN Relocation</v>
          </cell>
        </row>
        <row r="3937">
          <cell r="A3937">
            <v>7521717</v>
          </cell>
          <cell r="B3937" t="str">
            <v>Garran B1 S58 NCPH HV LV Supply Upgrade</v>
          </cell>
          <cell r="C3937" t="str">
            <v>CIPEN Com/Ind Dvlp</v>
          </cell>
        </row>
        <row r="3938">
          <cell r="A3938">
            <v>7521719</v>
          </cell>
          <cell r="B3938" t="str">
            <v>Casey 2 Estate Stage 2E HV &amp; LV Reticulation</v>
          </cell>
          <cell r="C3938" t="str">
            <v>CIPEN Urbn Dvlpmnt</v>
          </cell>
        </row>
        <row r="3939">
          <cell r="A3939">
            <v>7521723</v>
          </cell>
          <cell r="B3939" t="str">
            <v>Braddon B2 3 4 S18 Marque 235 Units Redev HV LV Retic</v>
          </cell>
          <cell r="C3939" t="str">
            <v>CIPEN Urbn Infill</v>
          </cell>
        </row>
        <row r="3940">
          <cell r="A3940">
            <v>7521736</v>
          </cell>
          <cell r="B3940" t="str">
            <v>O'Connor B12 S41 - LV Supply to 8 Units</v>
          </cell>
          <cell r="C3940" t="str">
            <v>CIPEN Urbn Infill</v>
          </cell>
        </row>
        <row r="3941">
          <cell r="A3941">
            <v>7521739</v>
          </cell>
          <cell r="B3941" t="str">
            <v>Jacka Horse Park Dr TLC &amp; SLC LV Retic</v>
          </cell>
          <cell r="C3941" t="str">
            <v>CIPEN Community Dvp</v>
          </cell>
        </row>
        <row r="3942">
          <cell r="A3942">
            <v>7521741</v>
          </cell>
          <cell r="B3942" t="str">
            <v>Acton B3 S2 CSIRO Sub 9306 Upgrade</v>
          </cell>
          <cell r="C3942" t="str">
            <v>CIPEN Com/Ind Dvlp</v>
          </cell>
        </row>
        <row r="3943">
          <cell r="A3943">
            <v>7521742</v>
          </cell>
          <cell r="B3943" t="str">
            <v>Weston Creek B1212 Cotter Rd/Kirkpatrick St Int - HV Relocation</v>
          </cell>
          <cell r="C3943" t="str">
            <v>CIPEN Relocation</v>
          </cell>
        </row>
        <row r="3944">
          <cell r="A3944">
            <v>7521743</v>
          </cell>
          <cell r="B3944" t="str">
            <v>Weston Creek Cotter Rd/Kirkpatrick St Int - LV Supplies to SLCC &amp;  TLC</v>
          </cell>
          <cell r="C3944" t="str">
            <v>CIPEN Spec Requests</v>
          </cell>
        </row>
        <row r="3945">
          <cell r="A3945">
            <v>7521744</v>
          </cell>
          <cell r="B3945" t="str">
            <v>Symonston  B4 S102 Narrabundah Lane - Stay Relocation</v>
          </cell>
          <cell r="C3945" t="str">
            <v>CIPEN Relocation</v>
          </cell>
        </row>
        <row r="3946">
          <cell r="A3946">
            <v>7521745</v>
          </cell>
          <cell r="B3946" t="str">
            <v>Mitchell B1 S59 - LV Supply to Comm Development</v>
          </cell>
          <cell r="C3946" t="str">
            <v>CIPEN Com/Ind Dvlp</v>
          </cell>
        </row>
        <row r="3947">
          <cell r="A3947">
            <v>7521746</v>
          </cell>
          <cell r="B3947" t="str">
            <v>Crace Estate Stage 2C2 HV &amp; LV Reticulation</v>
          </cell>
          <cell r="C3947" t="str">
            <v>CIPEN Urbn Dvlpmnt</v>
          </cell>
        </row>
        <row r="3948">
          <cell r="A3948">
            <v>7521748</v>
          </cell>
          <cell r="B3948" t="str">
            <v>Crace Estate Stage 2C3 HV LV Retic</v>
          </cell>
          <cell r="C3948" t="str">
            <v>CIPEN Urbn Dvlpmnt</v>
          </cell>
        </row>
        <row r="3949">
          <cell r="A3949">
            <v>7521750</v>
          </cell>
          <cell r="B3949" t="str">
            <v>Crace Estate Stage 2B2 HV &amp; LV Reticulation</v>
          </cell>
          <cell r="C3949" t="str">
            <v>CIPEN Urbn Dvlpmnt</v>
          </cell>
        </row>
        <row r="3950">
          <cell r="A3950">
            <v>7521757</v>
          </cell>
          <cell r="B3950" t="str">
            <v>Mitchell B1 S58 - LV Supply to Warehouses</v>
          </cell>
          <cell r="C3950" t="str">
            <v>CIPEN Com/Ind Dvlp</v>
          </cell>
        </row>
        <row r="3951">
          <cell r="A3951">
            <v>7521758</v>
          </cell>
          <cell r="B3951" t="str">
            <v>Fyshwick B4 S90 - LV Supply to Optus Site</v>
          </cell>
          <cell r="C3951" t="str">
            <v>CIPEN Spec Requests</v>
          </cell>
        </row>
        <row r="3952">
          <cell r="A3952">
            <v>7521759</v>
          </cell>
          <cell r="B3952" t="str">
            <v>Gungahlin B23 S167 - LV Supply to Optus Site</v>
          </cell>
          <cell r="C3952" t="str">
            <v>CIPEN Spec Requests</v>
          </cell>
        </row>
        <row r="3953">
          <cell r="A3953">
            <v>7521760</v>
          </cell>
          <cell r="B3953" t="str">
            <v>Forde B18 S75 - LV Supply to 7 Units</v>
          </cell>
          <cell r="C3953" t="str">
            <v>CIPEN Urbn Infill</v>
          </cell>
        </row>
        <row r="3954">
          <cell r="A3954">
            <v>7521761</v>
          </cell>
          <cell r="B3954" t="str">
            <v>Kambah B10 S353 Oval No.3 - LV Supply to Pump Station</v>
          </cell>
          <cell r="C3954" t="str">
            <v>CIPEN Community Dvp</v>
          </cell>
        </row>
        <row r="3955">
          <cell r="A3955">
            <v>7521762</v>
          </cell>
          <cell r="B3955" t="str">
            <v>Holder B53 S14 - LV Supply to 9 Units</v>
          </cell>
          <cell r="C3955" t="str">
            <v>CIPEN Urbn Infill</v>
          </cell>
        </row>
        <row r="3956">
          <cell r="A3956">
            <v>7521763</v>
          </cell>
          <cell r="B3956" t="str">
            <v>Greenway Warehouse 1st Floor Office Fitout</v>
          </cell>
          <cell r="C3956" t="str">
            <v>CIPEN Facilities</v>
          </cell>
        </row>
        <row r="3957">
          <cell r="A3957">
            <v>7521766</v>
          </cell>
          <cell r="B3957" t="str">
            <v>Forrest B9 S18 - LV Supply to Construction Site</v>
          </cell>
          <cell r="C3957" t="str">
            <v>CIPEN Com/Ind Dvlp</v>
          </cell>
        </row>
        <row r="3958">
          <cell r="A3958">
            <v>7521767</v>
          </cell>
          <cell r="B3958" t="str">
            <v>Kambah B12 S115 Oval No.1 - LV Supply to Pump Station</v>
          </cell>
          <cell r="C3958" t="str">
            <v>CIPEN Community Dvp</v>
          </cell>
        </row>
        <row r="3959">
          <cell r="A3959">
            <v>7521768</v>
          </cell>
          <cell r="B3959" t="str">
            <v>Kambah B30 S286 Oval No.2 - LV Supply to Pump Station</v>
          </cell>
          <cell r="C3959" t="str">
            <v>CIPEN Community Dvp</v>
          </cell>
        </row>
        <row r="3960">
          <cell r="A3960">
            <v>7521769</v>
          </cell>
          <cell r="B3960" t="str">
            <v>Wanniassa B5 S202 Ovals.1 &amp; 2 - LV Supply to Pump Station</v>
          </cell>
          <cell r="C3960" t="str">
            <v>CIPEN Community Dvp</v>
          </cell>
        </row>
        <row r="3961">
          <cell r="A3961">
            <v>7521770</v>
          </cell>
          <cell r="B3961" t="str">
            <v>Lyons B27 S5 Sub 1617 Replacement</v>
          </cell>
          <cell r="C3961" t="str">
            <v>CIPEN Dist S/S Rplc</v>
          </cell>
        </row>
        <row r="3962">
          <cell r="A3962">
            <v>7521771</v>
          </cell>
          <cell r="B3962" t="str">
            <v>Lawson B2 S13  Lawson South - HV Relocations</v>
          </cell>
          <cell r="C3962" t="str">
            <v>CIPEN Relocation</v>
          </cell>
        </row>
        <row r="3963">
          <cell r="A3963">
            <v>7521778</v>
          </cell>
          <cell r="B3963" t="str">
            <v>Lawson South Estate Stage 1A1 HV Relocations</v>
          </cell>
          <cell r="C3963" t="str">
            <v>CIPEN Relocation</v>
          </cell>
        </row>
        <row r="3964">
          <cell r="A3964">
            <v>7521779</v>
          </cell>
          <cell r="B3964" t="str">
            <v>Beard B2 S8 - LV Supply to Warehouse</v>
          </cell>
          <cell r="C3964" t="str">
            <v>CIPEN Com/Ind Dvlp</v>
          </cell>
        </row>
        <row r="3965">
          <cell r="A3965">
            <v>7521780</v>
          </cell>
          <cell r="B3965" t="str">
            <v>Lawson South Estate Stage 1A1 HV &amp; LV Reticulation</v>
          </cell>
          <cell r="C3965" t="str">
            <v>CIPEN Urbn Dvlpmnt</v>
          </cell>
        </row>
        <row r="3966">
          <cell r="A3966">
            <v>7521782</v>
          </cell>
          <cell r="B3966" t="str">
            <v>Wright Molonglo Infra Stg 1B John Gorton Dr TLC SLC LV Supply</v>
          </cell>
          <cell r="C3966" t="str">
            <v>CIPEN Spec Requests</v>
          </cell>
        </row>
        <row r="3967">
          <cell r="A3967">
            <v>7521785</v>
          </cell>
          <cell r="B3967" t="str">
            <v>New Feeder to Molonglo District</v>
          </cell>
          <cell r="C3967" t="str">
            <v>CIPEN Dist Sys Augm</v>
          </cell>
        </row>
        <row r="3968">
          <cell r="A3968">
            <v>7521794</v>
          </cell>
          <cell r="B3968" t="str">
            <v>Ngunnawal 2C Estate Stage 1 HV &amp; LV Reticulation</v>
          </cell>
          <cell r="C3968" t="str">
            <v>CIPEN Urbn Dvlpmnt</v>
          </cell>
        </row>
        <row r="3969">
          <cell r="A3969">
            <v>7521796</v>
          </cell>
          <cell r="B3969" t="str">
            <v>Macquarie B9&amp;10  S48 - LV Supply to 68 Units</v>
          </cell>
          <cell r="C3969" t="str">
            <v>CIPEN Urbn Infill</v>
          </cell>
        </row>
        <row r="3970">
          <cell r="A3970">
            <v>7521798</v>
          </cell>
          <cell r="B3970" t="str">
            <v>Forde B5 S33 - LV Supply to 8 Units</v>
          </cell>
          <cell r="C3970" t="str">
            <v>CIPEN Urbn Infill</v>
          </cell>
        </row>
        <row r="3971">
          <cell r="A3971">
            <v>7521800</v>
          </cell>
          <cell r="B3971" t="str">
            <v>Watson  Antill St/Knox St Int - LV Supply to Ped TLC</v>
          </cell>
          <cell r="C3971" t="str">
            <v>CIPEN Spec Requests</v>
          </cell>
        </row>
        <row r="3972">
          <cell r="A3972">
            <v>7521801</v>
          </cell>
          <cell r="B3972" t="str">
            <v>Watson  Antill St/ Fleming St Int - LV Supply to Ped TLC</v>
          </cell>
          <cell r="C3972" t="str">
            <v>CIPEN Spec Requests</v>
          </cell>
        </row>
        <row r="3973">
          <cell r="A3973">
            <v>7521802</v>
          </cell>
          <cell r="B3973" t="str">
            <v>Suburban Pole Replacement 2011-12 Stage 11</v>
          </cell>
          <cell r="C3973" t="str">
            <v>CIPEN Dist Pole Rplc</v>
          </cell>
        </row>
        <row r="3974">
          <cell r="A3974">
            <v>7521803</v>
          </cell>
          <cell r="B3974" t="str">
            <v>Barton B3 S22  -  LV Supply to TLC</v>
          </cell>
          <cell r="C3974" t="str">
            <v>CIPEN Spec Requests</v>
          </cell>
        </row>
        <row r="3975">
          <cell r="A3975">
            <v>7521804</v>
          </cell>
          <cell r="B3975" t="str">
            <v>Bruce B5 S104 - Minipillar Relocation</v>
          </cell>
          <cell r="C3975" t="str">
            <v>CIPEN Relocation</v>
          </cell>
        </row>
        <row r="3976">
          <cell r="A3976">
            <v>7521805</v>
          </cell>
          <cell r="B3976" t="str">
            <v>Casey 2 Estate Stage 3B HV &amp; LV Reticulation</v>
          </cell>
          <cell r="C3976" t="str">
            <v>CIPEN Urbn Dvlpmnt</v>
          </cell>
        </row>
        <row r="3977">
          <cell r="A3977">
            <v>7521809</v>
          </cell>
          <cell r="B3977" t="str">
            <v>Forde B2 S33 - 8 Units LV Supply</v>
          </cell>
          <cell r="C3977" t="str">
            <v>CIPEN Urbn Infill</v>
          </cell>
        </row>
        <row r="3978">
          <cell r="A3978">
            <v>7521811</v>
          </cell>
          <cell r="B3978" t="str">
            <v>Suburban Pole Replacement 2011-12 Stage 12</v>
          </cell>
          <cell r="C3978" t="str">
            <v>CIPEN Dist Pole Rplc</v>
          </cell>
        </row>
        <row r="3979">
          <cell r="A3979">
            <v>7521812</v>
          </cell>
          <cell r="B3979" t="str">
            <v>Belconnen B50 Kooringal  - LV Upgrade</v>
          </cell>
          <cell r="C3979" t="str">
            <v>CIPEN Rural Devpmnt</v>
          </cell>
        </row>
        <row r="3980">
          <cell r="A3980">
            <v>7521813</v>
          </cell>
          <cell r="B3980" t="str">
            <v>Franklin B1 S94 - LV Supply to Sales Office</v>
          </cell>
          <cell r="C3980" t="str">
            <v>CIPEN Com/Ind Dvlp</v>
          </cell>
        </row>
        <row r="3981">
          <cell r="A3981">
            <v>7521814</v>
          </cell>
          <cell r="B3981" t="str">
            <v>Ngunnawal adj  B16 S72 - LV Supply to Sales Office</v>
          </cell>
          <cell r="C3981" t="str">
            <v>CIPEN Com/Ind Dvlp</v>
          </cell>
        </row>
        <row r="3982">
          <cell r="A3982">
            <v>7521815</v>
          </cell>
          <cell r="B3982" t="str">
            <v>Parkes B2 S49 Wendouree Dr HV Relocation</v>
          </cell>
          <cell r="C3982" t="str">
            <v>CIPEN Relocation</v>
          </cell>
        </row>
        <row r="3983">
          <cell r="A3983">
            <v>7521818</v>
          </cell>
          <cell r="B3983" t="str">
            <v>Majura B587 Lot 5 Masters Sub 9360 Relocation</v>
          </cell>
          <cell r="C3983" t="str">
            <v>CIPEN Relocation</v>
          </cell>
        </row>
        <row r="3984">
          <cell r="A3984">
            <v>7521819</v>
          </cell>
          <cell r="B3984" t="str">
            <v>Crace B6 S2 Estate Stage 2D HV Relocation</v>
          </cell>
          <cell r="C3984" t="str">
            <v>CIPEN Relocation</v>
          </cell>
        </row>
        <row r="3985">
          <cell r="A3985">
            <v>7521820</v>
          </cell>
          <cell r="B3985" t="str">
            <v>Suburban Pole Replacement Stage 13 2011- '12</v>
          </cell>
          <cell r="C3985" t="str">
            <v>CIPEN Dist Pole Rplc</v>
          </cell>
        </row>
        <row r="3986">
          <cell r="A3986">
            <v>7521821</v>
          </cell>
          <cell r="B3986" t="str">
            <v>Suburban Pole Replacement Stage 14 2011- '12</v>
          </cell>
          <cell r="C3986" t="str">
            <v>CIPEN Dist Pole Rplc</v>
          </cell>
        </row>
        <row r="3987">
          <cell r="A3987">
            <v>7521822</v>
          </cell>
          <cell r="B3987" t="str">
            <v>Suburban Pole Replacement Stage 15 2011- '12</v>
          </cell>
          <cell r="C3987" t="str">
            <v>CIPEN Dist Pole Rplc</v>
          </cell>
        </row>
        <row r="3988">
          <cell r="A3988">
            <v>7521823</v>
          </cell>
          <cell r="B3988" t="str">
            <v>Suburban Pole Replacement Stage 16 2011- '12</v>
          </cell>
          <cell r="C3988" t="str">
            <v>CIPEN Dist Pole Rplc</v>
          </cell>
        </row>
        <row r="3989">
          <cell r="A3989">
            <v>7521824</v>
          </cell>
          <cell r="B3989" t="str">
            <v>Suburban Pole Replacement Stage 17 2011- '12</v>
          </cell>
          <cell r="C3989" t="str">
            <v>CIPEN Dist Pole Rplc</v>
          </cell>
        </row>
        <row r="3990">
          <cell r="A3990">
            <v>7521825</v>
          </cell>
          <cell r="B3990" t="str">
            <v>Suburban Pole Replacement Stage 18 2011- '12</v>
          </cell>
          <cell r="C3990" t="str">
            <v>CIPEN Dist Pole Rplc</v>
          </cell>
        </row>
        <row r="3991">
          <cell r="A3991">
            <v>7521826</v>
          </cell>
          <cell r="B3991" t="str">
            <v>Belconnen Dist B1553 LMWQCC Sub 2005 HV Switchgear Upgrade</v>
          </cell>
          <cell r="C3991" t="str">
            <v>CIPEN Com/Ind Dvlp</v>
          </cell>
        </row>
        <row r="3992">
          <cell r="A3992">
            <v>7521827</v>
          </cell>
          <cell r="B3992" t="str">
            <v>Mitchell B8 S58 - LV Supply to Comm Development</v>
          </cell>
          <cell r="C3992" t="str">
            <v>CIPEN Com/Ind Dvlp</v>
          </cell>
        </row>
        <row r="3993">
          <cell r="A3993">
            <v>7521828</v>
          </cell>
          <cell r="B3993" t="str">
            <v>Turner B23 S46 - LV Supply to 10 Units</v>
          </cell>
          <cell r="C3993" t="str">
            <v>CIPEN Urbn Infill</v>
          </cell>
        </row>
        <row r="3994">
          <cell r="A3994">
            <v>7521829</v>
          </cell>
          <cell r="B3994" t="str">
            <v>Fyshwick Sections 888990 HV Reticulation to Commercial Subdivision</v>
          </cell>
          <cell r="C3994" t="str">
            <v>CIPEN Com/Ind Dvlp</v>
          </cell>
        </row>
        <row r="3995">
          <cell r="A3995">
            <v>7521832</v>
          </cell>
          <cell r="B3995" t="str">
            <v>Casey B1 S59 - LV Supply to 10 Units</v>
          </cell>
          <cell r="C3995" t="str">
            <v>CIPEN Urbn Infill</v>
          </cell>
        </row>
        <row r="3996">
          <cell r="A3996">
            <v>7521834</v>
          </cell>
          <cell r="B3996" t="str">
            <v>Suburb Pole Substation Stg 3 11-12 Replacement</v>
          </cell>
          <cell r="C3996" t="str">
            <v>CIPEN Dist Pole Sub</v>
          </cell>
        </row>
        <row r="3997">
          <cell r="A3997">
            <v>7521835</v>
          </cell>
          <cell r="B3997" t="str">
            <v>Dickson B62 S4 - LV Relocation</v>
          </cell>
          <cell r="C3997" t="str">
            <v>CIPEN Relocation</v>
          </cell>
        </row>
        <row r="3998">
          <cell r="A3998">
            <v>7521837</v>
          </cell>
          <cell r="B3998" t="str">
            <v>Beard  Copper Cr /Coal Court Intersection - HV Reticulation</v>
          </cell>
          <cell r="C3998" t="str">
            <v>CIPEN Com/Ind Dvlp</v>
          </cell>
        </row>
        <row r="3999">
          <cell r="A3999">
            <v>7521838</v>
          </cell>
          <cell r="B3999" t="str">
            <v>Forrest B15 S30 Sydney Ave Indoor Sub Fitout &amp; HV Reticulation</v>
          </cell>
          <cell r="C3999" t="str">
            <v>CIPEN Com/Ind Dvlp</v>
          </cell>
        </row>
        <row r="4000">
          <cell r="A4000">
            <v>7521839</v>
          </cell>
          <cell r="B4000" t="str">
            <v>Bruce B1 S3 UC - HV Relocation</v>
          </cell>
          <cell r="C4000" t="str">
            <v>CIPEN Relocation</v>
          </cell>
        </row>
        <row r="4001">
          <cell r="A4001">
            <v>7521840</v>
          </cell>
          <cell r="B4001" t="str">
            <v>Harrison B1 S137  Well Station Dr - LV Supply to TLC</v>
          </cell>
          <cell r="C4001" t="str">
            <v>CIPEN Spec Requests</v>
          </cell>
        </row>
        <row r="4002">
          <cell r="A4002">
            <v>7521841</v>
          </cell>
          <cell r="B4002" t="str">
            <v>Beard B19 S7 - LV Supply to Warehouse</v>
          </cell>
          <cell r="C4002" t="str">
            <v>CIPEN Com/Ind Dvlp</v>
          </cell>
        </row>
        <row r="4003">
          <cell r="A4003">
            <v>7521842</v>
          </cell>
          <cell r="B4003" t="str">
            <v>Forrest B15 S30 - LV Supply to Construction Site</v>
          </cell>
          <cell r="C4003" t="str">
            <v>CIPEN Com/Ind Dvlp</v>
          </cell>
        </row>
        <row r="4004">
          <cell r="A4004">
            <v>7521843</v>
          </cell>
          <cell r="B4004" t="str">
            <v>Forde B1 S92 - LV Supply to 23 Units</v>
          </cell>
          <cell r="C4004" t="str">
            <v>CIPEN Urbn Infill</v>
          </cell>
        </row>
        <row r="4005">
          <cell r="A4005">
            <v>7521844</v>
          </cell>
          <cell r="B4005" t="str">
            <v>Forde B1 S97 - LV Supply to 18 Units</v>
          </cell>
          <cell r="C4005" t="str">
            <v>CIPEN Urbn Infill</v>
          </cell>
        </row>
        <row r="4006">
          <cell r="A4006">
            <v>7521846</v>
          </cell>
          <cell r="B4006" t="str">
            <v>Phillip B88 S8 Droplet Sculpture HV Relocation</v>
          </cell>
          <cell r="C4006" t="str">
            <v>CIPEN Relocation</v>
          </cell>
        </row>
        <row r="4007">
          <cell r="A4007">
            <v>7521850</v>
          </cell>
          <cell r="B4007" t="str">
            <v>Miscellaneous Suburb Pole Reinforement Stage 2 2011/12</v>
          </cell>
          <cell r="C4007" t="str">
            <v>CIPEN Dist Pole Rnst</v>
          </cell>
        </row>
        <row r="4008">
          <cell r="A4008">
            <v>7521851</v>
          </cell>
          <cell r="B4008" t="str">
            <v>Stage 2 HV OH Switch Gear Replacement  2011-'12 (James)</v>
          </cell>
          <cell r="C4008" t="str">
            <v>CIPEN Dist O/H Rplc</v>
          </cell>
        </row>
        <row r="4009">
          <cell r="A4009">
            <v>7521852</v>
          </cell>
          <cell r="B4009" t="str">
            <v>Bruce B8 S85  Stage 2 - HV Retic &amp; LV Supply to 73 Units</v>
          </cell>
          <cell r="C4009" t="str">
            <v>CIPEN Urbn Infill</v>
          </cell>
        </row>
        <row r="4010">
          <cell r="A4010">
            <v>7521853</v>
          </cell>
          <cell r="B4010" t="str">
            <v>Chapman B14 S35 - Replace LV O/H with ABC</v>
          </cell>
          <cell r="C4010" t="str">
            <v>CIPEN CI Replacemnt</v>
          </cell>
        </row>
        <row r="4011">
          <cell r="A4011">
            <v>7521854</v>
          </cell>
          <cell r="B4011" t="str">
            <v>O'Connor B46 S89 -  LV Relocation</v>
          </cell>
          <cell r="C4011" t="str">
            <v>CIPEN Relocation</v>
          </cell>
        </row>
        <row r="4012">
          <cell r="A4012">
            <v>7521855</v>
          </cell>
          <cell r="B4012" t="str">
            <v>Fyshwick B34 S24 - LV Upgrade</v>
          </cell>
          <cell r="C4012" t="str">
            <v>CIPEN Com/Ind Dvlp</v>
          </cell>
        </row>
        <row r="4013">
          <cell r="A4013">
            <v>7521859</v>
          </cell>
          <cell r="B4013" t="str">
            <v>Forde B1 S32 Village Centre - LV Upgrade</v>
          </cell>
          <cell r="C4013" t="str">
            <v>CIPEN Relocation</v>
          </cell>
        </row>
        <row r="4014">
          <cell r="A4014">
            <v>7521861</v>
          </cell>
          <cell r="B4014" t="str">
            <v>Waramanga B1516 &amp;17 S5 - LV Supply to 11 Units</v>
          </cell>
          <cell r="C4014" t="str">
            <v>CIPEN Urbn Infill</v>
          </cell>
        </row>
        <row r="4015">
          <cell r="A4015">
            <v>7521862</v>
          </cell>
          <cell r="B4015" t="str">
            <v>Franklin B1 S114 - LV Supply to Early Childhood School</v>
          </cell>
          <cell r="C4015" t="str">
            <v>CIPEN Com/Ind Dvlp</v>
          </cell>
        </row>
        <row r="4016">
          <cell r="A4016">
            <v>7521863</v>
          </cell>
          <cell r="B4016" t="str">
            <v>Duffy B10 S61 - Minipillar Relocations</v>
          </cell>
          <cell r="C4016" t="str">
            <v>CIPEN Relocation</v>
          </cell>
        </row>
        <row r="4017">
          <cell r="A4017">
            <v>7521864</v>
          </cell>
          <cell r="B4017" t="str">
            <v>Greenway B23 S20 - HV Retic &amp; LV Supply to Lake Tugg Pump Station</v>
          </cell>
          <cell r="C4017" t="str">
            <v>CIPEN Community Dvp</v>
          </cell>
        </row>
        <row r="4018">
          <cell r="A4018">
            <v>7521865</v>
          </cell>
          <cell r="B4018" t="str">
            <v>Greenway B1 S66 - LV Supply to Isabella Valve Site</v>
          </cell>
          <cell r="C4018" t="str">
            <v>CIPEN Com/Ind Dvlp</v>
          </cell>
        </row>
        <row r="4019">
          <cell r="A4019">
            <v>7521866</v>
          </cell>
          <cell r="B4019" t="str">
            <v>Distribution Pillar Reactive Replacements 2011/12</v>
          </cell>
          <cell r="C4019" t="str">
            <v>CIPEN Dist U/G Rplc</v>
          </cell>
        </row>
        <row r="4020">
          <cell r="A4020">
            <v>7521867</v>
          </cell>
          <cell r="B4020" t="str">
            <v>Underground Cable Replacements 2011/12</v>
          </cell>
          <cell r="C4020" t="str">
            <v>CIPEN Dist U/G Rplc</v>
          </cell>
        </row>
        <row r="4021">
          <cell r="A4021">
            <v>7521868</v>
          </cell>
          <cell r="B4021" t="str">
            <v>Underground Service Replacements 2011/12</v>
          </cell>
          <cell r="C4021" t="str">
            <v>CIPEN Dist U/G Rplc</v>
          </cell>
        </row>
        <row r="4022">
          <cell r="A4022">
            <v>7521870</v>
          </cell>
          <cell r="B4022" t="str">
            <v>Bruce B1 S1 Calvary Hospital Supply Upgrade</v>
          </cell>
          <cell r="C4022" t="str">
            <v>CIPEN Com/Ind Dvlp</v>
          </cell>
        </row>
        <row r="4023">
          <cell r="A4023">
            <v>7521871</v>
          </cell>
          <cell r="B4023" t="str">
            <v>Turner B36 S62 - LV Supply to 30 Units</v>
          </cell>
          <cell r="C4023" t="str">
            <v>CIPEN Urbn Infill</v>
          </cell>
        </row>
        <row r="4024">
          <cell r="A4024">
            <v>7521872</v>
          </cell>
          <cell r="B4024" t="str">
            <v>Franklin B1 S94 - LV Supply to 56 Units</v>
          </cell>
          <cell r="C4024" t="str">
            <v>CIPEN Urbn Infill</v>
          </cell>
        </row>
        <row r="4025">
          <cell r="A4025">
            <v>7521875</v>
          </cell>
          <cell r="B4025" t="str">
            <v>Red Hill B11 S27 - HV Relocation</v>
          </cell>
          <cell r="C4025" t="str">
            <v>CIPEN Relocation</v>
          </cell>
        </row>
        <row r="4026">
          <cell r="A4026">
            <v>7521883</v>
          </cell>
          <cell r="B4026" t="str">
            <v>Oakden Street Alterations to Building 1 Level 1</v>
          </cell>
          <cell r="C4026" t="str">
            <v>CIPEN Facilities</v>
          </cell>
        </row>
        <row r="4027">
          <cell r="A4027">
            <v>7521903</v>
          </cell>
          <cell r="B4027" t="str">
            <v>LMQCC SUB2005 Augmentation</v>
          </cell>
          <cell r="C4027" t="str">
            <v>CIPEN Dist S/S Augm</v>
          </cell>
        </row>
        <row r="4028">
          <cell r="A4028">
            <v>7521910</v>
          </cell>
          <cell r="B4028" t="str">
            <v>Garran B1 S58 The Canberra Hospital</v>
          </cell>
          <cell r="C4028" t="str">
            <v>CIPEN Com/Ind Dvlp</v>
          </cell>
        </row>
        <row r="4029">
          <cell r="A4029">
            <v>7521911</v>
          </cell>
          <cell r="B4029" t="str">
            <v>Lyons B6 S69 -  HV Relocation</v>
          </cell>
          <cell r="C4029" t="str">
            <v>CIPEN Relocation</v>
          </cell>
        </row>
        <row r="4030">
          <cell r="A4030">
            <v>7521916</v>
          </cell>
          <cell r="B4030" t="str">
            <v>LV Cable Pothead &amp; Crossarm Replacements - Stage 2 2011/12</v>
          </cell>
          <cell r="C4030" t="str">
            <v>CIPEN Dist O/H Rplc</v>
          </cell>
        </row>
        <row r="4031">
          <cell r="A4031">
            <v>7521917</v>
          </cell>
          <cell r="B4031" t="str">
            <v>Lyneham B7&amp;8 S49 - LV  Supply to 12 Units</v>
          </cell>
          <cell r="C4031" t="str">
            <v>CIPEN Urbn Infill</v>
          </cell>
        </row>
        <row r="4032">
          <cell r="A4032">
            <v>7521918</v>
          </cell>
          <cell r="B4032" t="str">
            <v>Weston Sec 81 DHA Estate HV and LV Relocation</v>
          </cell>
          <cell r="C4032" t="str">
            <v>CIPEN Relocation</v>
          </cell>
        </row>
        <row r="4033">
          <cell r="A4033">
            <v>7521919</v>
          </cell>
          <cell r="B4033" t="str">
            <v>Weston Sec 81 DHA Estate HV LV Reticulation</v>
          </cell>
          <cell r="C4033" t="str">
            <v>CIPEN Urbn Dvlpmnt</v>
          </cell>
        </row>
        <row r="4034">
          <cell r="A4034">
            <v>7521921</v>
          </cell>
          <cell r="B4034" t="str">
            <v>Gilmore Zone Substation Building Refurbishment</v>
          </cell>
          <cell r="C4034" t="str">
            <v>CIPEN ZZS Replce</v>
          </cell>
        </row>
        <row r="4035">
          <cell r="A4035">
            <v>7521922</v>
          </cell>
          <cell r="B4035" t="str">
            <v>Theodore Zone Substation Building Refurbishment Work</v>
          </cell>
          <cell r="C4035" t="str">
            <v>CIPEN ZZS Replce</v>
          </cell>
        </row>
        <row r="4036">
          <cell r="A4036">
            <v>7521923</v>
          </cell>
          <cell r="B4036" t="str">
            <v>Bonner B5 S26  -  LV Supply to 10 Units</v>
          </cell>
          <cell r="C4036" t="str">
            <v>CIPEN Urbn Infill</v>
          </cell>
        </row>
        <row r="4037">
          <cell r="A4037">
            <v>7521924</v>
          </cell>
          <cell r="B4037" t="str">
            <v>Chifley B63 S5 - LV Supply to 5 Units</v>
          </cell>
          <cell r="C4037" t="str">
            <v>CIPEN Urbn Infill</v>
          </cell>
        </row>
        <row r="4038">
          <cell r="A4038">
            <v>7521925</v>
          </cell>
          <cell r="B4038" t="str">
            <v>Isabella Plains adj.B 20 S806 Johnson Dr - LV Supply to Temp TLC</v>
          </cell>
          <cell r="C4038" t="str">
            <v>CIPEN Spec Requests</v>
          </cell>
        </row>
        <row r="4039">
          <cell r="A4039">
            <v>7521926</v>
          </cell>
          <cell r="B4039" t="str">
            <v>Braddon B8 S8 - LV Supply to 221 Units</v>
          </cell>
          <cell r="C4039" t="str">
            <v>CIPEN Urbn Infill</v>
          </cell>
        </row>
        <row r="4040">
          <cell r="A4040">
            <v>7521927</v>
          </cell>
          <cell r="B4040" t="str">
            <v>Watson B138 S75 - LV Supply to 12 Units</v>
          </cell>
          <cell r="C4040" t="str">
            <v>CIPEN Urbn Infill</v>
          </cell>
        </row>
        <row r="4041">
          <cell r="A4041">
            <v>7521928</v>
          </cell>
          <cell r="B4041" t="str">
            <v>Miscellaneous Suburb Pole Reinforcement Stage 3 2011/2012</v>
          </cell>
          <cell r="C4041" t="str">
            <v>CIPEN Dist Pole Rplc</v>
          </cell>
        </row>
        <row r="4042">
          <cell r="A4042">
            <v>7521933</v>
          </cell>
          <cell r="B4042" t="str">
            <v>Majura Canberra Airport Sub 9446 HV &amp; LV Relocations</v>
          </cell>
          <cell r="C4042" t="str">
            <v>CIPEN Relocation</v>
          </cell>
        </row>
        <row r="4043">
          <cell r="A4043">
            <v>7521934</v>
          </cell>
          <cell r="B4043" t="str">
            <v>Weston B17 S64 Sub 2824  -  Replace Capstan Link LV Board</v>
          </cell>
          <cell r="C4043" t="str">
            <v>CIPEN Dist S/S Rplc</v>
          </cell>
        </row>
        <row r="4044">
          <cell r="A4044">
            <v>7521935</v>
          </cell>
          <cell r="B4044" t="str">
            <v>Bruce B1 S3 UC Sub 1864-Replace Caps Link LV Board</v>
          </cell>
          <cell r="C4044" t="str">
            <v>CIPEN Dist S/S Rplc</v>
          </cell>
        </row>
        <row r="4045">
          <cell r="A4045">
            <v>7521936</v>
          </cell>
          <cell r="B4045" t="str">
            <v>Majura B694 Sub1914-Replace Capstan Link LV Board</v>
          </cell>
          <cell r="C4045" t="str">
            <v>CIPEN Dist S/S Rplc</v>
          </cell>
        </row>
        <row r="4046">
          <cell r="A4046">
            <v>7521937</v>
          </cell>
          <cell r="B4046" t="str">
            <v>Lawson South Estate 1B - HV &amp; LV Reticulation</v>
          </cell>
          <cell r="C4046" t="str">
            <v>CIPEN Urbn Dvlpmnt</v>
          </cell>
        </row>
        <row r="4047">
          <cell r="A4047">
            <v>7521940</v>
          </cell>
          <cell r="B4047" t="str">
            <v>Blk 9 Sec 96 Weston - HV Retic &amp; LV to Islamic School of Canberra</v>
          </cell>
          <cell r="C4047" t="str">
            <v>CIPEN Community Dvp</v>
          </cell>
        </row>
        <row r="4048">
          <cell r="A4048">
            <v>7521941</v>
          </cell>
          <cell r="B4048" t="str">
            <v>Telvent Pilot</v>
          </cell>
          <cell r="C4048" t="str">
            <v>CIPEN IT Project</v>
          </cell>
        </row>
        <row r="4049">
          <cell r="A4049">
            <v>7521943</v>
          </cell>
          <cell r="B4049" t="str">
            <v>Suburban Pole Replacement Stage 19 2011 -'12</v>
          </cell>
          <cell r="C4049" t="str">
            <v>CIPEN Dist Pole Rplc</v>
          </cell>
        </row>
        <row r="4050">
          <cell r="A4050">
            <v>7521944</v>
          </cell>
          <cell r="B4050" t="str">
            <v>Suburban Pole Replacement Stage 20 2011 -'12</v>
          </cell>
          <cell r="C4050" t="str">
            <v>CIPEN Dist Pole Rplc</v>
          </cell>
        </row>
        <row r="4051">
          <cell r="A4051">
            <v>7521945</v>
          </cell>
          <cell r="B4051" t="str">
            <v>Suburban Pole Replacement Stage 21 2011 -'12</v>
          </cell>
          <cell r="C4051" t="str">
            <v>CIPEN Dist Pole Rplc</v>
          </cell>
        </row>
        <row r="4052">
          <cell r="A4052">
            <v>7521946</v>
          </cell>
          <cell r="B4052" t="str">
            <v>Suburban Pole Replacement Stage 22 2011 -'12</v>
          </cell>
          <cell r="C4052" t="str">
            <v>CIPEN Dist Pole Rplc</v>
          </cell>
        </row>
        <row r="4053">
          <cell r="A4053">
            <v>7521947</v>
          </cell>
          <cell r="B4053" t="str">
            <v>Suburban Pole Replacement Stage 23 2011 -'12</v>
          </cell>
          <cell r="C4053" t="str">
            <v>CIPEN Dist Pole Rplc</v>
          </cell>
        </row>
        <row r="4054">
          <cell r="A4054">
            <v>7521948</v>
          </cell>
          <cell r="B4054" t="str">
            <v>Franklin B2 S95 - LV Supply to Construction Site</v>
          </cell>
          <cell r="C4054" t="str">
            <v>CIPEN Urbn Dvlpmnt</v>
          </cell>
        </row>
        <row r="4055">
          <cell r="A4055">
            <v>7521950</v>
          </cell>
          <cell r="B4055" t="str">
            <v>Hume B89 S7 - LV Supply to Heavy Vehicle Fuelling Station</v>
          </cell>
          <cell r="C4055" t="str">
            <v>CIPEN Com/Ind Dvlp</v>
          </cell>
        </row>
        <row r="4056">
          <cell r="A4056">
            <v>7521951</v>
          </cell>
          <cell r="B4056" t="str">
            <v>Mitchell B1 S16 -Sub 1950 - Replace Capstan Link LV Board</v>
          </cell>
          <cell r="C4056" t="str">
            <v>CIPEN Dist S/S Rplc</v>
          </cell>
        </row>
        <row r="4057">
          <cell r="A4057">
            <v>7521952</v>
          </cell>
          <cell r="B4057" t="str">
            <v>Canberra Central B1284 Sub 1953 - Replace Capstan Link LV Board</v>
          </cell>
          <cell r="C4057" t="str">
            <v>CIPEN Dist S/S Rplc</v>
          </cell>
        </row>
        <row r="4058">
          <cell r="A4058">
            <v>7521955</v>
          </cell>
          <cell r="B4058" t="str">
            <v>Parkes B15  S28 Sub 2227 -  Replace Capstan Link LV Board</v>
          </cell>
          <cell r="C4058" t="str">
            <v>CIPEN Dist S/S Rplc</v>
          </cell>
        </row>
        <row r="4059">
          <cell r="A4059">
            <v>7521956</v>
          </cell>
          <cell r="B4059" t="str">
            <v>Dickson B4 S33 Sub 2605 - Replace  Capstan Link LV Board</v>
          </cell>
          <cell r="C4059" t="str">
            <v>CIPEN Dist S/S Rplc</v>
          </cell>
        </row>
        <row r="4060">
          <cell r="A4060">
            <v>7521957</v>
          </cell>
          <cell r="B4060" t="str">
            <v>Phillip B8 S68 Sub 2765 -  Replace Capstan Link LV Board</v>
          </cell>
          <cell r="C4060" t="str">
            <v>CIPEN Dist S/S Rplc</v>
          </cell>
        </row>
        <row r="4061">
          <cell r="A4061">
            <v>7521958</v>
          </cell>
          <cell r="B4061" t="str">
            <v>Parkes B1 S43 Sub 2844 -  Replace Capstan Link LV Board</v>
          </cell>
          <cell r="C4061" t="str">
            <v>CIPEN Dist S/S Rplc</v>
          </cell>
        </row>
        <row r="4062">
          <cell r="A4062">
            <v>7521962</v>
          </cell>
          <cell r="B4062" t="str">
            <v>Curtin - Blk 5 Sec 121 - HV O/H relocations</v>
          </cell>
          <cell r="C4062" t="str">
            <v>CIPEN Relocation</v>
          </cell>
        </row>
        <row r="4063">
          <cell r="A4063">
            <v>7521964</v>
          </cell>
          <cell r="B4063" t="str">
            <v>Gungahlin - Blk 1 Sec 29 - LV supply to Salvation Army Church</v>
          </cell>
          <cell r="C4063" t="str">
            <v>CIPEN Spec Requests</v>
          </cell>
        </row>
        <row r="4064">
          <cell r="A4064">
            <v>7521966</v>
          </cell>
          <cell r="B4064" t="str">
            <v>Griffith B45 S78 - LV Supply to Construction Site</v>
          </cell>
          <cell r="C4064" t="str">
            <v>CIPEN Com/Ind Dvlp</v>
          </cell>
        </row>
        <row r="4065">
          <cell r="A4065">
            <v>7521967</v>
          </cell>
          <cell r="B4065" t="str">
            <v>Lyneham B5 S55 - LV Supply to 12 Units</v>
          </cell>
          <cell r="C4065" t="str">
            <v>CIPEN Urbn Infill</v>
          </cell>
        </row>
        <row r="4066">
          <cell r="A4066">
            <v>7521968</v>
          </cell>
          <cell r="B4066" t="str">
            <v>Bonner B2 S12 - LV Supply to 20 Units</v>
          </cell>
          <cell r="C4066" t="str">
            <v>CIPEN Urbn Infill</v>
          </cell>
        </row>
        <row r="4067">
          <cell r="A4067">
            <v>7521969</v>
          </cell>
          <cell r="B4067" t="str">
            <v>Jacka Estate - Stage 1B - HV &amp; LV Reticulation</v>
          </cell>
          <cell r="C4067" t="str">
            <v>CIPEN Urbn Dvlpmnt</v>
          </cell>
        </row>
        <row r="4068">
          <cell r="A4068">
            <v>7521971</v>
          </cell>
          <cell r="B4068" t="str">
            <v>Harrison B15 S5 - HV Relocation</v>
          </cell>
          <cell r="C4068" t="str">
            <v>CIPEN Relocation</v>
          </cell>
        </row>
        <row r="4069">
          <cell r="A4069">
            <v>7521973</v>
          </cell>
          <cell r="B4069" t="str">
            <v>Casey B6 S74 - LV Relocation</v>
          </cell>
          <cell r="C4069" t="str">
            <v>CIPEN Relocation</v>
          </cell>
        </row>
        <row r="4070">
          <cell r="A4070">
            <v>7521974</v>
          </cell>
          <cell r="B4070" t="str">
            <v>Cotter District B435 HV-LV 200kW Solar PV Connection</v>
          </cell>
          <cell r="C4070" t="str">
            <v>CIPEN Com/Ind Dvlp</v>
          </cell>
        </row>
        <row r="4071">
          <cell r="A4071">
            <v>7521976</v>
          </cell>
          <cell r="B4071" t="str">
            <v>Casey B4 S56 - LV Supply to 17 Units</v>
          </cell>
          <cell r="C4071" t="str">
            <v>CIPEN Urbn Infill</v>
          </cell>
        </row>
        <row r="4072">
          <cell r="A4072">
            <v>7521977</v>
          </cell>
          <cell r="B4072" t="str">
            <v>Harrison B6 S63 - LV Supply to 10 Units</v>
          </cell>
          <cell r="C4072" t="str">
            <v>CIPEN Urbn Infill</v>
          </cell>
        </row>
        <row r="4073">
          <cell r="A4073">
            <v>7521980</v>
          </cell>
          <cell r="B4073" t="str">
            <v>Blk 12 Sec 6 Griffith - Replace existing LV OH with 150mm² LV ABC</v>
          </cell>
          <cell r="C4073" t="str">
            <v>CIPEN Spec Requests</v>
          </cell>
        </row>
        <row r="4074">
          <cell r="A4074">
            <v>7521981</v>
          </cell>
          <cell r="B4074" t="str">
            <v>Coree District Block 76 HV 10MW Solar PV Connection</v>
          </cell>
          <cell r="C4074" t="str">
            <v>CIPEN Com/Ind Dvlp</v>
          </cell>
        </row>
        <row r="4075">
          <cell r="A4075">
            <v>7521982</v>
          </cell>
          <cell r="B4075" t="str">
            <v>Blk 7 Sec 13 Gungahlin - Supply upgrade to Coles</v>
          </cell>
          <cell r="C4075" t="str">
            <v>CIPEN Com/Ind Dvlp</v>
          </cell>
        </row>
        <row r="4076">
          <cell r="A4076">
            <v>7521987</v>
          </cell>
          <cell r="B4076" t="str">
            <v>Project Library</v>
          </cell>
          <cell r="C4076" t="str">
            <v>CIPEN IT Project</v>
          </cell>
        </row>
        <row r="4077">
          <cell r="A4077">
            <v>7521988</v>
          </cell>
          <cell r="B4077" t="str">
            <v>Gungahlin B1 S67 Sub 8942 - HV &amp; LV Earth Relocation</v>
          </cell>
          <cell r="C4077" t="str">
            <v>CIPEN Relocation</v>
          </cell>
        </row>
        <row r="4078">
          <cell r="A4078">
            <v>7521989</v>
          </cell>
          <cell r="B4078" t="str">
            <v>Acton ANU China In The World New Supply</v>
          </cell>
          <cell r="C4078" t="str">
            <v>CIPEN Com/Ind Dvlp</v>
          </cell>
        </row>
        <row r="4079">
          <cell r="A4079">
            <v>7521990</v>
          </cell>
          <cell r="B4079" t="str">
            <v>Gungahlin B8 S205 - Minipillar Upgrade</v>
          </cell>
          <cell r="C4079" t="str">
            <v>CIPEN CI Replacemnt</v>
          </cell>
        </row>
        <row r="4080">
          <cell r="A4080">
            <v>7521994</v>
          </cell>
          <cell r="B4080" t="str">
            <v>U.R.D. U/G Pit Pilot Project - Thynne St Bruce</v>
          </cell>
          <cell r="C4080" t="str">
            <v>CIPEN Relocation</v>
          </cell>
        </row>
        <row r="4081">
          <cell r="A4081">
            <v>7521995</v>
          </cell>
          <cell r="B4081" t="str">
            <v>Ainslie B6 S105 - Replace LV O/H with ABC</v>
          </cell>
          <cell r="C4081" t="str">
            <v>CIPEN CI Replacemnt</v>
          </cell>
        </row>
        <row r="4082">
          <cell r="A4082">
            <v>7521996</v>
          </cell>
          <cell r="B4082" t="str">
            <v>Majura B660 Fairbairn Park Bldg 207 - LV Upgrade</v>
          </cell>
          <cell r="C4082" t="str">
            <v>CIPEN Com/Ind Dvlp</v>
          </cell>
        </row>
        <row r="4083">
          <cell r="A4083">
            <v>7521997</v>
          </cell>
          <cell r="B4083" t="str">
            <v>Harrison B15 S5 Well Station Drive - LV Supply to SLCC</v>
          </cell>
          <cell r="C4083" t="str">
            <v>CIPEN Spec Requests</v>
          </cell>
        </row>
        <row r="4084">
          <cell r="A4084">
            <v>7521998</v>
          </cell>
          <cell r="B4084" t="str">
            <v>Harrison B16 S5 Well Station Drive - LV Supply to SLCC</v>
          </cell>
          <cell r="C4084" t="str">
            <v>CIPEN Spec Requests</v>
          </cell>
        </row>
        <row r="4085">
          <cell r="A4085">
            <v>7521999</v>
          </cell>
          <cell r="B4085" t="str">
            <v>Ainslie B20 S62 - Replace LV O/H with ABC</v>
          </cell>
          <cell r="C4085" t="str">
            <v>CIPEN CI Replacemnt</v>
          </cell>
        </row>
        <row r="4086">
          <cell r="A4086">
            <v>7522000</v>
          </cell>
          <cell r="B4086" t="str">
            <v>HMAS Harman Department of Defence - Stage 1 - Building 195</v>
          </cell>
          <cell r="C4086" t="str">
            <v>CIPEN Spec Requests</v>
          </cell>
        </row>
        <row r="4087">
          <cell r="A4087">
            <v>7522005</v>
          </cell>
          <cell r="B4087" t="str">
            <v>Curtin B48 S53 -  Sub 969 Replacement</v>
          </cell>
          <cell r="C4087" t="str">
            <v>CIPEN Dist S/S Rplc</v>
          </cell>
        </row>
        <row r="4088">
          <cell r="A4088">
            <v>7522006</v>
          </cell>
          <cell r="B4088" t="str">
            <v>Braddon B65 S4 - LV Supply to 8 Units</v>
          </cell>
          <cell r="C4088" t="str">
            <v>CIPEN Urbn Infill</v>
          </cell>
        </row>
        <row r="4089">
          <cell r="A4089">
            <v>7522007</v>
          </cell>
          <cell r="B4089" t="str">
            <v>Suburban Pole Replacement Stage 24 2011 -'12</v>
          </cell>
          <cell r="C4089" t="str">
            <v>CIPEN Dist Pole Rplc</v>
          </cell>
        </row>
        <row r="4090">
          <cell r="A4090">
            <v>7522008</v>
          </cell>
          <cell r="B4090" t="str">
            <v>Suburban Pole Replacement Stage 25 2011 -'12</v>
          </cell>
          <cell r="C4090" t="str">
            <v>CIPEN Dist Pole Rplc</v>
          </cell>
        </row>
        <row r="4091">
          <cell r="A4091">
            <v>7522009</v>
          </cell>
          <cell r="B4091" t="str">
            <v>Harrison B1 S139 - LV Supply to Construction Site</v>
          </cell>
          <cell r="C4091" t="str">
            <v>CIPEN Com/Ind Dvlp</v>
          </cell>
        </row>
        <row r="4092">
          <cell r="A4092">
            <v>7522010</v>
          </cell>
          <cell r="B4092" t="str">
            <v>Lyons B23 S5 - LV Supply to 14 Units</v>
          </cell>
          <cell r="C4092" t="str">
            <v>CIPEN Urbn Infill</v>
          </cell>
        </row>
        <row r="4093">
          <cell r="A4093">
            <v>7522011</v>
          </cell>
          <cell r="B4093" t="str">
            <v>City B25 S26 Veterans Park - LV Supply to SLCC</v>
          </cell>
          <cell r="C4093" t="str">
            <v>CIPEN Spec Requests</v>
          </cell>
        </row>
        <row r="4094">
          <cell r="A4094">
            <v>7522018</v>
          </cell>
          <cell r="B4094" t="str">
            <v>Gungahlin B23 S167 - LV Supply to Optus Site</v>
          </cell>
          <cell r="C4094" t="str">
            <v>CIPEN Spec Requests</v>
          </cell>
        </row>
        <row r="4095">
          <cell r="A4095">
            <v>7522020</v>
          </cell>
          <cell r="B4095" t="str">
            <v>Nicholls B5 S35 HV Retic &amp; LV supply to Nicholls Tourist Accommodation</v>
          </cell>
          <cell r="C4095" t="str">
            <v>CIPEN Com/Ind Dvlp</v>
          </cell>
        </row>
        <row r="4096">
          <cell r="A4096">
            <v>7522021</v>
          </cell>
          <cell r="B4096" t="str">
            <v>Phillip B8 S54 - LV supply to ActewAGL Gas Facility</v>
          </cell>
          <cell r="C4096" t="str">
            <v>CIPEN Community Dvp</v>
          </cell>
        </row>
        <row r="4097">
          <cell r="A4097">
            <v>7522022</v>
          </cell>
          <cell r="B4097" t="str">
            <v>Miscellaneous Suburb Pole Reinforcement Stage 4 2011/2012</v>
          </cell>
          <cell r="C4097" t="str">
            <v>CIPEN Dist Pole Rnst</v>
          </cell>
        </row>
        <row r="4098">
          <cell r="A4098">
            <v>7522023</v>
          </cell>
          <cell r="B4098" t="str">
            <v>Lyneham B4 S5 - LV Supply to 12 Units</v>
          </cell>
          <cell r="C4098" t="str">
            <v>CIPEN Urbn Infill</v>
          </cell>
        </row>
        <row r="4099">
          <cell r="A4099">
            <v>7522024</v>
          </cell>
          <cell r="B4099" t="str">
            <v>opp Sec 65 Macgregor - Southern Cross Dr - HV U/G relocations</v>
          </cell>
          <cell r="C4099" t="str">
            <v>CIPEN Relocation</v>
          </cell>
        </row>
        <row r="4100">
          <cell r="A4100">
            <v>7522028</v>
          </cell>
          <cell r="B4100" t="str">
            <v>Zone Sub Fire Panel Replacement at Latham Gold Creek Belconnen&amp;Bruce</v>
          </cell>
          <cell r="C4100" t="str">
            <v>CIPEN ZZS Replce</v>
          </cell>
        </row>
        <row r="4101">
          <cell r="A4101">
            <v>7522030</v>
          </cell>
          <cell r="B4101" t="str">
            <v>Braddon B5 S28 - Temp Supply to Construction Site</v>
          </cell>
          <cell r="C4101" t="str">
            <v>CIPEN Com/Ind Dvlp</v>
          </cell>
        </row>
        <row r="4102">
          <cell r="A4102">
            <v>7522032</v>
          </cell>
          <cell r="B4102" t="str">
            <v>Griffith B23.45 &amp;6 S75 - LV Relocations</v>
          </cell>
          <cell r="C4102" t="str">
            <v>CIPEN Relocation</v>
          </cell>
        </row>
        <row r="4103">
          <cell r="A4103">
            <v>7522033</v>
          </cell>
          <cell r="B4103" t="str">
            <v>East Lake Zone Substation Stg 2 132kV Line  Augmentation</v>
          </cell>
          <cell r="C4103" t="str">
            <v>CIPEN ZZS Augme</v>
          </cell>
        </row>
        <row r="4104">
          <cell r="A4104">
            <v>7522047</v>
          </cell>
          <cell r="B4104" t="str">
            <v>Lyneham B14 S48 - LV Supply to 6 Units</v>
          </cell>
          <cell r="C4104" t="str">
            <v>CIPEN Urbn Infill</v>
          </cell>
        </row>
        <row r="4105">
          <cell r="A4105">
            <v>7522050</v>
          </cell>
          <cell r="B4105" t="str">
            <v>Suburban Pole Replacement Stage 26 2011-12</v>
          </cell>
          <cell r="C4105" t="str">
            <v>CIPEN Dist Pole Rplc</v>
          </cell>
        </row>
        <row r="4106">
          <cell r="A4106">
            <v>7522051</v>
          </cell>
          <cell r="B4106" t="str">
            <v>Suburban Pole Replacement Stage 27 2011-12</v>
          </cell>
          <cell r="C4106" t="str">
            <v>CIPEN Dist Pole Rplc</v>
          </cell>
        </row>
        <row r="4107">
          <cell r="A4107">
            <v>7522052</v>
          </cell>
          <cell r="B4107" t="str">
            <v>Suburban Pole Replacement Stage 28 2011-12</v>
          </cell>
          <cell r="C4107" t="str">
            <v>CIPEN Dist Pole Rplc</v>
          </cell>
        </row>
        <row r="4108">
          <cell r="A4108">
            <v>7522053</v>
          </cell>
          <cell r="B4108" t="str">
            <v>Suburban Pole Replacement Stage 29 2011-12</v>
          </cell>
          <cell r="C4108" t="str">
            <v>CIPEN Dist Pole Rplc</v>
          </cell>
        </row>
        <row r="4109">
          <cell r="A4109">
            <v>7522054</v>
          </cell>
          <cell r="B4109" t="str">
            <v>Shower Room Refurbishment Level 1 Building 2</v>
          </cell>
          <cell r="C4109" t="str">
            <v>CIPEN Facilities</v>
          </cell>
        </row>
        <row r="4110">
          <cell r="A4110">
            <v>7522055</v>
          </cell>
          <cell r="B4110" t="str">
            <v>Conder B 10 S289 - LV supply to Residence 10A</v>
          </cell>
          <cell r="C4110" t="str">
            <v>CIPEN Urbn Infill</v>
          </cell>
        </row>
        <row r="4111">
          <cell r="A4111">
            <v>7522056</v>
          </cell>
          <cell r="B4111" t="str">
            <v>Ngunnawal - adj B52 S116 - LV supply to VHA Telco Site</v>
          </cell>
          <cell r="C4111" t="str">
            <v>CIPEN Com/Ind Dvlp</v>
          </cell>
        </row>
        <row r="4112">
          <cell r="A4112">
            <v>7522058</v>
          </cell>
          <cell r="B4112" t="str">
            <v>URD Design Manual</v>
          </cell>
          <cell r="C4112" t="str">
            <v>CIPEN IT Project</v>
          </cell>
        </row>
        <row r="4113">
          <cell r="A4113">
            <v>7522061</v>
          </cell>
          <cell r="B4113" t="str">
            <v>Majura Solar Facility</v>
          </cell>
          <cell r="C4113" t="str">
            <v>CIPEN Spec Requests</v>
          </cell>
        </row>
        <row r="4114">
          <cell r="A4114">
            <v>7522063</v>
          </cell>
          <cell r="B4114" t="str">
            <v>Belconnen B1 S199 - HV reticulation &amp; LV supply to Unit Development</v>
          </cell>
          <cell r="C4114" t="str">
            <v>CIPEN Urbn Infill</v>
          </cell>
        </row>
        <row r="4115">
          <cell r="A4115">
            <v>7522064</v>
          </cell>
          <cell r="B4115" t="str">
            <v>Wright B1 S16 - LV supply to Unit Development</v>
          </cell>
          <cell r="C4115" t="str">
            <v>CIPEN Urbn Infill</v>
          </cell>
        </row>
        <row r="4116">
          <cell r="A4116">
            <v>7522065</v>
          </cell>
          <cell r="B4116" t="str">
            <v>Kambah B43 S277 - LV  Supply to Comm Development</v>
          </cell>
          <cell r="C4116" t="str">
            <v>CIPEN Com/Ind Dvlp</v>
          </cell>
        </row>
        <row r="4117">
          <cell r="A4117">
            <v>7522066</v>
          </cell>
          <cell r="B4117" t="str">
            <v>Gungahlin B1 S225 - LV Supply to Comm Building</v>
          </cell>
          <cell r="C4117" t="str">
            <v>CIPEN Com/Ind Dvlp</v>
          </cell>
        </row>
        <row r="4118">
          <cell r="A4118">
            <v>7522067</v>
          </cell>
          <cell r="B4118" t="str">
            <v>Deakin B14 S78 Sub 871 - Installation of Additional Earthing</v>
          </cell>
          <cell r="C4118" t="str">
            <v>CIPEN Dist S/S Augm</v>
          </cell>
        </row>
        <row r="4119">
          <cell r="A4119">
            <v>7522068</v>
          </cell>
          <cell r="B4119" t="str">
            <v>Majura District - Majura Parkway - Relocate HV &amp; LV assets</v>
          </cell>
          <cell r="C4119" t="str">
            <v>CIPEN Relocation</v>
          </cell>
        </row>
        <row r="4120">
          <cell r="A4120">
            <v>7522069</v>
          </cell>
          <cell r="B4120" t="str">
            <v>Bruce B4 S75 Next DC Data Centre Supply Upgrade</v>
          </cell>
          <cell r="C4120" t="str">
            <v>CIPEN Com/Ind Dvlp</v>
          </cell>
        </row>
        <row r="4121">
          <cell r="A4121">
            <v>7522072</v>
          </cell>
          <cell r="B4121" t="str">
            <v>Harrison B1 S108 - LV Supply to  84 Units</v>
          </cell>
          <cell r="C4121" t="str">
            <v>CIPEN Urbn Infill</v>
          </cell>
        </row>
        <row r="4122">
          <cell r="A4122">
            <v>7522073</v>
          </cell>
          <cell r="B4122" t="str">
            <v>Lyneham B38 S59 - LV cable relocation</v>
          </cell>
          <cell r="C4122" t="str">
            <v>CIPEN Dist U/G Rplc</v>
          </cell>
        </row>
        <row r="4123">
          <cell r="A4123">
            <v>7522075</v>
          </cell>
          <cell r="B4123" t="str">
            <v>Suburb Pole Substation Stg 4 11-12 Replacement</v>
          </cell>
          <cell r="C4123" t="str">
            <v>CIPEN Dist Pole Sub</v>
          </cell>
        </row>
        <row r="4124">
          <cell r="A4124">
            <v>7522076</v>
          </cell>
          <cell r="B4124" t="str">
            <v>Fyshwick B6 S21 - LV supply upgrade to 9 Lyell St</v>
          </cell>
          <cell r="C4124" t="str">
            <v>CIPEN Com/Ind Dvlp</v>
          </cell>
        </row>
        <row r="4125">
          <cell r="A4125">
            <v>7522079</v>
          </cell>
          <cell r="B4125" t="str">
            <v>Harrison B1 S147 - Supply to 12 Units</v>
          </cell>
          <cell r="C4125" t="str">
            <v>CIPEN Urbn Infill</v>
          </cell>
        </row>
        <row r="4126">
          <cell r="A4126">
            <v>7522080</v>
          </cell>
          <cell r="B4126" t="str">
            <v>Harrison B1 S148 - Supply to 24 Units</v>
          </cell>
          <cell r="C4126" t="str">
            <v>CIPEN Urbn Infill</v>
          </cell>
        </row>
        <row r="4127">
          <cell r="A4127">
            <v>7522084</v>
          </cell>
          <cell r="B4127" t="str">
            <v>Cityworks</v>
          </cell>
          <cell r="C4127" t="str">
            <v>CIPEN IT Project</v>
          </cell>
        </row>
        <row r="4128">
          <cell r="A4128">
            <v>7522086</v>
          </cell>
          <cell r="B4128" t="str">
            <v>Suburban Pole Replacement Stage 30 2011-12</v>
          </cell>
          <cell r="C4128" t="str">
            <v>CIPEN Dist Pole Rplc</v>
          </cell>
        </row>
        <row r="4129">
          <cell r="A4129">
            <v>7522087</v>
          </cell>
          <cell r="B4129" t="str">
            <v>Suburban Pole Replacement Stage 31 2011-12</v>
          </cell>
          <cell r="C4129" t="str">
            <v>CIPEN Dist Pole Rplc</v>
          </cell>
        </row>
        <row r="4130">
          <cell r="A4130">
            <v>7522088</v>
          </cell>
          <cell r="B4130" t="str">
            <v>Suburban Pole Replacement Stage 32 2011-12</v>
          </cell>
          <cell r="C4130" t="str">
            <v>CIPEN Dist Pole Rplc</v>
          </cell>
        </row>
        <row r="4131">
          <cell r="A4131">
            <v>7522089</v>
          </cell>
          <cell r="B4131" t="str">
            <v>Suburban Pole Replacement Stage 1 12-13</v>
          </cell>
          <cell r="C4131" t="str">
            <v>CIPEN Dist Pole Rplc</v>
          </cell>
        </row>
        <row r="4132">
          <cell r="A4132">
            <v>7522090</v>
          </cell>
          <cell r="B4132" t="str">
            <v>Suburban Pole Replacement Stage 2 12-13</v>
          </cell>
          <cell r="C4132" t="str">
            <v>CIPEN Dist Pole Rplc</v>
          </cell>
        </row>
        <row r="4133">
          <cell r="A4133">
            <v>7522091</v>
          </cell>
          <cell r="B4133" t="str">
            <v>Suburban Pole Replacement Stage 3 12-13</v>
          </cell>
          <cell r="C4133" t="str">
            <v>CIPEN Dist Pole Rplc</v>
          </cell>
        </row>
        <row r="4134">
          <cell r="A4134">
            <v>7522093</v>
          </cell>
          <cell r="B4134" t="str">
            <v>Fyshwick B12 S83 - LV Supply to Comm Development</v>
          </cell>
          <cell r="C4134" t="str">
            <v>CIPEN Com/Ind Dvlp</v>
          </cell>
        </row>
        <row r="4135">
          <cell r="A4135">
            <v>7522094</v>
          </cell>
          <cell r="B4135" t="str">
            <v>Scullin B4 S2 - LV Supply to Telstra Shelter</v>
          </cell>
          <cell r="C4135" t="str">
            <v>CIPEN Spec Requests</v>
          </cell>
        </row>
        <row r="4136">
          <cell r="A4136">
            <v>7522104</v>
          </cell>
          <cell r="B4136" t="str">
            <v>Kingston B1 S64 - HV Retic  &amp; LV Supply to Construction Site</v>
          </cell>
          <cell r="C4136" t="str">
            <v>CIPEN Com/Ind Dvlp</v>
          </cell>
        </row>
        <row r="4137">
          <cell r="A4137">
            <v>7522105</v>
          </cell>
          <cell r="B4137" t="str">
            <v>Narrabundah B1 S34 - LV Supply to 70 Units</v>
          </cell>
          <cell r="C4137" t="str">
            <v>CIPEN Urbn Infill</v>
          </cell>
        </row>
        <row r="4138">
          <cell r="A4138">
            <v>7522106</v>
          </cell>
          <cell r="B4138" t="str">
            <v>Harrison B1 S99 - HV Retic &amp; LV Supply to 162 Units</v>
          </cell>
          <cell r="C4138" t="str">
            <v>CIPEN Urbn Infill</v>
          </cell>
        </row>
        <row r="4139">
          <cell r="A4139">
            <v>7522107</v>
          </cell>
          <cell r="B4139" t="str">
            <v>Suburban Pole Replacement Stage 33 2011-12</v>
          </cell>
          <cell r="C4139" t="str">
            <v>CIPEN Dist Pole Rplc</v>
          </cell>
        </row>
        <row r="4140">
          <cell r="A4140">
            <v>7522108</v>
          </cell>
          <cell r="B4140" t="str">
            <v>Suburban Pole Replacement Stage 34 2011-12</v>
          </cell>
          <cell r="C4140" t="str">
            <v>CIPEN Dist Pole Rplc</v>
          </cell>
        </row>
        <row r="4141">
          <cell r="A4141">
            <v>7522109</v>
          </cell>
          <cell r="B4141" t="str">
            <v>Suburban Pole Replacement Stage 35 2011-12</v>
          </cell>
          <cell r="C4141" t="str">
            <v>CIPEN Dist Pole Rplc</v>
          </cell>
        </row>
        <row r="4142">
          <cell r="A4142">
            <v>7522110</v>
          </cell>
          <cell r="B4142" t="str">
            <v>Suburban Pole Replacement Stage 36 2011-12</v>
          </cell>
          <cell r="C4142" t="str">
            <v>CIPEN Dist Pole Rplc</v>
          </cell>
        </row>
        <row r="4143">
          <cell r="A4143">
            <v>7522111</v>
          </cell>
          <cell r="B4143" t="str">
            <v>Suburban Pole Replacement Stage 37 2011-12</v>
          </cell>
          <cell r="C4143" t="str">
            <v>CIPEN Dist Pole Rplc</v>
          </cell>
        </row>
        <row r="4144">
          <cell r="A4144">
            <v>7522112</v>
          </cell>
          <cell r="B4144" t="str">
            <v>Braddon B5 S28 - LV Relocation</v>
          </cell>
          <cell r="C4144" t="str">
            <v>CIPEN Relocation</v>
          </cell>
        </row>
        <row r="4145">
          <cell r="A4145">
            <v>7522116</v>
          </cell>
          <cell r="B4145" t="str">
            <v>LV Crossarm &amp; Cable Pothead Replacements Stg 3 2011-'12</v>
          </cell>
          <cell r="C4145" t="str">
            <v>CIPEN Dist O/H Rplc</v>
          </cell>
        </row>
        <row r="4146">
          <cell r="A4146">
            <v>7522117</v>
          </cell>
          <cell r="B4146" t="str">
            <v>Duffy B13&amp;14 S30 - LV Supply to 7 Units</v>
          </cell>
          <cell r="C4146" t="str">
            <v>CIPEN Urbn Infill</v>
          </cell>
        </row>
        <row r="4147">
          <cell r="A4147">
            <v>7522118</v>
          </cell>
          <cell r="B4147" t="str">
            <v>Chisholm B18 S583 Sub4065 Replacement</v>
          </cell>
          <cell r="C4147" t="str">
            <v>CIPEN Dist S/S Rplc</v>
          </cell>
        </row>
        <row r="4148">
          <cell r="A4148">
            <v>7522119</v>
          </cell>
          <cell r="B4148" t="str">
            <v>Turner B1 S25 - HV Relocations</v>
          </cell>
          <cell r="C4148" t="str">
            <v>CIPEN Relocation</v>
          </cell>
        </row>
        <row r="4149">
          <cell r="A4149">
            <v>7522120</v>
          </cell>
          <cell r="B4149" t="str">
            <v>Bruce B1 S3 UC Sub 2676 Upgrade Laboratories Building Supply</v>
          </cell>
          <cell r="C4149" t="str">
            <v>CIPEN Com/Ind Dvlp</v>
          </cell>
        </row>
        <row r="4150">
          <cell r="A4150">
            <v>7522122</v>
          </cell>
          <cell r="B4150" t="str">
            <v>Yarralumla B18 S64 - LV Relocation</v>
          </cell>
          <cell r="C4150" t="str">
            <v>CIPEN Relocation</v>
          </cell>
        </row>
        <row r="4151">
          <cell r="A4151">
            <v>7522123</v>
          </cell>
          <cell r="B4151" t="str">
            <v>Fyshwick B9 S21 - LV Upgrade</v>
          </cell>
          <cell r="C4151" t="str">
            <v>CIPEN Com/Ind Dvlp</v>
          </cell>
        </row>
        <row r="4152">
          <cell r="A4152">
            <v>7522124</v>
          </cell>
          <cell r="B4152" t="str">
            <v>City B15 S10 - Sub 4078 LV Board Upgrade</v>
          </cell>
          <cell r="C4152" t="str">
            <v>CIPEN Com/Ind Dvlp</v>
          </cell>
        </row>
        <row r="4153">
          <cell r="A4153">
            <v>7522125</v>
          </cell>
          <cell r="B4153" t="str">
            <v>Molonglo Valley District B36 - HV retic &amp; LV supply to Ventilation Fan</v>
          </cell>
          <cell r="C4153" t="str">
            <v>CIPEN Com/Ind Dvlp</v>
          </cell>
        </row>
        <row r="4154">
          <cell r="A4154">
            <v>7522126</v>
          </cell>
          <cell r="B4154" t="str">
            <v>Kingston B3 S14 - LV Supply to Mixed Development</v>
          </cell>
          <cell r="C4154" t="str">
            <v>CIPEN Urbn Infill</v>
          </cell>
        </row>
        <row r="4155">
          <cell r="A4155">
            <v>7522127</v>
          </cell>
          <cell r="B4155" t="str">
            <v>Fyshwick B5 + B6 S21 - Pole 70731 relocation</v>
          </cell>
          <cell r="C4155" t="str">
            <v>CIPEN Relocation</v>
          </cell>
        </row>
        <row r="4156">
          <cell r="A4156">
            <v>7522128</v>
          </cell>
          <cell r="B4156" t="str">
            <v>Crace B8 S2 - HV O/H Relocations</v>
          </cell>
          <cell r="C4156" t="str">
            <v>CIPEN Relocation</v>
          </cell>
        </row>
        <row r="4157">
          <cell r="A4157">
            <v>7522129</v>
          </cell>
          <cell r="B4157" t="str">
            <v>Turner B16 S44 - LV Supply to 19 Units</v>
          </cell>
          <cell r="C4157" t="str">
            <v>CIPEN Urbn Infill</v>
          </cell>
        </row>
        <row r="4158">
          <cell r="A4158">
            <v>7522130</v>
          </cell>
          <cell r="B4158" t="str">
            <v>HV Pole Installation &amp; ABS Refurbishments 2012-'13</v>
          </cell>
          <cell r="C4158" t="str">
            <v>CIPEN Dist O/H Rplc</v>
          </cell>
        </row>
        <row r="4159">
          <cell r="A4159">
            <v>7522131</v>
          </cell>
          <cell r="B4159" t="str">
            <v>Griffith B15 S15 Manuka Oval Redevelopment</v>
          </cell>
          <cell r="C4159" t="str">
            <v>CIPEN Com/Ind Dvlp</v>
          </cell>
        </row>
        <row r="4160">
          <cell r="A4160">
            <v>7522132</v>
          </cell>
          <cell r="B4160" t="str">
            <v>Majura Fairbairn Maquarie Telecom Data Centre</v>
          </cell>
          <cell r="C4160" t="str">
            <v>CIPEN Com/Ind Dvlp</v>
          </cell>
        </row>
        <row r="4161">
          <cell r="A4161">
            <v>7522133</v>
          </cell>
          <cell r="B4161" t="str">
            <v>Weston B1 S62 - LV supply upgrade to Indoor Cricket Centre</v>
          </cell>
          <cell r="C4161" t="str">
            <v>CIPEN Com/Ind Dvlp</v>
          </cell>
        </row>
        <row r="4162">
          <cell r="A4162">
            <v>7522135</v>
          </cell>
          <cell r="B4162" t="str">
            <v>Watson B172 S75 - LV supply to 12 Units</v>
          </cell>
          <cell r="C4162" t="str">
            <v>CIPEN Urbn Infill</v>
          </cell>
        </row>
        <row r="4163">
          <cell r="A4163">
            <v>7522136</v>
          </cell>
          <cell r="B4163" t="str">
            <v>Lawson South Estate Stage 1C HV &amp; LV Reticulation</v>
          </cell>
          <cell r="C4163" t="str">
            <v>CIPEN Urbn Dvlpmnt</v>
          </cell>
        </row>
        <row r="4164">
          <cell r="A4164">
            <v>7522137</v>
          </cell>
          <cell r="B4164" t="str">
            <v>Charnwood B44 S95 -  HV Retic &amp; LV Supply to Comm Development</v>
          </cell>
          <cell r="C4164" t="str">
            <v>CIPEN Com/Ind Dvlp</v>
          </cell>
        </row>
        <row r="4165">
          <cell r="A4165">
            <v>7522138</v>
          </cell>
          <cell r="B4165" t="str">
            <v>Stage 1 Bushfire Mitigation Pole Replacement 2012/13</v>
          </cell>
          <cell r="C4165" t="str">
            <v>CIPEN Dist Pole Rplc</v>
          </cell>
        </row>
        <row r="4166">
          <cell r="A4166">
            <v>7522139</v>
          </cell>
          <cell r="B4166" t="str">
            <v>Stage 2 Bushfire Mitigation Pole Replacement 2012/13</v>
          </cell>
          <cell r="C4166" t="str">
            <v>CIPEN Dist Pole Rplc</v>
          </cell>
        </row>
        <row r="4167">
          <cell r="A4167">
            <v>7522140</v>
          </cell>
          <cell r="B4167" t="str">
            <v>Stage 3 Bushfire Mitigation Pole Replacement 2012/13</v>
          </cell>
          <cell r="C4167" t="str">
            <v>CIPEN Dist Pole Rplc</v>
          </cell>
        </row>
        <row r="4168">
          <cell r="A4168">
            <v>7522141</v>
          </cell>
          <cell r="B4168" t="str">
            <v>Miscellaneous Suburb Pole Reinforcement Stage 5 2011/2012</v>
          </cell>
          <cell r="C4168" t="str">
            <v>CIPEN Dist Pole Rnst</v>
          </cell>
        </row>
        <row r="4169">
          <cell r="A4169">
            <v>7522142</v>
          </cell>
          <cell r="B4169" t="str">
            <v>ArcFM</v>
          </cell>
          <cell r="C4169" t="str">
            <v>CIPEN IT Project</v>
          </cell>
        </row>
        <row r="4170">
          <cell r="A4170">
            <v>7522144</v>
          </cell>
          <cell r="B4170" t="str">
            <v>GIS</v>
          </cell>
          <cell r="C4170" t="str">
            <v>CIPEN IT Project</v>
          </cell>
        </row>
        <row r="4171">
          <cell r="A4171">
            <v>7522145</v>
          </cell>
          <cell r="B4171" t="str">
            <v>Belconnen B14 S149 - LV Supply to SLCC</v>
          </cell>
          <cell r="C4171" t="str">
            <v>CIPEN Spec Requests</v>
          </cell>
        </row>
        <row r="4172">
          <cell r="A4172">
            <v>7522146</v>
          </cell>
          <cell r="B4172" t="str">
            <v>Acton ANU China In The World HV Relocation</v>
          </cell>
          <cell r="C4172" t="str">
            <v>CIPEN Relocation</v>
          </cell>
        </row>
        <row r="4173">
          <cell r="A4173">
            <v>7522147</v>
          </cell>
          <cell r="B4173" t="str">
            <v>Kingston B7 S21 - LV Upgrade</v>
          </cell>
          <cell r="C4173" t="str">
            <v>CIPEN Com/Ind Dvlp</v>
          </cell>
        </row>
        <row r="4174">
          <cell r="A4174">
            <v>7522148</v>
          </cell>
          <cell r="B4174" t="str">
            <v>Replace 500 kva Tx  - Sub 1706 Lawry Pl  MACQUARIE</v>
          </cell>
          <cell r="C4174" t="str">
            <v>CIPEN Dist Pole Sub</v>
          </cell>
        </row>
        <row r="4175">
          <cell r="A4175">
            <v>7522149</v>
          </cell>
          <cell r="B4175" t="str">
            <v>Yarralumla B17 S72 - Stay Relocation</v>
          </cell>
          <cell r="C4175" t="str">
            <v>CIPEN Relocation</v>
          </cell>
        </row>
        <row r="4176">
          <cell r="A4176">
            <v>7522150</v>
          </cell>
          <cell r="B4176" t="str">
            <v>Casey 4 Estate</v>
          </cell>
          <cell r="C4176" t="str">
            <v>CIPEN Urbn Dvlpmnt</v>
          </cell>
        </row>
        <row r="4177">
          <cell r="A4177">
            <v>7522151</v>
          </cell>
          <cell r="B4177" t="str">
            <v>Rivett B14 S28 - LV Supply Upgrade to Reformed Church of Canberra</v>
          </cell>
          <cell r="C4177" t="str">
            <v>CIPEN Community Dvp</v>
          </cell>
        </row>
        <row r="4178">
          <cell r="A4178">
            <v>7522152</v>
          </cell>
          <cell r="B4178" t="str">
            <v>City B1 S92 Sub 9265 Protection Modification.</v>
          </cell>
          <cell r="C4178" t="str">
            <v>CIPEN Dist S/S Augm</v>
          </cell>
        </row>
        <row r="4179">
          <cell r="A4179">
            <v>7522155</v>
          </cell>
          <cell r="B4179" t="str">
            <v>Bonner B4 S26 - LV Supply to 17 Units</v>
          </cell>
          <cell r="C4179" t="str">
            <v>CIPEN Urbn Infill</v>
          </cell>
        </row>
        <row r="4180">
          <cell r="A4180">
            <v>7522157</v>
          </cell>
          <cell r="B4180" t="str">
            <v>Theodore Zone/Tuggeranong Hill Optic mFibre</v>
          </cell>
          <cell r="C4180" t="str">
            <v>CIPEN IT Project</v>
          </cell>
        </row>
        <row r="4181">
          <cell r="A4181">
            <v>7522158</v>
          </cell>
          <cell r="B4181" t="str">
            <v>Theodore Zone Substation 11kV Cable Sealing End Replacement</v>
          </cell>
          <cell r="C4181" t="str">
            <v>CIPEN ZZS Replce</v>
          </cell>
        </row>
        <row r="4182">
          <cell r="A4182">
            <v>7522159</v>
          </cell>
          <cell r="B4182" t="str">
            <v>Zone Sub FIP Replacement at Causeway Gilmore Theodore &amp; Wanniassa</v>
          </cell>
          <cell r="C4182" t="str">
            <v>CIPEN ZZS Replce</v>
          </cell>
        </row>
        <row r="4183">
          <cell r="A4183">
            <v>7522160</v>
          </cell>
          <cell r="B4183" t="str">
            <v>Amaroo B2 S106 Group Centre HV &amp; LV Relocations</v>
          </cell>
          <cell r="C4183" t="str">
            <v>CIPEN Relocation</v>
          </cell>
        </row>
        <row r="4184">
          <cell r="A4184">
            <v>7522163</v>
          </cell>
          <cell r="B4184" t="str">
            <v>Store Room Refurbishment Ground Floor Building 2</v>
          </cell>
          <cell r="C4184" t="str">
            <v>CIPEN Facilities</v>
          </cell>
        </row>
        <row r="4185">
          <cell r="A4185">
            <v>7522166</v>
          </cell>
          <cell r="B4185" t="str">
            <v>Palmerston B36 S92 Sub5060 Replacement</v>
          </cell>
          <cell r="C4185" t="str">
            <v>CIPEN Dist S/S Rplc</v>
          </cell>
        </row>
        <row r="4186">
          <cell r="A4186">
            <v>7522167</v>
          </cell>
          <cell r="B4186" t="str">
            <v>Mitchell B5 S39 Sub 5632 - LV Supply to SLCC</v>
          </cell>
          <cell r="C4186" t="str">
            <v>CIPEN Spec Requests</v>
          </cell>
        </row>
        <row r="4187">
          <cell r="A4187">
            <v>7522168</v>
          </cell>
          <cell r="B4187" t="str">
            <v>LV Cable Pothead &amp; Crossarm Replacements - Stage 1 2012/13</v>
          </cell>
          <cell r="C4187" t="str">
            <v>CIPEN Dist O/H Rplc</v>
          </cell>
        </row>
        <row r="4188">
          <cell r="A4188">
            <v>7522169</v>
          </cell>
          <cell r="B4188" t="str">
            <v>LV Cable Pothead &amp; Crossarm Replacements - Stage 2 2012/13</v>
          </cell>
          <cell r="C4188" t="str">
            <v>CIPEN Dist O/H Rplc</v>
          </cell>
        </row>
        <row r="4189">
          <cell r="A4189">
            <v>7522170</v>
          </cell>
          <cell r="B4189" t="str">
            <v>Acton B3 S85 - LV Supply to Optus Site</v>
          </cell>
          <cell r="C4189" t="str">
            <v>CIPEN Spec Requests</v>
          </cell>
        </row>
        <row r="4190">
          <cell r="A4190">
            <v>7522171</v>
          </cell>
          <cell r="B4190" t="str">
            <v>Lyons B6 S69 - HV Retic &amp; LV Supply to 132 Units</v>
          </cell>
          <cell r="C4190" t="str">
            <v>CIPEN Urbn Infill</v>
          </cell>
        </row>
        <row r="4191">
          <cell r="A4191">
            <v>7522174</v>
          </cell>
          <cell r="B4191" t="str">
            <v>City B22 S3 - Re-termination of service cables to Derwent House</v>
          </cell>
          <cell r="C4191" t="str">
            <v>CIPEN Relocation</v>
          </cell>
        </row>
        <row r="4192">
          <cell r="A4192">
            <v>7522175</v>
          </cell>
          <cell r="B4192" t="str">
            <v>Conder B3 S288 - Pillar 1114928 upgrade</v>
          </cell>
          <cell r="C4192" t="str">
            <v>CIPEN Dist U/G Rplc</v>
          </cell>
        </row>
        <row r="4193">
          <cell r="A4193">
            <v>7522176</v>
          </cell>
          <cell r="B4193" t="str">
            <v>Kingston B12 S21 - LV cable replacement</v>
          </cell>
          <cell r="C4193" t="str">
            <v>CIPEN Dist U/G Rplc</v>
          </cell>
        </row>
        <row r="4194">
          <cell r="A4194">
            <v>7522178</v>
          </cell>
          <cell r="B4194" t="str">
            <v>Watson B17 S75 - LV Supply to 42 Units</v>
          </cell>
          <cell r="C4194" t="str">
            <v>CIPEN Urbn Infill</v>
          </cell>
        </row>
        <row r="4195">
          <cell r="A4195">
            <v>7522179</v>
          </cell>
          <cell r="B4195" t="str">
            <v>Watson B18 S75 - LV Supply to 56 Units</v>
          </cell>
          <cell r="C4195" t="str">
            <v>CIPEN Urbn Infill</v>
          </cell>
        </row>
        <row r="4196">
          <cell r="A4196">
            <v>7522180</v>
          </cell>
          <cell r="B4196" t="str">
            <v>Page B21 S38 - LV Supply to 9 Units</v>
          </cell>
          <cell r="C4196" t="str">
            <v>CIPEN Urbn Infill</v>
          </cell>
        </row>
        <row r="4197">
          <cell r="A4197">
            <v>7522181</v>
          </cell>
          <cell r="B4197" t="str">
            <v>Suburb Pole Substation Replacement Stg 1 2012 - 2013</v>
          </cell>
          <cell r="C4197" t="str">
            <v>CIPEN Dist Pole Sub</v>
          </cell>
        </row>
        <row r="4198">
          <cell r="A4198">
            <v>7522183</v>
          </cell>
          <cell r="B4198" t="str">
            <v>Casey 2 Estate Stages 3D and 3E HV and LV Reticulation</v>
          </cell>
          <cell r="C4198" t="str">
            <v>CIPEN Urbn Dvlpmnt</v>
          </cell>
        </row>
        <row r="4199">
          <cell r="A4199">
            <v>7522185</v>
          </cell>
          <cell r="B4199" t="str">
            <v>Stage 2 OH Mains Replacement 2011- 12</v>
          </cell>
          <cell r="C4199" t="str">
            <v>CIPEN Dist O/H Rplc</v>
          </cell>
        </row>
        <row r="4200">
          <cell r="A4200">
            <v>7522187</v>
          </cell>
          <cell r="B4200" t="str">
            <v>Macgregor B15 S161 - LV Supply to 21 Units</v>
          </cell>
          <cell r="C4200" t="str">
            <v>CIPEN Urbn Dvlpmnt</v>
          </cell>
        </row>
        <row r="4201">
          <cell r="A4201">
            <v>7522189</v>
          </cell>
          <cell r="B4201" t="str">
            <v>Tuggeranong Dist B1423 MCC - HV Retic &amp; LV Supply to River Pump</v>
          </cell>
          <cell r="C4201" t="str">
            <v>CIPEN Rural Devpmnt</v>
          </cell>
        </row>
        <row r="4202">
          <cell r="A4202">
            <v>7522190</v>
          </cell>
          <cell r="B4202" t="str">
            <v>Waramanga B27 S5 - LV Supply to 4 Units</v>
          </cell>
          <cell r="C4202" t="str">
            <v>CIPEN Urbn Infill</v>
          </cell>
        </row>
        <row r="4203">
          <cell r="A4203">
            <v>7522191</v>
          </cell>
          <cell r="B4203" t="str">
            <v>Reid B9 S33 - LV Supply to Construction Site</v>
          </cell>
          <cell r="C4203" t="str">
            <v>CIPEN Com/Ind Dvlp</v>
          </cell>
        </row>
        <row r="4204">
          <cell r="A4204">
            <v>7522192</v>
          </cell>
          <cell r="B4204" t="str">
            <v>Charnwood B14 S112 Playing Fields -   LV Supply to Floodlights</v>
          </cell>
          <cell r="C4204" t="str">
            <v>CIPEN Community Dvp</v>
          </cell>
        </row>
        <row r="4205">
          <cell r="A4205">
            <v>7522193</v>
          </cell>
          <cell r="B4205" t="str">
            <v>Chisholm B7 S598 - LV Supply to Aldi Store</v>
          </cell>
          <cell r="C4205" t="str">
            <v>CIPEN Com/Ind Dvlp</v>
          </cell>
        </row>
        <row r="4206">
          <cell r="A4206">
            <v>7522195</v>
          </cell>
          <cell r="B4206" t="str">
            <v>Phillip B25 S130 - LV Supply to Construction Site</v>
          </cell>
          <cell r="C4206" t="str">
            <v>CIPEN Com/Ind Dvlp</v>
          </cell>
        </row>
        <row r="4207">
          <cell r="A4207">
            <v>7522196</v>
          </cell>
          <cell r="B4207" t="str">
            <v>Fyshwick B3 S90 - HV Retic &amp; LV Supply to Commercial Development</v>
          </cell>
          <cell r="C4207" t="str">
            <v>CIPEN Com/Ind Dvlp</v>
          </cell>
        </row>
        <row r="4208">
          <cell r="A4208">
            <v>7522197</v>
          </cell>
          <cell r="B4208" t="str">
            <v>Franklin B1 S95 - LV Supply to 108 Units</v>
          </cell>
          <cell r="C4208" t="str">
            <v>CIPEN Urbn Infill</v>
          </cell>
        </row>
        <row r="4209">
          <cell r="A4209">
            <v>7522199</v>
          </cell>
          <cell r="B4209" t="str">
            <v>Coombs Estate Stage 2 HV and LV Reticulation</v>
          </cell>
          <cell r="C4209" t="str">
            <v>CIPEN Urbn Dvlpmnt</v>
          </cell>
        </row>
        <row r="4210">
          <cell r="A4210">
            <v>7522202</v>
          </cell>
          <cell r="B4210" t="str">
            <v>East Lake Zone - Cable Route R11</v>
          </cell>
          <cell r="C4210" t="str">
            <v>CIPEN ZZS Augme</v>
          </cell>
        </row>
        <row r="4211">
          <cell r="A4211">
            <v>7522203</v>
          </cell>
          <cell r="B4211" t="str">
            <v>Macgregor Southern Cross Dr/Florey Dr Intersection - LV Supply to TLC</v>
          </cell>
          <cell r="C4211" t="str">
            <v>CIPEN Spec Requests</v>
          </cell>
        </row>
        <row r="4212">
          <cell r="A4212">
            <v>7522204</v>
          </cell>
          <cell r="B4212" t="str">
            <v>Weetangera B23 S7 - LV Supply to 4 Units</v>
          </cell>
          <cell r="C4212" t="str">
            <v>CIPEN Urbn Infill</v>
          </cell>
        </row>
        <row r="4213">
          <cell r="A4213">
            <v>7522207</v>
          </cell>
          <cell r="B4213" t="str">
            <v>Field Data Capture</v>
          </cell>
          <cell r="C4213" t="str">
            <v>CIPEN IT Project</v>
          </cell>
        </row>
        <row r="4214">
          <cell r="A4214">
            <v>7522209</v>
          </cell>
          <cell r="B4214" t="str">
            <v>Weston B1 S109 - Relocate Sub 9691</v>
          </cell>
          <cell r="C4214" t="str">
            <v>CIPEN Relocation</v>
          </cell>
        </row>
        <row r="4215">
          <cell r="A4215">
            <v>7522210</v>
          </cell>
          <cell r="B4215" t="str">
            <v>Griffith B6 S25 - LV Supply to Unit Development</v>
          </cell>
          <cell r="C4215" t="str">
            <v>CIPEN Urbn Infill</v>
          </cell>
        </row>
        <row r="4216">
          <cell r="A4216">
            <v>7522211</v>
          </cell>
          <cell r="B4216" t="str">
            <v>Griffith B6 S25 - HV &amp; LV cable relocations</v>
          </cell>
          <cell r="C4216" t="str">
            <v>CIPEN Relocation</v>
          </cell>
        </row>
        <row r="4217">
          <cell r="A4217">
            <v>7522212</v>
          </cell>
          <cell r="B4217" t="str">
            <v>Casey 2 Estate Stage 3A HV &amp; LV Reticulation</v>
          </cell>
          <cell r="C4217" t="str">
            <v>CIPEN Urbn Dvlpmnt</v>
          </cell>
        </row>
        <row r="4218">
          <cell r="A4218">
            <v>7522215</v>
          </cell>
          <cell r="B4218" t="str">
            <v>Installation of Bolts on RS Standard Poles</v>
          </cell>
          <cell r="C4218" t="str">
            <v>CIPEN Dist Pole Rplc</v>
          </cell>
        </row>
        <row r="4219">
          <cell r="A4219">
            <v>7522218</v>
          </cell>
          <cell r="B4219" t="str">
            <v>Telvent</v>
          </cell>
          <cell r="C4219" t="str">
            <v>CIPEN IT Project</v>
          </cell>
        </row>
        <row r="4220">
          <cell r="A4220">
            <v>7522219</v>
          </cell>
          <cell r="B4220" t="str">
            <v>Bushfire Mitigation Pole SUB Replacement Stage 1 2012</v>
          </cell>
          <cell r="C4220" t="str">
            <v>CIPEN Dist Pole Sub</v>
          </cell>
        </row>
        <row r="4221">
          <cell r="A4221">
            <v>7522220</v>
          </cell>
          <cell r="B4221" t="str">
            <v>Turner B14 S61 - LV Supply to 8 Units</v>
          </cell>
          <cell r="C4221" t="str">
            <v>CIPEN Urbn Infill</v>
          </cell>
        </row>
        <row r="4222">
          <cell r="A4222">
            <v>7522221</v>
          </cell>
          <cell r="B4222" t="str">
            <v>Dickson B21 S2  -  LV Supply to 11 Units</v>
          </cell>
          <cell r="C4222" t="str">
            <v>CIPEN Urbn Infill</v>
          </cell>
        </row>
        <row r="4223">
          <cell r="A4223">
            <v>7522222</v>
          </cell>
          <cell r="B4223" t="str">
            <v>Hume B91 S7 - LV Supply to Site Sheds</v>
          </cell>
          <cell r="C4223" t="str">
            <v>CIPEN Com/Ind Dvlp</v>
          </cell>
        </row>
        <row r="4224">
          <cell r="A4224">
            <v>7522223</v>
          </cell>
          <cell r="B4224" t="str">
            <v>Braddon B24 S21 - LV Supply to 59 Units</v>
          </cell>
          <cell r="C4224" t="str">
            <v>CIPEN Urbn Infill</v>
          </cell>
        </row>
        <row r="4225">
          <cell r="A4225">
            <v>7522224</v>
          </cell>
          <cell r="B4225" t="str">
            <v>Majura B660 Laverton Ave Fairbairn - LV Supply to SLCC</v>
          </cell>
          <cell r="C4225" t="str">
            <v>CIPEN Spec Requests</v>
          </cell>
        </row>
        <row r="4226">
          <cell r="A4226">
            <v>7522225</v>
          </cell>
          <cell r="B4226" t="str">
            <v>Watson B181 S75 - LV Supply to 6 Units</v>
          </cell>
          <cell r="C4226" t="str">
            <v>CIPEN Urbn Infill</v>
          </cell>
        </row>
        <row r="4227">
          <cell r="A4227">
            <v>7522227</v>
          </cell>
          <cell r="B4227" t="str">
            <v>City B4 S47 - LV Relocation</v>
          </cell>
          <cell r="C4227" t="str">
            <v>CIPEN Relocation</v>
          </cell>
        </row>
        <row r="4228">
          <cell r="A4228">
            <v>7522228</v>
          </cell>
          <cell r="B4228" t="str">
            <v>Braddon B3 S2 - LV Supply to 8 Units</v>
          </cell>
          <cell r="C4228" t="str">
            <v>CIPEN Urbn Infill</v>
          </cell>
        </row>
        <row r="4229">
          <cell r="A4229">
            <v>7522229</v>
          </cell>
          <cell r="B4229" t="str">
            <v>Red Hill B4 S24 - LV Relocation</v>
          </cell>
          <cell r="C4229" t="str">
            <v>CIPEN Relocation</v>
          </cell>
        </row>
        <row r="4230">
          <cell r="A4230">
            <v>7522232</v>
          </cell>
          <cell r="B4230" t="str">
            <v>Stage 3 Bushfire Mitigation Pole Replacement 2012</v>
          </cell>
          <cell r="C4230" t="str">
            <v>CIPEN Dist Pole Rplc</v>
          </cell>
        </row>
        <row r="4231">
          <cell r="A4231">
            <v>7522233</v>
          </cell>
          <cell r="B4231" t="str">
            <v>Underground Service Replacements 2012/13</v>
          </cell>
          <cell r="C4231" t="str">
            <v>CIPEN Dist U/G Rplc</v>
          </cell>
        </row>
        <row r="4232">
          <cell r="A4232">
            <v>7522235</v>
          </cell>
          <cell r="B4232" t="str">
            <v>Crace S26 - LV Supply to 80 Units</v>
          </cell>
          <cell r="C4232" t="str">
            <v>CIPEN Urbn Infill</v>
          </cell>
        </row>
        <row r="4233">
          <cell r="A4233">
            <v>7522236</v>
          </cell>
          <cell r="B4233" t="str">
            <v>Casey S37 - LV relocations</v>
          </cell>
          <cell r="C4233" t="str">
            <v>CIPEN Relocation</v>
          </cell>
        </row>
        <row r="4234">
          <cell r="A4234">
            <v>7522237</v>
          </cell>
          <cell r="B4234" t="str">
            <v>Garran B1 S 58 - Yamba Drive Bus Stop - HV Relocation</v>
          </cell>
          <cell r="C4234" t="str">
            <v>CIPEN Relocation</v>
          </cell>
        </row>
        <row r="4235">
          <cell r="A4235">
            <v>7522238</v>
          </cell>
          <cell r="B4235" t="str">
            <v>Isabella Plains B8 S856 - HV Retic to Retirement Village</v>
          </cell>
          <cell r="C4235" t="str">
            <v>CIPEN Urbn Infill</v>
          </cell>
        </row>
        <row r="4236">
          <cell r="A4236">
            <v>7522239</v>
          </cell>
          <cell r="B4236" t="str">
            <v>Fyshwick B5 S83 HV Reticulation &amp; LV Supply to 23 Commercial Units</v>
          </cell>
          <cell r="C4236" t="str">
            <v>CIPEN Urbn Infill</v>
          </cell>
        </row>
        <row r="4237">
          <cell r="A4237">
            <v>7522240</v>
          </cell>
          <cell r="B4237" t="str">
            <v>ENMAC Servers</v>
          </cell>
          <cell r="C4237" t="str">
            <v>CIPEN IT Project</v>
          </cell>
        </row>
        <row r="4238">
          <cell r="A4238">
            <v>7522241</v>
          </cell>
          <cell r="B4238" t="str">
            <v>Braddon B7-10 S6 LV Relocation</v>
          </cell>
          <cell r="C4238" t="str">
            <v>CIPEN Relocation</v>
          </cell>
        </row>
        <row r="4239">
          <cell r="A4239">
            <v>7522242</v>
          </cell>
          <cell r="B4239" t="str">
            <v>Suburban Pole Replacement Stage 4 12-13</v>
          </cell>
          <cell r="C4239" t="str">
            <v>CIPEN Dist Pole Rplc</v>
          </cell>
        </row>
        <row r="4240">
          <cell r="A4240">
            <v>7522243</v>
          </cell>
          <cell r="B4240" t="str">
            <v>Suburban Pole Replacement Stage 5 12-13</v>
          </cell>
          <cell r="C4240" t="str">
            <v>CIPEN Dist Pole Rplc</v>
          </cell>
        </row>
        <row r="4241">
          <cell r="A4241">
            <v>7522244</v>
          </cell>
          <cell r="B4241" t="str">
            <v>Suburban Pole Replacement Stage 6 12-13</v>
          </cell>
          <cell r="C4241" t="str">
            <v>CIPEN Dist Pole Rplc</v>
          </cell>
        </row>
        <row r="4242">
          <cell r="A4242">
            <v>7522245</v>
          </cell>
          <cell r="B4242" t="str">
            <v>Suburban Pole Replacement Stage 7 12-13</v>
          </cell>
          <cell r="C4242" t="str">
            <v>CIPEN Dist Pole Rplc</v>
          </cell>
        </row>
        <row r="4243">
          <cell r="A4243">
            <v>7522246</v>
          </cell>
          <cell r="B4243" t="str">
            <v>Suburban Pole Replacement Stage 8 12-13</v>
          </cell>
          <cell r="C4243" t="str">
            <v>CIPEN Dist Pole Rplc</v>
          </cell>
        </row>
        <row r="4244">
          <cell r="A4244">
            <v>7522247</v>
          </cell>
          <cell r="B4244" t="str">
            <v>Suburban Pole Replacement Stage 9 12-13</v>
          </cell>
          <cell r="C4244" t="str">
            <v>CIPEN Dist Pole Rplc</v>
          </cell>
        </row>
        <row r="4245">
          <cell r="A4245">
            <v>7522248</v>
          </cell>
          <cell r="B4245" t="str">
            <v>Suburban Pole Replacement Stage 10 12-13</v>
          </cell>
          <cell r="C4245" t="str">
            <v>CIPEN Dist Pole Rplc</v>
          </cell>
        </row>
        <row r="4246">
          <cell r="A4246">
            <v>7522249</v>
          </cell>
          <cell r="B4246" t="str">
            <v>Suburban Pole Replacement Stage 11 12-13</v>
          </cell>
          <cell r="C4246" t="str">
            <v>CIPEN Dist Pole Rplc</v>
          </cell>
        </row>
        <row r="4247">
          <cell r="A4247">
            <v>7522250</v>
          </cell>
          <cell r="B4247" t="str">
            <v>Suburban Pole Replacement Stage 12 12-13</v>
          </cell>
          <cell r="C4247" t="str">
            <v>CIPEN Dist Pole Rplc</v>
          </cell>
        </row>
        <row r="4248">
          <cell r="A4248">
            <v>7522252</v>
          </cell>
          <cell r="B4248" t="str">
            <v>Gate Installation Oakden Street to Southern Services Centre</v>
          </cell>
          <cell r="C4248" t="str">
            <v>CIPEN Facilities</v>
          </cell>
        </row>
        <row r="4249">
          <cell r="A4249">
            <v>7522253</v>
          </cell>
          <cell r="B4249" t="str">
            <v>STAGE 3 LV Pothead &amp; Crossarm Replacement 2012-13</v>
          </cell>
          <cell r="C4249" t="str">
            <v>CIPEN Dist O/H Rplc</v>
          </cell>
        </row>
        <row r="4250">
          <cell r="A4250">
            <v>7522254</v>
          </cell>
          <cell r="B4250" t="str">
            <v>Bushfire Mitigation Pole SUB Replacement Stage 2 2012/13</v>
          </cell>
          <cell r="C4250" t="str">
            <v>CIPEN Dist Pole Sub</v>
          </cell>
        </row>
        <row r="4251">
          <cell r="A4251">
            <v>7522255</v>
          </cell>
          <cell r="B4251" t="str">
            <v>Belconnen B1 S199 - LV Supply to SLCC</v>
          </cell>
          <cell r="C4251" t="str">
            <v>CIPEN Spec Requests</v>
          </cell>
        </row>
        <row r="4252">
          <cell r="A4252">
            <v>7522257</v>
          </cell>
          <cell r="B4252" t="str">
            <v>Holt B21 S51 - Install new HV pole &amp; relocate pole no.31006</v>
          </cell>
          <cell r="C4252" t="str">
            <v>CIPEN Relocation</v>
          </cell>
        </row>
        <row r="4253">
          <cell r="A4253">
            <v>7522258</v>
          </cell>
          <cell r="B4253" t="str">
            <v>Phillip B16 S156 - LV Supply to Construction Site</v>
          </cell>
          <cell r="C4253" t="str">
            <v>CIPEN Com/Ind Dvlp</v>
          </cell>
        </row>
        <row r="4254">
          <cell r="A4254">
            <v>7522259</v>
          </cell>
          <cell r="B4254" t="str">
            <v>Gordon B9 S410 LV Relocation</v>
          </cell>
          <cell r="C4254" t="str">
            <v>CIPEN Relocation</v>
          </cell>
        </row>
        <row r="4255">
          <cell r="A4255">
            <v>7522260</v>
          </cell>
          <cell r="B4255" t="str">
            <v>Bruce B1 S3 Student Accommodations New Supply</v>
          </cell>
          <cell r="C4255" t="str">
            <v>CIPEN Com/Ind Dvlp</v>
          </cell>
        </row>
        <row r="4256">
          <cell r="A4256">
            <v>7522262</v>
          </cell>
          <cell r="B4256" t="str">
            <v>Fresh Air Alterations Building 3 (Warehouse)</v>
          </cell>
          <cell r="C4256" t="str">
            <v>CIPEN Facilities</v>
          </cell>
        </row>
        <row r="4257">
          <cell r="A4257">
            <v>7522263</v>
          </cell>
          <cell r="B4257" t="str">
            <v>Gungahlin B1 S224 HV Retic &amp; LV Supply to Commercial development</v>
          </cell>
          <cell r="C4257" t="str">
            <v>CIPEN Com/Ind Dvlp</v>
          </cell>
        </row>
        <row r="4258">
          <cell r="A4258">
            <v>7522264</v>
          </cell>
          <cell r="B4258" t="str">
            <v>Campbell B24 S20 - LV Supply to 6 Units</v>
          </cell>
          <cell r="C4258" t="str">
            <v>CIPEN Urbn Infill</v>
          </cell>
        </row>
        <row r="4259">
          <cell r="A4259">
            <v>7522265</v>
          </cell>
          <cell r="B4259" t="str">
            <v>Mawson B26 S31 - LV Supply to 8 Units</v>
          </cell>
          <cell r="C4259" t="str">
            <v>CIPEN Urbn Infill</v>
          </cell>
        </row>
        <row r="4260">
          <cell r="A4260">
            <v>7522266</v>
          </cell>
          <cell r="B4260" t="str">
            <v>Holt B8 S14 - Install split conduit over HV cable</v>
          </cell>
          <cell r="C4260" t="str">
            <v>CIPEN Relocation</v>
          </cell>
        </row>
        <row r="4261">
          <cell r="A4261">
            <v>7522267</v>
          </cell>
          <cell r="B4261" t="str">
            <v>HV Switchgear Replacements 2012 -'13</v>
          </cell>
          <cell r="C4261" t="str">
            <v>CIPEN Dist O/H Rplc</v>
          </cell>
        </row>
        <row r="4262">
          <cell r="A4262">
            <v>7522268</v>
          </cell>
          <cell r="B4262" t="str">
            <v>Fyshwick B7 S73  Gas TRS - LV Upgrade</v>
          </cell>
          <cell r="C4262" t="str">
            <v>CIPEN Com/Ind Dvlp</v>
          </cell>
        </row>
        <row r="4263">
          <cell r="A4263">
            <v>7522269</v>
          </cell>
          <cell r="B4263" t="str">
            <v>Hume B20 S18  - HV Retic &amp; LV Supply to Gas PRS</v>
          </cell>
          <cell r="C4263" t="str">
            <v>CIPEN Com/Ind Dvlp</v>
          </cell>
        </row>
        <row r="4264">
          <cell r="A4264">
            <v>7522270</v>
          </cell>
          <cell r="B4264" t="str">
            <v>Reactive Poles 2012/2013</v>
          </cell>
          <cell r="C4264" t="str">
            <v>CIPEN Dist Pole Rplc</v>
          </cell>
        </row>
        <row r="4265">
          <cell r="A4265">
            <v>7522271</v>
          </cell>
          <cell r="B4265" t="str">
            <v>Domestic New Meter Connections - 2012/13</v>
          </cell>
          <cell r="C4265" t="str">
            <v>CIPEN NEW METER</v>
          </cell>
        </row>
        <row r="4266">
          <cell r="A4266">
            <v>7522272</v>
          </cell>
          <cell r="B4266" t="str">
            <v>Commerical New Meter Connections - 2012/13</v>
          </cell>
          <cell r="C4266" t="str">
            <v>CIPEN NEW METER</v>
          </cell>
        </row>
        <row r="4267">
          <cell r="A4267">
            <v>7522273</v>
          </cell>
          <cell r="B4267" t="str">
            <v>Domestic Meter Replacement 2012/13</v>
          </cell>
          <cell r="C4267" t="str">
            <v>CIPEN Meter Replce</v>
          </cell>
        </row>
        <row r="4268">
          <cell r="A4268">
            <v>7522274</v>
          </cell>
          <cell r="B4268" t="str">
            <v>Commercial Meter Replacement 2012/13</v>
          </cell>
          <cell r="C4268" t="str">
            <v>CIPEN Meter Replce</v>
          </cell>
        </row>
        <row r="4269">
          <cell r="A4269">
            <v>7522275</v>
          </cell>
          <cell r="B4269" t="str">
            <v>New Services - 2012/13</v>
          </cell>
          <cell r="C4269" t="str">
            <v>CIPEN NEW SERVICES</v>
          </cell>
        </row>
        <row r="4270">
          <cell r="A4270">
            <v>7522276</v>
          </cell>
          <cell r="B4270" t="str">
            <v>Service Upgrade to 3 Phase - 2012/13</v>
          </cell>
          <cell r="C4270" t="str">
            <v>CIPEN NEW SERVICES</v>
          </cell>
        </row>
        <row r="4271">
          <cell r="A4271">
            <v>7522277</v>
          </cell>
          <cell r="B4271" t="str">
            <v>Overhead Service Replacements - 2012/13</v>
          </cell>
          <cell r="C4271" t="str">
            <v>CIPEN SERVICE RPLC</v>
          </cell>
        </row>
        <row r="4272">
          <cell r="A4272">
            <v>7522280</v>
          </cell>
          <cell r="B4272" t="str">
            <v>Stage 4 Bushfire Mitigation Pole Replacement 2012</v>
          </cell>
          <cell r="C4272" t="str">
            <v>CIPEN Dist Pole Rplc</v>
          </cell>
        </row>
        <row r="4273">
          <cell r="A4273">
            <v>7522282</v>
          </cell>
          <cell r="B4273" t="str">
            <v>Replace Leaking Tx 1912  Sub 2917 Ipswich St FYSHWICK 2012/13</v>
          </cell>
          <cell r="C4273" t="str">
            <v>CIPEN Dist Pole Sub</v>
          </cell>
        </row>
        <row r="4274">
          <cell r="A4274">
            <v>7522284</v>
          </cell>
          <cell r="B4274" t="str">
            <v>City B6 S21 HV &amp; LV Relocation</v>
          </cell>
          <cell r="C4274" t="str">
            <v>CIPEN Relocation</v>
          </cell>
        </row>
        <row r="4275">
          <cell r="A4275">
            <v>7522285</v>
          </cell>
          <cell r="B4275" t="str">
            <v>Belconnen B51 S55 LV Relocation</v>
          </cell>
          <cell r="C4275" t="str">
            <v>CIPEN Relocation</v>
          </cell>
        </row>
        <row r="4276">
          <cell r="A4276">
            <v>7522286</v>
          </cell>
          <cell r="B4276" t="str">
            <v>Mitchell Flemington Road Reserve</v>
          </cell>
          <cell r="C4276" t="str">
            <v>CIPEN Relocation</v>
          </cell>
        </row>
        <row r="4277">
          <cell r="A4277">
            <v>7522293</v>
          </cell>
          <cell r="B4277" t="str">
            <v>Parkes B1 S49 CNBP Remaining Internal Works</v>
          </cell>
          <cell r="C4277" t="str">
            <v>CIPEN Com/Ind Dvlp</v>
          </cell>
        </row>
        <row r="4278">
          <cell r="A4278">
            <v>7522294</v>
          </cell>
          <cell r="B4278" t="str">
            <v>Stromlo District B498 - MVBWS - Supply to West Valve Farm</v>
          </cell>
          <cell r="C4278" t="str">
            <v>CIPEN Spec Requests</v>
          </cell>
        </row>
        <row r="4279">
          <cell r="A4279">
            <v>7522295</v>
          </cell>
          <cell r="B4279" t="str">
            <v>Stromlo District B447 - MVBWS - Supply to Central Valve Farm</v>
          </cell>
          <cell r="C4279" t="str">
            <v>CIPEN Spec Requests</v>
          </cell>
        </row>
        <row r="4280">
          <cell r="A4280">
            <v>7522296</v>
          </cell>
          <cell r="B4280" t="str">
            <v>Distribution Pillar Replacements 2012/13</v>
          </cell>
          <cell r="C4280" t="str">
            <v>CIPEN Dist U/G Rplc</v>
          </cell>
        </row>
        <row r="4281">
          <cell r="A4281">
            <v>7522299</v>
          </cell>
          <cell r="B4281" t="str">
            <v>Miscellaneous Suburb Pole Reinforcement Stage 1 2012/2013</v>
          </cell>
          <cell r="C4281" t="str">
            <v>CIPEN Dist Pole Rnst</v>
          </cell>
        </row>
        <row r="4282">
          <cell r="A4282">
            <v>7522300</v>
          </cell>
          <cell r="B4282" t="str">
            <v>Ainslie B12 S100 LV Supply to VHA Base station</v>
          </cell>
          <cell r="C4282" t="str">
            <v>CIPEN Com/Ind Dvlp</v>
          </cell>
        </row>
        <row r="4283">
          <cell r="A4283">
            <v>7522301</v>
          </cell>
          <cell r="B4283" t="str">
            <v>Belconnen B32 &amp; 34 S52 HV Relocation</v>
          </cell>
          <cell r="C4283" t="str">
            <v>CIPEN Relocation</v>
          </cell>
        </row>
        <row r="4284">
          <cell r="A4284">
            <v>7522302</v>
          </cell>
          <cell r="B4284" t="str">
            <v>Gungahlin B2 S163 - Pillar 1609751 upgrade</v>
          </cell>
          <cell r="C4284" t="str">
            <v>CIPEN Dist U/G Rplc</v>
          </cell>
        </row>
        <row r="4285">
          <cell r="A4285">
            <v>7522303</v>
          </cell>
          <cell r="B4285" t="str">
            <v>Harrison B1 S139 HV Retic &amp; LV Supply to 93 Unit + Commercial Develop</v>
          </cell>
          <cell r="C4285" t="str">
            <v>CIPEN Urbn Infill</v>
          </cell>
        </row>
        <row r="4286">
          <cell r="A4286">
            <v>7522304</v>
          </cell>
          <cell r="B4286" t="str">
            <v>Turner B 8 S25 - HV Relocations</v>
          </cell>
          <cell r="C4286" t="str">
            <v>CIPEN Relocation</v>
          </cell>
        </row>
        <row r="4287">
          <cell r="A4287">
            <v>7522305</v>
          </cell>
          <cell r="B4287" t="str">
            <v>OH Mains Replacement 2012- 13</v>
          </cell>
          <cell r="C4287" t="str">
            <v>CIPEN Dist O/H Rplc</v>
          </cell>
        </row>
        <row r="4288">
          <cell r="A4288">
            <v>7522306</v>
          </cell>
          <cell r="B4288" t="str">
            <v>Pole Substation Replacements Stage 2 2012-'13</v>
          </cell>
          <cell r="C4288" t="str">
            <v>CIPEN Dist Pole Sub</v>
          </cell>
        </row>
        <row r="4289">
          <cell r="A4289">
            <v>7522307</v>
          </cell>
          <cell r="B4289" t="str">
            <v>Pole Substation Replacements Stage 3 2012-'13 -</v>
          </cell>
          <cell r="C4289" t="str">
            <v>CIPEN Dist Pole Sub</v>
          </cell>
        </row>
        <row r="4290">
          <cell r="A4290">
            <v>7522308</v>
          </cell>
          <cell r="B4290" t="str">
            <v>Pole Substation Replacements Stage 4 2012-'13</v>
          </cell>
          <cell r="C4290" t="str">
            <v>CIPEN Dist Pole Sub</v>
          </cell>
        </row>
        <row r="4291">
          <cell r="A4291">
            <v>7522309</v>
          </cell>
          <cell r="B4291" t="str">
            <v>Casey 4 Estate Stage 4 5 and 6 HV and LV Reticulation</v>
          </cell>
          <cell r="C4291" t="str">
            <v>CIPEN Urbn Dvlpmnt</v>
          </cell>
        </row>
        <row r="4292">
          <cell r="A4292">
            <v>7522310</v>
          </cell>
          <cell r="B4292" t="str">
            <v>Griffith B3 S25 LV Supply to 45 Units</v>
          </cell>
          <cell r="C4292" t="str">
            <v>CIPEN Urbn Infill</v>
          </cell>
        </row>
        <row r="4293">
          <cell r="A4293">
            <v>7522311</v>
          </cell>
          <cell r="B4293" t="str">
            <v>Majura District B601 - Supply to N.C.M.C.</v>
          </cell>
          <cell r="C4293" t="str">
            <v>CIPEN Community Dvp</v>
          </cell>
        </row>
        <row r="4294">
          <cell r="A4294">
            <v>7522314</v>
          </cell>
          <cell r="B4294" t="str">
            <v>Solar New Meter Installs - 2012/13</v>
          </cell>
          <cell r="C4294" t="str">
            <v>CIPEN NEW METER</v>
          </cell>
        </row>
        <row r="4295">
          <cell r="A4295">
            <v>7522316</v>
          </cell>
          <cell r="B4295" t="str">
            <v>Stirling B90 S24 - HV Retic and LV Supply to aged care facility</v>
          </cell>
          <cell r="C4295" t="str">
            <v>CIPEN Urbn Infill</v>
          </cell>
        </row>
        <row r="4296">
          <cell r="A4296">
            <v>7522317</v>
          </cell>
          <cell r="B4296" t="str">
            <v>Stage 5 Bushfire Mitigation Pole Replacement 2012</v>
          </cell>
          <cell r="C4296" t="str">
            <v>CIPEN Dist Pole Rplc</v>
          </cell>
        </row>
        <row r="4297">
          <cell r="A4297">
            <v>7522327</v>
          </cell>
          <cell r="B4297" t="str">
            <v>Coombs Estate Stage 3 HV and LV Reticulation</v>
          </cell>
          <cell r="C4297" t="str">
            <v>CIPEN Urbn Dvlpmnt</v>
          </cell>
        </row>
        <row r="4298">
          <cell r="A4298">
            <v>7522330</v>
          </cell>
          <cell r="B4298" t="str">
            <v>Suburban Pole Replacement Stage 13 12-13</v>
          </cell>
          <cell r="C4298" t="str">
            <v>CIPEN Dist Pole Rplc</v>
          </cell>
        </row>
        <row r="4299">
          <cell r="A4299">
            <v>7522331</v>
          </cell>
          <cell r="B4299" t="str">
            <v>Suburban Pole Replacement Stage 14 12-13</v>
          </cell>
          <cell r="C4299" t="str">
            <v>CIPEN Dist Pole Rplc</v>
          </cell>
        </row>
        <row r="4300">
          <cell r="A4300">
            <v>7522332</v>
          </cell>
          <cell r="B4300" t="str">
            <v>Suburban Pole Replacement Stage 15 12-13</v>
          </cell>
          <cell r="C4300" t="str">
            <v>CIPEN Dist Pole Rplc</v>
          </cell>
        </row>
        <row r="4301">
          <cell r="A4301">
            <v>7522333</v>
          </cell>
          <cell r="B4301" t="str">
            <v>Suburban Pole Replacement Stage 16 12-13</v>
          </cell>
          <cell r="C4301" t="str">
            <v>CIPEN Dist Pole Rplc</v>
          </cell>
        </row>
        <row r="4302">
          <cell r="A4302">
            <v>7522334</v>
          </cell>
          <cell r="B4302" t="str">
            <v>Suburban Pole Replacement Stage 17 12-13</v>
          </cell>
          <cell r="C4302" t="str">
            <v>CIPEN Dist Pole Rplc</v>
          </cell>
        </row>
        <row r="4303">
          <cell r="A4303">
            <v>7522335</v>
          </cell>
          <cell r="B4303" t="str">
            <v>Suburban Pole Replacement Stage 18 12-13</v>
          </cell>
          <cell r="C4303" t="str">
            <v>CIPEN Dist Pole Rplc</v>
          </cell>
        </row>
        <row r="4304">
          <cell r="A4304">
            <v>7522336</v>
          </cell>
          <cell r="B4304" t="str">
            <v>Suburban Pole Replacement Stage 19 12-13</v>
          </cell>
          <cell r="C4304" t="str">
            <v>CIPEN Dist Pole Rplc</v>
          </cell>
        </row>
        <row r="4305">
          <cell r="A4305">
            <v>7522337</v>
          </cell>
          <cell r="B4305" t="str">
            <v>Suburban Pole Replacement Stage 20 12-13</v>
          </cell>
          <cell r="C4305" t="str">
            <v>CIPEN Dist Pole Rplc</v>
          </cell>
        </row>
        <row r="4306">
          <cell r="A4306">
            <v>7522338</v>
          </cell>
          <cell r="B4306" t="str">
            <v>Suburban Pole Replacement Stage 21 12-13</v>
          </cell>
          <cell r="C4306" t="str">
            <v>CIPEN Dist Pole Rplc</v>
          </cell>
        </row>
        <row r="4307">
          <cell r="A4307">
            <v>7522339</v>
          </cell>
          <cell r="B4307" t="str">
            <v>Suburban Pole Replacement Stage 22 12-13</v>
          </cell>
          <cell r="C4307" t="str">
            <v>CIPEN Dist Pole Rplc</v>
          </cell>
        </row>
        <row r="4308">
          <cell r="A4308">
            <v>7522340</v>
          </cell>
          <cell r="B4308" t="str">
            <v>Suburban Pole Replacement Stage 23 12-13</v>
          </cell>
          <cell r="C4308" t="str">
            <v>CIPEN Dist Pole Rplc</v>
          </cell>
        </row>
        <row r="4309">
          <cell r="A4309">
            <v>7522341</v>
          </cell>
          <cell r="B4309" t="str">
            <v>Yarralumla B23 S54 - LV Supply to 4 Units</v>
          </cell>
          <cell r="C4309" t="str">
            <v>CIPEN Urbn Infill</v>
          </cell>
        </row>
        <row r="4310">
          <cell r="A4310">
            <v>7522342</v>
          </cell>
          <cell r="B4310" t="str">
            <v>Holt B51 S50 - LV Supply to Oval</v>
          </cell>
          <cell r="C4310" t="str">
            <v>CIPEN Spec Requests</v>
          </cell>
        </row>
        <row r="4311">
          <cell r="A4311">
            <v>7522344</v>
          </cell>
          <cell r="B4311" t="str">
            <v>Fyshwick B8 S83 - HV Retic &amp; LV Supply to Comm Development</v>
          </cell>
          <cell r="C4311" t="str">
            <v>CIPEN Com/Ind Dvlp</v>
          </cell>
        </row>
        <row r="4312">
          <cell r="A4312">
            <v>7522345</v>
          </cell>
          <cell r="B4312" t="str">
            <v>Fyshwick B13 S83 - LV Supply to Comm Development</v>
          </cell>
          <cell r="C4312" t="str">
            <v>CIPEN Com/Ind Dvlp</v>
          </cell>
        </row>
        <row r="4313">
          <cell r="A4313">
            <v>7522346</v>
          </cell>
          <cell r="B4313" t="str">
            <v>Fyshwick B3 S85 - LV Supply to Comm Development</v>
          </cell>
          <cell r="C4313" t="str">
            <v>CIPEN Com/Ind Dvlp</v>
          </cell>
        </row>
        <row r="4314">
          <cell r="A4314">
            <v>7522347</v>
          </cell>
          <cell r="B4314" t="str">
            <v>Crace B2 S45 - LV Supply to Community Park</v>
          </cell>
          <cell r="C4314" t="str">
            <v>CIPEN Community Dvp</v>
          </cell>
        </row>
        <row r="4315">
          <cell r="A4315">
            <v>7522350</v>
          </cell>
          <cell r="B4315" t="str">
            <v>Ngunnawal 2C Estate Stage 2 HV &amp; LV Reticulation</v>
          </cell>
          <cell r="C4315" t="str">
            <v>CIPEN Urbn Dvlpmnt</v>
          </cell>
        </row>
        <row r="4316">
          <cell r="A4316">
            <v>7522352</v>
          </cell>
          <cell r="B4316" t="str">
            <v>Ngunnawal 2C Estate Stage 3 HV &amp; LV Reticulation</v>
          </cell>
          <cell r="C4316" t="str">
            <v>CIPEN Urbn Dvlpmnt</v>
          </cell>
        </row>
        <row r="4317">
          <cell r="A4317">
            <v>7522354</v>
          </cell>
          <cell r="B4317" t="str">
            <v>Flynn B7 S18 - Flynn Community Centre</v>
          </cell>
          <cell r="C4317" t="str">
            <v>CIPEN Community Dvp</v>
          </cell>
        </row>
        <row r="4318">
          <cell r="A4318">
            <v>7522355</v>
          </cell>
          <cell r="B4318" t="str">
            <v>Fyshwick B4 S89 LV Supply to Bulky Goods Retail</v>
          </cell>
          <cell r="C4318" t="str">
            <v>CIPEN Com/Ind Dvlp</v>
          </cell>
        </row>
        <row r="4319">
          <cell r="A4319">
            <v>7522356</v>
          </cell>
          <cell r="B4319" t="str">
            <v>Aranda B5&amp;6 S16 - LV Supply to 7 Units</v>
          </cell>
          <cell r="C4319" t="str">
            <v>CIPEN Urbn Infill</v>
          </cell>
        </row>
        <row r="4320">
          <cell r="A4320">
            <v>7522357</v>
          </cell>
          <cell r="B4320" t="str">
            <v>Scullin B27 S22 - LV Relocation</v>
          </cell>
          <cell r="C4320" t="str">
            <v>CIPEN Relocation</v>
          </cell>
        </row>
        <row r="4321">
          <cell r="A4321">
            <v>7522358</v>
          </cell>
          <cell r="B4321" t="str">
            <v>Kingston B6 S62 LV Supply</v>
          </cell>
          <cell r="C4321" t="str">
            <v>CIPEN Com/Ind Dvlp</v>
          </cell>
        </row>
        <row r="4322">
          <cell r="A4322">
            <v>7522359</v>
          </cell>
          <cell r="B4322" t="str">
            <v>Underground Service Replacements Stage 2 2012/13</v>
          </cell>
          <cell r="C4322" t="str">
            <v>CIPEN Dist U/G Rplc</v>
          </cell>
        </row>
        <row r="4323">
          <cell r="A4323">
            <v>7522360</v>
          </cell>
          <cell r="B4323" t="str">
            <v>Casey B1 &amp; 4 S62 LV Relocation</v>
          </cell>
          <cell r="C4323" t="str">
            <v>CIPEN Relocation</v>
          </cell>
        </row>
        <row r="4324">
          <cell r="A4324">
            <v>7522363</v>
          </cell>
          <cell r="B4324" t="str">
            <v>Installation of Bolts on RS Standard Poles Stg 2</v>
          </cell>
          <cell r="C4324" t="str">
            <v>CIPEN Dist Pole Rplc</v>
          </cell>
        </row>
        <row r="4325">
          <cell r="A4325">
            <v>7522364</v>
          </cell>
          <cell r="B4325" t="str">
            <v>ICCP AEMO Requirement Project</v>
          </cell>
          <cell r="C4325" t="str">
            <v>CIPEN IT Project</v>
          </cell>
        </row>
        <row r="4326">
          <cell r="A4326">
            <v>7522365</v>
          </cell>
          <cell r="B4326" t="str">
            <v>Ngunnawal B108 S23</v>
          </cell>
          <cell r="C4326" t="str">
            <v>CIPEN Spec Requests</v>
          </cell>
        </row>
        <row r="4327">
          <cell r="A4327">
            <v>7522368</v>
          </cell>
          <cell r="B4327" t="str">
            <v>Installation of Bolts on RS Standard Poles Stg 3</v>
          </cell>
          <cell r="C4327" t="str">
            <v>CIPEN Dist Pole Rplc</v>
          </cell>
        </row>
        <row r="4328">
          <cell r="A4328">
            <v>7522369</v>
          </cell>
          <cell r="B4328" t="str">
            <v>Campbell B5 S119 HV Retic and LV Supply to Duntroon Accomodation</v>
          </cell>
          <cell r="C4328" t="str">
            <v>CIPEN Urbn Infill</v>
          </cell>
        </row>
        <row r="4329">
          <cell r="A4329">
            <v>7522372</v>
          </cell>
          <cell r="B4329" t="str">
            <v>Unit Assembly Project</v>
          </cell>
          <cell r="C4329" t="str">
            <v>CIPEN IT Project</v>
          </cell>
        </row>
        <row r="4330">
          <cell r="A4330">
            <v>7522374</v>
          </cell>
          <cell r="B4330" t="str">
            <v>Dickson B80 S4 - LV Supply to 28 Units</v>
          </cell>
          <cell r="C4330" t="str">
            <v>CIPEN Urbn Infill</v>
          </cell>
        </row>
        <row r="4331">
          <cell r="A4331">
            <v>7522375</v>
          </cell>
          <cell r="B4331" t="str">
            <v>Woden Zone Sub Stage 2 - 132kV VT Replacement (Civic Line 2JV)</v>
          </cell>
          <cell r="C4331" t="str">
            <v>CIPEN ZZS Replce</v>
          </cell>
        </row>
        <row r="4332">
          <cell r="A4332">
            <v>7522376</v>
          </cell>
          <cell r="B4332" t="str">
            <v>City B6 S26 HV Relocation</v>
          </cell>
          <cell r="C4332" t="str">
            <v>CIPEN Relocation</v>
          </cell>
        </row>
        <row r="4333">
          <cell r="A4333">
            <v>7522379</v>
          </cell>
          <cell r="B4333" t="str">
            <v>Beard B9 S7 LV Supply to Warehouse</v>
          </cell>
          <cell r="C4333" t="str">
            <v>CIPEN Com/Ind Dvlp</v>
          </cell>
        </row>
        <row r="4334">
          <cell r="A4334">
            <v>7522381</v>
          </cell>
          <cell r="B4334" t="str">
            <v>Gungahlin B5 S88 - Supply to Childcare &amp; Medical Centre</v>
          </cell>
          <cell r="C4334" t="str">
            <v>CIPEN Com/Ind Dvlp</v>
          </cell>
        </row>
        <row r="4335">
          <cell r="A4335">
            <v>7522383</v>
          </cell>
          <cell r="B4335" t="str">
            <v>Campbell B1 S64 - Temp Supply to Construction Site</v>
          </cell>
          <cell r="C4335" t="str">
            <v>CIPEN Spec Requests</v>
          </cell>
        </row>
        <row r="4336">
          <cell r="A4336">
            <v>7522384</v>
          </cell>
          <cell r="B4336" t="str">
            <v>Fyshwick B10 S59 - LV Relocation</v>
          </cell>
          <cell r="C4336" t="str">
            <v>CIPEN Relocation</v>
          </cell>
        </row>
        <row r="4337">
          <cell r="A4337">
            <v>7522385</v>
          </cell>
          <cell r="B4337" t="str">
            <v>Yarralumla B2 S31 LV supply to Dutch embassy</v>
          </cell>
          <cell r="C4337" t="str">
            <v>CIPEN Com/Ind Dvlp</v>
          </cell>
        </row>
        <row r="4338">
          <cell r="A4338">
            <v>7522386</v>
          </cell>
          <cell r="B4338" t="str">
            <v>Beard B4 S6 LV Supply to Warehouse &amp; Showroom</v>
          </cell>
          <cell r="C4338" t="str">
            <v>CIPEN Com/Ind Dvlp</v>
          </cell>
        </row>
        <row r="4339">
          <cell r="A4339">
            <v>7522389</v>
          </cell>
          <cell r="B4339" t="str">
            <v>Campbell B17 S49 LV Supply to Toilets</v>
          </cell>
          <cell r="C4339" t="str">
            <v>CIPEN Spec Requests</v>
          </cell>
        </row>
        <row r="4340">
          <cell r="A4340">
            <v>7522390</v>
          </cell>
          <cell r="B4340" t="str">
            <v>Braddon B9 S19 - LV Supply to Construction Site</v>
          </cell>
          <cell r="C4340" t="str">
            <v>CIPEN Com/Ind Dvlp</v>
          </cell>
        </row>
        <row r="4341">
          <cell r="A4341">
            <v>7522392</v>
          </cell>
          <cell r="B4341" t="str">
            <v>Fyshwick B9 S6 - Supply upgrade to re-development</v>
          </cell>
          <cell r="C4341" t="str">
            <v>CIPEN Com/Ind Dvlp</v>
          </cell>
        </row>
        <row r="4342">
          <cell r="A4342">
            <v>7522393</v>
          </cell>
          <cell r="B4342" t="str">
            <v>Bonner B13 S2 Mulligans Flat Road - LV Supply to SLCC</v>
          </cell>
          <cell r="C4342" t="str">
            <v>CIPEN Spec Requests</v>
          </cell>
        </row>
        <row r="4343">
          <cell r="A4343">
            <v>7522394</v>
          </cell>
          <cell r="B4343" t="str">
            <v>Franklin B20 S2  Henry Kendall St - LV Supply to Telstra Site</v>
          </cell>
          <cell r="C4343" t="str">
            <v>CIPEN Spec Requests</v>
          </cell>
        </row>
        <row r="4344">
          <cell r="A4344">
            <v>7522395</v>
          </cell>
          <cell r="B4344" t="str">
            <v>Nicholls B12 S78 - Supply to J.P.C. Secondary School</v>
          </cell>
          <cell r="C4344" t="str">
            <v>CIPEN Community Dvp</v>
          </cell>
        </row>
        <row r="4345">
          <cell r="A4345">
            <v>7522396</v>
          </cell>
          <cell r="B4345" t="str">
            <v>Braddon B9 S20 LV Supply to Mixed Development</v>
          </cell>
          <cell r="C4345" t="str">
            <v>CIPEN Urbn Infill</v>
          </cell>
        </row>
        <row r="4346">
          <cell r="A4346">
            <v>7522398</v>
          </cell>
          <cell r="B4346" t="str">
            <v>Griffith B15 S42 HV Retic and LV Supply to Residential Development</v>
          </cell>
          <cell r="C4346" t="str">
            <v>CIPEN Urbn Infill</v>
          </cell>
        </row>
        <row r="4347">
          <cell r="A4347">
            <v>7522399</v>
          </cell>
          <cell r="B4347" t="str">
            <v>Majura District -  B611 - HV O/H relocations</v>
          </cell>
          <cell r="C4347" t="str">
            <v>CIPEN Relocation</v>
          </cell>
        </row>
        <row r="4348">
          <cell r="A4348">
            <v>7522401</v>
          </cell>
          <cell r="B4348" t="str">
            <v>Relocation of the Demountable and fitout - Preliminary Works Stg 1</v>
          </cell>
          <cell r="C4348" t="str">
            <v>CIPEN Facilities</v>
          </cell>
        </row>
        <row r="4349">
          <cell r="A4349">
            <v>7522404</v>
          </cell>
          <cell r="B4349" t="str">
            <v>Fyshwick B2 S89 LV Supply to Bulk Goods Retail</v>
          </cell>
          <cell r="C4349" t="str">
            <v>CIPEN Com/Ind Dvlp</v>
          </cell>
        </row>
        <row r="4350">
          <cell r="A4350">
            <v>7522405</v>
          </cell>
          <cell r="B4350" t="str">
            <v>Franklin B2 S95 LV Supply to 94 Units</v>
          </cell>
          <cell r="C4350" t="str">
            <v>CIPEN Urbn Infill</v>
          </cell>
        </row>
        <row r="4351">
          <cell r="A4351">
            <v>7522406</v>
          </cell>
          <cell r="B4351" t="str">
            <v>Hume B91 S7 - LV Supply to Warehouse</v>
          </cell>
          <cell r="C4351" t="str">
            <v>CIPEN Com/Ind Dvlp</v>
          </cell>
        </row>
        <row r="4352">
          <cell r="A4352">
            <v>7522407</v>
          </cell>
          <cell r="B4352" t="str">
            <v>Bruce B8 S3 LV Supply to TLCC</v>
          </cell>
          <cell r="C4352" t="str">
            <v>CIPEN Spec Requests</v>
          </cell>
        </row>
        <row r="4353">
          <cell r="A4353">
            <v>7522409</v>
          </cell>
          <cell r="B4353" t="str">
            <v>Charnwood B4 S95 LV Supply Upgrade to Woolworths</v>
          </cell>
          <cell r="C4353" t="str">
            <v>CIPEN Com/Ind Dvlp</v>
          </cell>
        </row>
        <row r="4354">
          <cell r="A4354">
            <v>7522410</v>
          </cell>
          <cell r="B4354" t="str">
            <v>Wanniassa B4 S116 LV Relocation</v>
          </cell>
          <cell r="C4354" t="str">
            <v>CIPEN Relocation</v>
          </cell>
        </row>
        <row r="4355">
          <cell r="A4355">
            <v>7522411</v>
          </cell>
          <cell r="B4355" t="str">
            <v>Holder B40 S11 Pillar Upgrade</v>
          </cell>
          <cell r="C4355" t="str">
            <v>CIPEN Dist U/G Rplc</v>
          </cell>
        </row>
        <row r="4356">
          <cell r="A4356">
            <v>7522412</v>
          </cell>
          <cell r="B4356" t="str">
            <v>Hume B80 S7 LV Supply to Warehouse</v>
          </cell>
          <cell r="C4356" t="str">
            <v>CIPEN Com/Ind Dvlp</v>
          </cell>
        </row>
        <row r="4357">
          <cell r="A4357">
            <v>7522414</v>
          </cell>
          <cell r="B4357" t="str">
            <v>Over Head Mains Replacements Stage 2 2012- '13</v>
          </cell>
          <cell r="C4357" t="str">
            <v>CIPEN Dist O/H Rplc</v>
          </cell>
        </row>
        <row r="4358">
          <cell r="A4358">
            <v>7522415</v>
          </cell>
          <cell r="B4358" t="str">
            <v>Greenway Depot  Phill CNG Unit</v>
          </cell>
          <cell r="C4358" t="str">
            <v>CIPEN Facilities</v>
          </cell>
        </row>
        <row r="4359">
          <cell r="A4359">
            <v>7522418</v>
          </cell>
          <cell r="B4359" t="str">
            <v>Hall B8 S23 Supply upgrade to Equestrain Park Hall</v>
          </cell>
          <cell r="C4359" t="str">
            <v>CIPEN Com/Ind Dvlp</v>
          </cell>
        </row>
        <row r="4360">
          <cell r="A4360">
            <v>7522419</v>
          </cell>
          <cell r="B4360" t="str">
            <v>Giralang B9 S80 LV Supply to Child Care</v>
          </cell>
          <cell r="C4360" t="str">
            <v>CIPEN Com/Ind Dvlp</v>
          </cell>
        </row>
        <row r="4361">
          <cell r="A4361">
            <v>7522423</v>
          </cell>
          <cell r="B4361" t="str">
            <v>Molonglo District B2 HV Retic and Padmount sub</v>
          </cell>
          <cell r="C4361" t="str">
            <v>CIPEN Com/Ind Dvlp</v>
          </cell>
        </row>
        <row r="4362">
          <cell r="A4362">
            <v>7522425</v>
          </cell>
          <cell r="B4362" t="str">
            <v>Page B25 S6 LV Supply to 6 Units</v>
          </cell>
          <cell r="C4362" t="str">
            <v>CIPEN Urbn Infill</v>
          </cell>
        </row>
        <row r="4363">
          <cell r="A4363">
            <v>7522426</v>
          </cell>
          <cell r="B4363" t="str">
            <v>Casey B6 S41 - LV Supply to 17 Units</v>
          </cell>
          <cell r="C4363" t="str">
            <v>CIPEN Urbn Infill</v>
          </cell>
        </row>
        <row r="4364">
          <cell r="A4364">
            <v>7522429</v>
          </cell>
          <cell r="B4364" t="str">
            <v>Watson B195 S75 LV Supply to Community Building</v>
          </cell>
          <cell r="C4364" t="str">
            <v>CIPEN Community Dvp</v>
          </cell>
        </row>
        <row r="4365">
          <cell r="A4365">
            <v>7522430</v>
          </cell>
          <cell r="B4365" t="str">
            <v>Mitchell B5 S39 Hoskin Street HV Pole Installation</v>
          </cell>
          <cell r="C4365" t="str">
            <v>CIPEN Spec Requests</v>
          </cell>
        </row>
        <row r="4366">
          <cell r="A4366">
            <v>7522432</v>
          </cell>
          <cell r="B4366" t="str">
            <v>Kingston B7 S48 - Quayside Apartments</v>
          </cell>
          <cell r="C4366" t="str">
            <v>CIPEN Urbn Infill</v>
          </cell>
        </row>
        <row r="4367">
          <cell r="A4367">
            <v>7522435</v>
          </cell>
          <cell r="B4367" t="str">
            <v>Braddon B20 S20 LV Supply to Construction Site</v>
          </cell>
          <cell r="C4367" t="str">
            <v>CIPEN Spec Requests</v>
          </cell>
        </row>
        <row r="4368">
          <cell r="A4368">
            <v>7522436</v>
          </cell>
          <cell r="B4368" t="str">
            <v>Jerrabombera Bl 2224: Mugga Ln Medium Scale Solar PV</v>
          </cell>
          <cell r="C4368" t="str">
            <v>CIPEN Com/Ind Dvlp</v>
          </cell>
        </row>
        <row r="4369">
          <cell r="A4369">
            <v>7522437</v>
          </cell>
          <cell r="B4369" t="str">
            <v>City B20 S35 - LV Relocation</v>
          </cell>
          <cell r="C4369" t="str">
            <v>CIPEN Relocation</v>
          </cell>
        </row>
        <row r="4370">
          <cell r="A4370">
            <v>7522438</v>
          </cell>
          <cell r="B4370" t="str">
            <v>Fyshwick B3 S19 - LV Upgrade</v>
          </cell>
          <cell r="C4370" t="str">
            <v>CIPEN Com/Ind Dvlp</v>
          </cell>
        </row>
        <row r="4371">
          <cell r="A4371">
            <v>7522439</v>
          </cell>
          <cell r="B4371" t="str">
            <v>Telopea Park Zone Substation Building Refurbishment</v>
          </cell>
          <cell r="C4371" t="str">
            <v>CIPEN ZZS Replce</v>
          </cell>
        </row>
        <row r="4372">
          <cell r="A4372">
            <v>7522442</v>
          </cell>
          <cell r="B4372" t="str">
            <v>Acton B1 S67 Relocation of LV Supply to SLCC</v>
          </cell>
          <cell r="C4372" t="str">
            <v>CIPEN Relocation</v>
          </cell>
        </row>
        <row r="4373">
          <cell r="A4373">
            <v>7522444</v>
          </cell>
          <cell r="B4373" t="str">
            <v>Belconnen B14 S50 LV Supply to Construction Site (temporary supply)</v>
          </cell>
          <cell r="C4373" t="str">
            <v>CIPEN Spec Requests</v>
          </cell>
        </row>
        <row r="4374">
          <cell r="A4374">
            <v>7522445</v>
          </cell>
          <cell r="B4374" t="str">
            <v>Beard B7 S8 LV Supply to Warehouse</v>
          </cell>
          <cell r="C4374" t="str">
            <v>CIPEN Com/Ind Dvlp</v>
          </cell>
        </row>
        <row r="4375">
          <cell r="A4375">
            <v>7522446</v>
          </cell>
          <cell r="B4375" t="str">
            <v>Mitchell B2 S59 LV Supply to Warehouse</v>
          </cell>
          <cell r="C4375" t="str">
            <v>CIPEN Com/Ind Dvlp</v>
          </cell>
        </row>
        <row r="4376">
          <cell r="A4376">
            <v>7522447</v>
          </cell>
          <cell r="B4376" t="str">
            <v>Hume B81 S7 LV Supply to Warehouse</v>
          </cell>
          <cell r="C4376" t="str">
            <v>CIPEN Com/Ind Dvlp</v>
          </cell>
        </row>
        <row r="4377">
          <cell r="A4377">
            <v>7522448</v>
          </cell>
          <cell r="B4377" t="str">
            <v>Barton B 3 &amp; 7  S42 LV Supply to 46 units</v>
          </cell>
          <cell r="C4377" t="str">
            <v>CIPEN Urbn Infill</v>
          </cell>
        </row>
        <row r="4378">
          <cell r="A4378">
            <v>7522449</v>
          </cell>
          <cell r="B4378" t="str">
            <v>Belconnen B3 S3 LV Supply to BCF</v>
          </cell>
          <cell r="C4378" t="str">
            <v>CIPEN Com/Ind Dvlp</v>
          </cell>
        </row>
        <row r="4379">
          <cell r="A4379">
            <v>7522450</v>
          </cell>
          <cell r="B4379" t="str">
            <v>Hume B68 S5 LV Supply to Warehouse</v>
          </cell>
          <cell r="C4379" t="str">
            <v>CIPEN Com/Ind Dvlp</v>
          </cell>
        </row>
        <row r="4380">
          <cell r="A4380">
            <v>7522451</v>
          </cell>
          <cell r="B4380" t="str">
            <v>B46 S533 Chisholm - LV Supply to 5 Units Development</v>
          </cell>
          <cell r="C4380" t="str">
            <v>CIPEN Urbn Infill</v>
          </cell>
        </row>
        <row r="4381">
          <cell r="A4381">
            <v>7522452</v>
          </cell>
          <cell r="B4381" t="str">
            <v>Wanniassa B17 S130 Supply to TLC</v>
          </cell>
          <cell r="C4381" t="str">
            <v>CIPEN Spec Requests</v>
          </cell>
        </row>
        <row r="4382">
          <cell r="A4382">
            <v>7522454</v>
          </cell>
          <cell r="B4382" t="str">
            <v>B1 S47 Holder - Molonglo 1C HV relocations</v>
          </cell>
          <cell r="C4382" t="str">
            <v>CIPEN Relocation</v>
          </cell>
        </row>
        <row r="4383">
          <cell r="A4383">
            <v>7522456</v>
          </cell>
          <cell r="B4383" t="str">
            <v>City B2 S21 LV Supply to Traffice Light Controller</v>
          </cell>
          <cell r="C4383" t="str">
            <v>CIPEN Spec Requests</v>
          </cell>
        </row>
        <row r="4384">
          <cell r="A4384">
            <v>7522457</v>
          </cell>
          <cell r="B4384" t="str">
            <v>Gungahlin B4 S223 HV REtic and LV supply to Leisure Centre</v>
          </cell>
          <cell r="C4384" t="str">
            <v>CIPEN Com/Ind Dvlp</v>
          </cell>
        </row>
        <row r="4385">
          <cell r="A4385">
            <v>7522459</v>
          </cell>
          <cell r="B4385" t="str">
            <v>Campbell B1 S64 HV Relocation</v>
          </cell>
          <cell r="C4385" t="str">
            <v>CIPEN Relocation</v>
          </cell>
        </row>
        <row r="4386">
          <cell r="A4386">
            <v>7522460</v>
          </cell>
          <cell r="B4386" t="str">
            <v>Garran B4 S21 LV Relocation</v>
          </cell>
          <cell r="C4386" t="str">
            <v>CIPEN Relocation</v>
          </cell>
        </row>
        <row r="4387">
          <cell r="A4387">
            <v>7522462</v>
          </cell>
          <cell r="B4387" t="str">
            <v>Miscellaneous Suburb Pole Reinforcement Stage 2 2012/2013</v>
          </cell>
          <cell r="C4387" t="str">
            <v>CIPEN Dist Pole Rnst</v>
          </cell>
        </row>
        <row r="4388">
          <cell r="A4388">
            <v>7522464</v>
          </cell>
          <cell r="B4388" t="str">
            <v>City B6 S24  TLC Relocation</v>
          </cell>
          <cell r="C4388" t="str">
            <v>CIPEN Relocation</v>
          </cell>
        </row>
        <row r="4389">
          <cell r="A4389">
            <v>7522465</v>
          </cell>
          <cell r="B4389" t="str">
            <v>City B6 S24 LV Supply to TLC</v>
          </cell>
          <cell r="C4389" t="str">
            <v>CIPEN Spec Requests</v>
          </cell>
        </row>
        <row r="4390">
          <cell r="A4390">
            <v>7522466</v>
          </cell>
          <cell r="B4390" t="str">
            <v>Harrison B1 S138 LV Supply to Construction Site (Temporary Supply)</v>
          </cell>
          <cell r="C4390" t="str">
            <v>CIPEN Spec Requests</v>
          </cell>
        </row>
        <row r="4391">
          <cell r="A4391">
            <v>7522467</v>
          </cell>
          <cell r="B4391" t="str">
            <v>Theodore B10 S682 FRV Royalla Solar Farm HV Connection to Theodore Zone</v>
          </cell>
          <cell r="C4391" t="str">
            <v>CIPEN Com/Ind Dvlp</v>
          </cell>
        </row>
        <row r="4392">
          <cell r="A4392">
            <v>7522468</v>
          </cell>
          <cell r="B4392" t="str">
            <v>Greenway B11 S46 LV Supply to Archery Club</v>
          </cell>
          <cell r="C4392" t="str">
            <v>CIPEN Com/Ind Dvlp</v>
          </cell>
        </row>
        <row r="4393">
          <cell r="A4393">
            <v>7522469</v>
          </cell>
          <cell r="B4393" t="str">
            <v>Ainslie B4 S27 LV Supply Upgrade to Commercial Development</v>
          </cell>
          <cell r="C4393" t="str">
            <v>CIPEN Com/Ind Dvlp</v>
          </cell>
        </row>
        <row r="4394">
          <cell r="A4394">
            <v>7522470</v>
          </cell>
          <cell r="B4394" t="str">
            <v>Deakin B1 S3 LV Supply Upgrade</v>
          </cell>
          <cell r="C4394" t="str">
            <v>CIPEN Com/Ind Dvlp</v>
          </cell>
        </row>
        <row r="4395">
          <cell r="A4395">
            <v>7522471</v>
          </cell>
          <cell r="B4395" t="str">
            <v>Turner B8 S25 LV Supply to Traffic Light Controller</v>
          </cell>
          <cell r="C4395" t="str">
            <v>CIPEN Spec Requests</v>
          </cell>
        </row>
        <row r="4396">
          <cell r="A4396">
            <v>7522474</v>
          </cell>
          <cell r="B4396" t="str">
            <v>Forrest B8 9 S18 Relocation</v>
          </cell>
          <cell r="C4396" t="str">
            <v>CIPEN Relocation</v>
          </cell>
        </row>
        <row r="4397">
          <cell r="A4397">
            <v>7522475</v>
          </cell>
          <cell r="B4397" t="str">
            <v>Watson B193 S75 LV Supply to Water Pump</v>
          </cell>
          <cell r="C4397" t="str">
            <v>CIPEN Spec Requests</v>
          </cell>
        </row>
        <row r="4398">
          <cell r="A4398">
            <v>7522476</v>
          </cell>
          <cell r="B4398" t="str">
            <v>Fyshwick B2 S90 LV Supply to Warehouse</v>
          </cell>
          <cell r="C4398" t="str">
            <v>CIPEN Com/Ind Dvlp</v>
          </cell>
        </row>
        <row r="4399">
          <cell r="A4399">
            <v>7522477</v>
          </cell>
          <cell r="B4399" t="str">
            <v>Molonglo District - Blk 20 - HV O/H relocations</v>
          </cell>
          <cell r="C4399" t="str">
            <v>CIPEN Relocation</v>
          </cell>
        </row>
        <row r="4400">
          <cell r="A4400">
            <v>7522478</v>
          </cell>
          <cell r="B4400" t="str">
            <v>Belconnen District B1545 PNA</v>
          </cell>
          <cell r="C4400" t="str">
            <v>CIPEN Relocation</v>
          </cell>
        </row>
        <row r="4401">
          <cell r="A4401">
            <v>7522479</v>
          </cell>
          <cell r="B4401" t="str">
            <v>Kambah B8 S167 - LV Supply to Residence</v>
          </cell>
          <cell r="C4401" t="str">
            <v>CIPEN Urbn Infill</v>
          </cell>
        </row>
        <row r="4402">
          <cell r="A4402">
            <v>7522480</v>
          </cell>
          <cell r="B4402" t="str">
            <v>Dickson B10 S11 LV Supply to 7 units</v>
          </cell>
          <cell r="C4402" t="str">
            <v>CIPEN Urbn Infill</v>
          </cell>
        </row>
        <row r="4403">
          <cell r="A4403">
            <v>7522481</v>
          </cell>
          <cell r="B4403" t="str">
            <v>Yarralumla B12 S23 LV Supply</v>
          </cell>
          <cell r="C4403" t="str">
            <v>CIPEN Urbn Infill</v>
          </cell>
        </row>
        <row r="4404">
          <cell r="A4404">
            <v>7522485</v>
          </cell>
          <cell r="B4404" t="str">
            <v>Weston B1 S109 HV &amp; LV Relocation</v>
          </cell>
          <cell r="C4404" t="str">
            <v>CIPEN Relocation</v>
          </cell>
        </row>
        <row r="4405">
          <cell r="A4405">
            <v>7522486</v>
          </cell>
          <cell r="B4405" t="str">
            <v>Wright B1 S27 LV Supply to 176 Units</v>
          </cell>
          <cell r="C4405" t="str">
            <v>CIPEN Urbn Infill</v>
          </cell>
        </row>
        <row r="4406">
          <cell r="A4406">
            <v>7522489</v>
          </cell>
          <cell r="B4406" t="str">
            <v>Belconnen Zone Sub Electronic Monitoring &amp; Detection Systems</v>
          </cell>
          <cell r="C4406" t="str">
            <v>CIPEN ZZS Replce</v>
          </cell>
        </row>
        <row r="4407">
          <cell r="A4407">
            <v>7522491</v>
          </cell>
          <cell r="B4407" t="str">
            <v>Charnwood B15 S98 LV Supply to ESA</v>
          </cell>
          <cell r="C4407" t="str">
            <v>CIPEN Com/Ind Dvlp</v>
          </cell>
        </row>
        <row r="4408">
          <cell r="A4408">
            <v>7522492</v>
          </cell>
          <cell r="B4408" t="str">
            <v>Jerrabomberra Dist B2062 Harman DENOC Subs 8754 &amp; 9488 SCADA</v>
          </cell>
          <cell r="C4408" t="str">
            <v>CIPEN Com/Ind Dvlp</v>
          </cell>
        </row>
        <row r="4409">
          <cell r="A4409">
            <v>7522494</v>
          </cell>
          <cell r="B4409" t="str">
            <v>Hall B1618 S2 LV Relocation and Supply to 6 units</v>
          </cell>
          <cell r="C4409" t="str">
            <v>CIPEN Relocation</v>
          </cell>
        </row>
        <row r="4410">
          <cell r="A4410">
            <v>7522495</v>
          </cell>
          <cell r="B4410" t="str">
            <v>Gordon B9 S410 LV Supply to Pedestrian Crossing Signal</v>
          </cell>
          <cell r="C4410" t="str">
            <v>CIPEN Spec Requests</v>
          </cell>
        </row>
        <row r="4411">
          <cell r="A4411">
            <v>7522496</v>
          </cell>
          <cell r="B4411" t="str">
            <v>O'Connor B3 S97 HV &amp; LV Reticulation and LV Supply upgrade</v>
          </cell>
          <cell r="C4411" t="str">
            <v>CIPEN Com/Ind Dvlp</v>
          </cell>
        </row>
        <row r="4412">
          <cell r="A4412">
            <v>7522498</v>
          </cell>
          <cell r="B4412" t="str">
            <v>Fyshwick 66kv Line Patrol CIA ActewAGL</v>
          </cell>
          <cell r="C4412" t="str">
            <v>CIPEN Dist O/H Rplc</v>
          </cell>
        </row>
        <row r="4413">
          <cell r="A4413">
            <v>7522500</v>
          </cell>
          <cell r="B4413" t="str">
            <v>Suburban Pole Replacement Stage 24 12-13</v>
          </cell>
          <cell r="C4413" t="str">
            <v>CIPEN Dist Pole Rplc</v>
          </cell>
        </row>
        <row r="4414">
          <cell r="A4414">
            <v>7522501</v>
          </cell>
          <cell r="B4414" t="str">
            <v>Suburban Pole Replacement Stage 25 12-13</v>
          </cell>
          <cell r="C4414" t="str">
            <v>CIPEN Dist Pole Rplc</v>
          </cell>
        </row>
        <row r="4415">
          <cell r="A4415">
            <v>7522502</v>
          </cell>
          <cell r="B4415" t="str">
            <v>Suburban Pole Replacement Stage 26 12-13</v>
          </cell>
          <cell r="C4415" t="str">
            <v>CIPEN Dist Pole Rplc</v>
          </cell>
        </row>
        <row r="4416">
          <cell r="A4416">
            <v>7522503</v>
          </cell>
          <cell r="B4416" t="str">
            <v>Suburban Pole Replacement Stage 27 12-13</v>
          </cell>
          <cell r="C4416" t="str">
            <v>CIPEN Dist Pole Rplc</v>
          </cell>
        </row>
        <row r="4417">
          <cell r="A4417">
            <v>7522504</v>
          </cell>
          <cell r="B4417" t="str">
            <v>Suburban Pole Replacement Stage 28 12-13</v>
          </cell>
          <cell r="C4417" t="str">
            <v>CIPEN Dist Pole Rplc</v>
          </cell>
        </row>
        <row r="4418">
          <cell r="A4418">
            <v>7522505</v>
          </cell>
          <cell r="B4418" t="str">
            <v>Suburban Pole Replacement Stage 29 12-13</v>
          </cell>
          <cell r="C4418" t="str">
            <v>CIPEN Dist Pole Rplc</v>
          </cell>
        </row>
        <row r="4419">
          <cell r="A4419">
            <v>7522506</v>
          </cell>
          <cell r="B4419" t="str">
            <v>Suburban Pole Replacement Stage 30 12-13</v>
          </cell>
          <cell r="C4419" t="str">
            <v>CIPEN Dist Pole Rplc</v>
          </cell>
        </row>
        <row r="4420">
          <cell r="A4420">
            <v>7522507</v>
          </cell>
          <cell r="B4420" t="str">
            <v>Suburban Pole Replacement Stage 31 12-13</v>
          </cell>
          <cell r="C4420" t="str">
            <v>CIPEN Dist Pole Rplc</v>
          </cell>
        </row>
        <row r="4421">
          <cell r="A4421">
            <v>7522508</v>
          </cell>
          <cell r="B4421" t="str">
            <v>Suburban Pole Replacement Stage 32 12-13</v>
          </cell>
          <cell r="C4421" t="str">
            <v>CIPEN Dist Pole Rplc</v>
          </cell>
        </row>
        <row r="4422">
          <cell r="A4422">
            <v>7522509</v>
          </cell>
          <cell r="B4422" t="str">
            <v>Suburban Pole Replacement Stage 33 12-13</v>
          </cell>
          <cell r="C4422" t="str">
            <v>CIPEN Dist Pole Rplc</v>
          </cell>
        </row>
        <row r="4423">
          <cell r="A4423">
            <v>7522510</v>
          </cell>
          <cell r="B4423" t="str">
            <v>Suburban Pole Replacement Stage 34 12-13</v>
          </cell>
          <cell r="C4423" t="str">
            <v>CIPEN Dist Pole Rplc</v>
          </cell>
        </row>
        <row r="4424">
          <cell r="A4424">
            <v>7522511</v>
          </cell>
          <cell r="B4424" t="str">
            <v>Waramanga B1 S7 LV Supply to 17 Units</v>
          </cell>
          <cell r="C4424" t="str">
            <v>CIPEN Urbn Infill</v>
          </cell>
        </row>
        <row r="4425">
          <cell r="A4425">
            <v>7522513</v>
          </cell>
          <cell r="B4425" t="str">
            <v>Fyshwick B3 S52 Pole Sub for Rural Supply</v>
          </cell>
          <cell r="C4425" t="str">
            <v>CIPEN Rural Devpmnt</v>
          </cell>
        </row>
        <row r="4426">
          <cell r="A4426">
            <v>7522514</v>
          </cell>
          <cell r="B4426" t="str">
            <v>Campbell B1 S64 HV Retic and LV Supply to ADFA Accomodation</v>
          </cell>
          <cell r="C4426" t="str">
            <v>CIPEN Com/Ind Dvlp</v>
          </cell>
        </row>
        <row r="4427">
          <cell r="A4427">
            <v>7522515</v>
          </cell>
          <cell r="B4427" t="str">
            <v>Mitchell B5 S4 LV Supply Upgrade</v>
          </cell>
          <cell r="C4427" t="str">
            <v>CIPEN Com/Ind Dvlp</v>
          </cell>
        </row>
        <row r="4428">
          <cell r="A4428">
            <v>7522517</v>
          </cell>
          <cell r="B4428" t="str">
            <v>Holder B24 S45 LV Supply to Child Care Centre</v>
          </cell>
          <cell r="C4428" t="str">
            <v>CIPEN Com/Ind Dvlp</v>
          </cell>
        </row>
        <row r="4429">
          <cell r="A4429">
            <v>7522518</v>
          </cell>
          <cell r="B4429" t="str">
            <v>Fyshwick B5 S24 LV Supply Upgrade</v>
          </cell>
          <cell r="C4429" t="str">
            <v>CIPEN Com/Ind Dvlp</v>
          </cell>
        </row>
        <row r="4430">
          <cell r="A4430">
            <v>7522519</v>
          </cell>
          <cell r="B4430" t="str">
            <v>Barton B14 S22 LV Supply to Hotel</v>
          </cell>
          <cell r="C4430" t="str">
            <v>CIPEN Com/Ind Dvlp</v>
          </cell>
        </row>
        <row r="4431">
          <cell r="A4431">
            <v>7522521</v>
          </cell>
          <cell r="B4431" t="str">
            <v>Acton B1 S63 - Barry Dr HV U/G relocations</v>
          </cell>
          <cell r="C4431" t="str">
            <v>CIPEN Relocation</v>
          </cell>
        </row>
        <row r="4432">
          <cell r="A4432">
            <v>7522523</v>
          </cell>
          <cell r="B4432" t="str">
            <v>Flemington Road Corridor Estate - Stage 2B HV &amp; LV Reticulation</v>
          </cell>
          <cell r="C4432" t="str">
            <v>CIPEN Urbn Dvlpmnt</v>
          </cell>
        </row>
        <row r="4433">
          <cell r="A4433">
            <v>7522525</v>
          </cell>
          <cell r="B4433" t="str">
            <v>Symonston B1 S1 - HV Relocation</v>
          </cell>
          <cell r="C4433" t="str">
            <v>CIPEN Relocation</v>
          </cell>
        </row>
        <row r="4434">
          <cell r="A4434">
            <v>7522526</v>
          </cell>
          <cell r="B4434" t="str">
            <v>Stromlo District B402 HV Retic &amp; LV Supply</v>
          </cell>
          <cell r="C4434" t="str">
            <v>CIPEN Com/Ind Dvlp</v>
          </cell>
        </row>
        <row r="4435">
          <cell r="A4435">
            <v>7522529</v>
          </cell>
          <cell r="B4435" t="str">
            <v>Bruce B1 S3 UC Student Accommodations HV Relocation</v>
          </cell>
          <cell r="C4435" t="str">
            <v>CIPEN Relocation</v>
          </cell>
        </row>
        <row r="4436">
          <cell r="A4436">
            <v>7522531</v>
          </cell>
          <cell r="B4436" t="str">
            <v>Kambah B26 S286 LV Supply to BBQ &amp; Toilet</v>
          </cell>
          <cell r="C4436" t="str">
            <v>CIPEN Spec Requests</v>
          </cell>
        </row>
        <row r="4437">
          <cell r="A4437">
            <v>7522532</v>
          </cell>
          <cell r="B4437" t="str">
            <v>O'connor B9 &amp; 10 S70 LV Supply to 12 Units</v>
          </cell>
          <cell r="C4437" t="str">
            <v>CIPEN Urbn Infill</v>
          </cell>
        </row>
        <row r="4438">
          <cell r="A4438">
            <v>7522533</v>
          </cell>
          <cell r="B4438" t="str">
            <v>Page B42 S42 LV supply to 10 Units</v>
          </cell>
          <cell r="C4438" t="str">
            <v>CIPEN Urbn Infill</v>
          </cell>
        </row>
        <row r="4439">
          <cell r="A4439">
            <v>7522534</v>
          </cell>
          <cell r="B4439" t="str">
            <v>OH Mains Replacement Stage 4 2012 - 2013</v>
          </cell>
          <cell r="C4439" t="str">
            <v>CIPEN Dist O/H Rplc</v>
          </cell>
        </row>
        <row r="4440">
          <cell r="A4440">
            <v>7522535</v>
          </cell>
          <cell r="B4440" t="str">
            <v>Parkes B2 S49 LV Supply to Traffic Signal Controller</v>
          </cell>
          <cell r="C4440" t="str">
            <v>CIPEN Spec Requests</v>
          </cell>
        </row>
        <row r="4441">
          <cell r="A4441">
            <v>7522536</v>
          </cell>
          <cell r="B4441" t="str">
            <v>Watson B9 S31 LV Relocation</v>
          </cell>
          <cell r="C4441" t="str">
            <v>CIPEN Relocation</v>
          </cell>
        </row>
        <row r="4442">
          <cell r="A4442">
            <v>7522537</v>
          </cell>
          <cell r="B4442" t="str">
            <v>Weston B14 S101 LV Relocation</v>
          </cell>
          <cell r="C4442" t="str">
            <v>CIPEN Relocation</v>
          </cell>
        </row>
        <row r="4443">
          <cell r="A4443">
            <v>7522539</v>
          </cell>
          <cell r="B4443" t="str">
            <v>Macgregor West 2 Estate - Stage 5 HV &amp; LV Reticulation</v>
          </cell>
          <cell r="C4443" t="str">
            <v>CIPEN Urbn Dvlpmnt</v>
          </cell>
        </row>
        <row r="4444">
          <cell r="A4444">
            <v>7522545</v>
          </cell>
          <cell r="B4444" t="str">
            <v>HV Retic and LV Supply Upgrade to Mackillop College B8 S125 Wanniassa</v>
          </cell>
          <cell r="C4444" t="str">
            <v>CIPEN Com/Ind Dvlp</v>
          </cell>
        </row>
        <row r="4445">
          <cell r="A4445">
            <v>7522546</v>
          </cell>
          <cell r="B4445" t="str">
            <v>Beard B18 S7 LV supply</v>
          </cell>
          <cell r="C4445" t="str">
            <v>CIPEN Com/Ind Dvlp</v>
          </cell>
        </row>
        <row r="4446">
          <cell r="A4446">
            <v>7522549</v>
          </cell>
          <cell r="B4446" t="str">
            <v>Fyshwick B33 S22 LV Supply Upgrade</v>
          </cell>
          <cell r="C4446" t="str">
            <v>CIPEN Com/Ind Dvlp</v>
          </cell>
        </row>
        <row r="4447">
          <cell r="A4447">
            <v>7522552</v>
          </cell>
          <cell r="B4447" t="str">
            <v>Holt B65 S51 LV Supply to Commercial</v>
          </cell>
          <cell r="C4447" t="str">
            <v>CIPEN Com/Ind Dvlp</v>
          </cell>
        </row>
        <row r="4448">
          <cell r="A4448">
            <v>7522554</v>
          </cell>
          <cell r="B4448" t="str">
            <v>Franklin B2 S31 LV Supply to 17 Units</v>
          </cell>
          <cell r="C4448" t="str">
            <v>CIPEN Urbn Infill</v>
          </cell>
        </row>
        <row r="4449">
          <cell r="A4449">
            <v>7522556</v>
          </cell>
          <cell r="B4449" t="str">
            <v>ACTON B1 S64 ANU Lennox Crossing HV Relocation</v>
          </cell>
          <cell r="C4449" t="str">
            <v>CIPEN Relocation</v>
          </cell>
        </row>
        <row r="4450">
          <cell r="A4450">
            <v>7522561</v>
          </cell>
          <cell r="B4450" t="str">
            <v>Mitchell B70 S6 LV Supply to Commercial Development</v>
          </cell>
          <cell r="C4450" t="str">
            <v>CIPEN Com/Ind Dvlp</v>
          </cell>
        </row>
        <row r="4451">
          <cell r="A4451">
            <v>7522562</v>
          </cell>
          <cell r="B4451" t="str">
            <v>Spence B29 S25 LV Supply to 10 Units</v>
          </cell>
          <cell r="C4451" t="str">
            <v>CIPEN Urbn Infill</v>
          </cell>
        </row>
        <row r="4452">
          <cell r="A4452">
            <v>7522563</v>
          </cell>
          <cell r="B4452" t="str">
            <v>Fyshwick B2 S57 - Temp Supply to Construction Site (Majura Parkway)</v>
          </cell>
          <cell r="C4452" t="str">
            <v>CIPEN Com/Ind Dvlp</v>
          </cell>
        </row>
        <row r="4453">
          <cell r="A4453">
            <v>7522567</v>
          </cell>
          <cell r="B4453" t="str">
            <v>Majura District B48 - Majura Parkway HV relocations (STAGE 1)</v>
          </cell>
          <cell r="C4453" t="str">
            <v>CIPEN Relocation</v>
          </cell>
        </row>
        <row r="4454">
          <cell r="A4454">
            <v>7522570</v>
          </cell>
          <cell r="B4454" t="str">
            <v>Fyshwick B20 S22 LV supply Upgrade</v>
          </cell>
          <cell r="C4454" t="str">
            <v>CIPEN Com/Ind Dvlp</v>
          </cell>
        </row>
        <row r="4455">
          <cell r="A4455">
            <v>7522572</v>
          </cell>
          <cell r="B4455" t="str">
            <v>Majura B622 AFP HV Retic and LV Supply to Forensic Lab</v>
          </cell>
          <cell r="C4455" t="str">
            <v>CIPEN Com/Ind Dvlp</v>
          </cell>
        </row>
        <row r="4456">
          <cell r="A4456">
            <v>7522573</v>
          </cell>
          <cell r="B4456" t="str">
            <v>Reid B2 S33 HV Cable Relocation</v>
          </cell>
          <cell r="C4456" t="str">
            <v>CIPEN Relocation</v>
          </cell>
        </row>
        <row r="4457">
          <cell r="A4457">
            <v>7522574</v>
          </cell>
          <cell r="B4457" t="str">
            <v>Yarralumla B26 S44 Temporary Supply to Construction Site</v>
          </cell>
          <cell r="C4457" t="str">
            <v>CIPEN Spec Requests</v>
          </cell>
        </row>
        <row r="4458">
          <cell r="A4458">
            <v>7522575</v>
          </cell>
          <cell r="B4458" t="str">
            <v>Scullin B25 &amp; 26 S22 LV Supply to 9 Units</v>
          </cell>
          <cell r="C4458" t="str">
            <v>CIPEN Urbn Infill</v>
          </cell>
        </row>
        <row r="4459">
          <cell r="A4459">
            <v>7522576</v>
          </cell>
          <cell r="B4459" t="str">
            <v>Underground Cable Replacements 2012/ 13</v>
          </cell>
          <cell r="C4459" t="str">
            <v>CIPEN Dist U/G Rplc</v>
          </cell>
        </row>
        <row r="4460">
          <cell r="A4460">
            <v>7522581</v>
          </cell>
          <cell r="B4460" t="str">
            <v>Gowrie B5 S237 - LV Supply to 11 Units</v>
          </cell>
          <cell r="C4460" t="str">
            <v>CIPEN Urbn Infill</v>
          </cell>
        </row>
        <row r="4461">
          <cell r="A4461">
            <v>7522582</v>
          </cell>
          <cell r="B4461" t="str">
            <v>Greenway Lakeside Estate - West Stage 1 HV &amp; LV Reticulation</v>
          </cell>
          <cell r="C4461" t="str">
            <v>CIPEN Urbn Dvlpmnt</v>
          </cell>
        </row>
        <row r="4462">
          <cell r="A4462">
            <v>7522584</v>
          </cell>
          <cell r="B4462" t="str">
            <v>Greenway Lakeside Estate - West Stage 2 HV &amp; LV Reticulation</v>
          </cell>
          <cell r="C4462" t="str">
            <v>CIPEN Urbn Dvlpmnt</v>
          </cell>
        </row>
        <row r="4463">
          <cell r="A4463">
            <v>7522588</v>
          </cell>
          <cell r="B4463" t="str">
            <v>Ngunnawal 2C - Stage 4 HV &amp; LV Reticulation</v>
          </cell>
          <cell r="C4463" t="str">
            <v>CIPEN Urbn Dvlpmnt</v>
          </cell>
        </row>
        <row r="4464">
          <cell r="A4464">
            <v>7522590</v>
          </cell>
          <cell r="B4464" t="str">
            <v>Ngunnawal 2C - Stage 5 HV &amp; LV Reticulation</v>
          </cell>
          <cell r="C4464" t="str">
            <v>CIPEN Urbn Dvlpmnt</v>
          </cell>
        </row>
        <row r="4465">
          <cell r="A4465">
            <v>7522592</v>
          </cell>
          <cell r="B4465" t="str">
            <v>Ngunnawal 2C - Stage 6 HV &amp; LV Reticulation</v>
          </cell>
          <cell r="C4465" t="str">
            <v>CIPEN Urbn Dvlpmnt</v>
          </cell>
        </row>
        <row r="4466">
          <cell r="A4466">
            <v>7522594</v>
          </cell>
          <cell r="B4466" t="str">
            <v>Bruce B1 S3 UC Brumbies Sport Centre</v>
          </cell>
          <cell r="C4466" t="str">
            <v>CIPEN Com/Ind Dvlp</v>
          </cell>
        </row>
        <row r="4467">
          <cell r="A4467">
            <v>7522595</v>
          </cell>
          <cell r="B4467" t="str">
            <v>Weston Sec 81 DHA Estate HV Relocation</v>
          </cell>
          <cell r="C4467" t="str">
            <v>CIPEN Relocation</v>
          </cell>
        </row>
        <row r="4468">
          <cell r="A4468">
            <v>7522596</v>
          </cell>
          <cell r="B4468" t="str">
            <v>Bonner B6 S26 LV Supply to Primary School</v>
          </cell>
          <cell r="C4468" t="str">
            <v>CIPEN Com/Ind Dvlp</v>
          </cell>
        </row>
        <row r="4469">
          <cell r="A4469">
            <v>7522597</v>
          </cell>
          <cell r="B4469" t="str">
            <v>O'Connor B14&amp;15 S80 LV Supply to 16 Units</v>
          </cell>
          <cell r="C4469" t="str">
            <v>CIPEN Urbn Infill</v>
          </cell>
        </row>
        <row r="4470">
          <cell r="A4470">
            <v>7522598</v>
          </cell>
          <cell r="B4470" t="str">
            <v>Fyshwick B3 S8 LV Supply Upgrade</v>
          </cell>
          <cell r="C4470" t="str">
            <v>CIPEN Com/Ind Dvlp</v>
          </cell>
        </row>
        <row r="4471">
          <cell r="A4471">
            <v>7522599</v>
          </cell>
          <cell r="B4471" t="str">
            <v>Harrison B1 S162 LV Supply to 16 units</v>
          </cell>
          <cell r="C4471" t="str">
            <v>CIPEN Urbn Infill</v>
          </cell>
        </row>
        <row r="4472">
          <cell r="A4472">
            <v>7522600</v>
          </cell>
          <cell r="B4472" t="str">
            <v>Jerrabomberra B2062 LV Supply to new Building</v>
          </cell>
          <cell r="C4472" t="str">
            <v>CIPEN Com/Ind Dvlp</v>
          </cell>
        </row>
        <row r="4473">
          <cell r="A4473">
            <v>7522601</v>
          </cell>
          <cell r="B4473" t="str">
            <v>Campbell B3 S120 - Majura Parkway HV relocations (STAGE 2)</v>
          </cell>
          <cell r="C4473" t="str">
            <v>CIPEN Relocation</v>
          </cell>
        </row>
        <row r="4474">
          <cell r="A4474">
            <v>7522602</v>
          </cell>
          <cell r="B4474" t="str">
            <v>Majura District B713 - Majura Parkway HV relocations (STAGE 3)</v>
          </cell>
          <cell r="C4474" t="str">
            <v>CIPEN Relocation</v>
          </cell>
        </row>
        <row r="4475">
          <cell r="A4475">
            <v>7522603</v>
          </cell>
          <cell r="B4475" t="str">
            <v>Majura District B666 - Majura Parkway HV relocations (STAGE 4)</v>
          </cell>
          <cell r="C4475" t="str">
            <v>CIPEN Relocation</v>
          </cell>
        </row>
        <row r="4476">
          <cell r="A4476">
            <v>7522604</v>
          </cell>
          <cell r="B4476" t="str">
            <v>Bonner TLC Supply (MAbo Blv &amp; Mobourne Ave)</v>
          </cell>
          <cell r="C4476" t="str">
            <v>CIPEN Spec Requests</v>
          </cell>
        </row>
        <row r="4477">
          <cell r="A4477">
            <v>7522607</v>
          </cell>
          <cell r="B4477" t="str">
            <v>OH Mains Replacement Stage 5 2012 - 2013</v>
          </cell>
          <cell r="C4477" t="str">
            <v>CIPEN Dist O/H Rplc</v>
          </cell>
        </row>
        <row r="4478">
          <cell r="A4478">
            <v>7522610</v>
          </cell>
          <cell r="B4478" t="str">
            <v>Casey B6 S51 LV Supply to 15 Units</v>
          </cell>
          <cell r="C4478" t="str">
            <v>CIPEN Urbn Infill</v>
          </cell>
        </row>
        <row r="4479">
          <cell r="A4479">
            <v>7522611</v>
          </cell>
          <cell r="B4479" t="str">
            <v>Casey B1 S76 Service Cable Relocation.</v>
          </cell>
          <cell r="C4479" t="str">
            <v>CIPEN Relocation</v>
          </cell>
        </row>
        <row r="4480">
          <cell r="A4480">
            <v>7522612</v>
          </cell>
          <cell r="B4480" t="str">
            <v>Miscellaneous Suburb Pole Reinforcement Stage 3 2012/2013</v>
          </cell>
          <cell r="C4480" t="str">
            <v>CIPEN Dist Pole Rnst</v>
          </cell>
        </row>
        <row r="4481">
          <cell r="A4481">
            <v>7522614</v>
          </cell>
          <cell r="B4481" t="str">
            <v>Griffith B14 S75 LV Supply to 31 Units.</v>
          </cell>
          <cell r="C4481" t="str">
            <v>CIPEN Urbn Infill</v>
          </cell>
        </row>
        <row r="4482">
          <cell r="A4482">
            <v>7522615</v>
          </cell>
          <cell r="B4482" t="str">
            <v>Reid  B5 S39 LV Supply Upgrade to Reid Oval</v>
          </cell>
          <cell r="C4482" t="str">
            <v>CIPEN Community Dvp</v>
          </cell>
        </row>
        <row r="4483">
          <cell r="A4483">
            <v>7522616</v>
          </cell>
          <cell r="B4483" t="str">
            <v>Yarralumla B15 S17 LV Supply to Commercial Development.</v>
          </cell>
          <cell r="C4483" t="str">
            <v>CIPEN Com/Ind Dvlp</v>
          </cell>
        </row>
        <row r="4484">
          <cell r="A4484">
            <v>7522617</v>
          </cell>
          <cell r="B4484" t="str">
            <v>Barton B14 S22 LV Supply to Construction Site (Temporary Supply)</v>
          </cell>
          <cell r="C4484" t="str">
            <v>CIPEN Spec Requests</v>
          </cell>
        </row>
        <row r="4485">
          <cell r="A4485">
            <v>7522623</v>
          </cell>
          <cell r="B4485" t="str">
            <v>City East Zone Power TX 1 &amp; 3 Sealing End Replacement</v>
          </cell>
          <cell r="C4485" t="str">
            <v>CIPEN ZZS Replce</v>
          </cell>
        </row>
        <row r="4486">
          <cell r="A4486">
            <v>7522626</v>
          </cell>
          <cell r="B4486" t="str">
            <v>Parkes Bowen Place HV Relocation</v>
          </cell>
          <cell r="C4486" t="str">
            <v>CIPEN Relocation</v>
          </cell>
        </row>
        <row r="4487">
          <cell r="A4487">
            <v>7522627</v>
          </cell>
          <cell r="B4487" t="str">
            <v>Forrest B1 S53 HV Retic and LV supply to Construction Site</v>
          </cell>
          <cell r="C4487" t="str">
            <v>CIPEN Spec Requests</v>
          </cell>
        </row>
        <row r="4488">
          <cell r="A4488">
            <v>7522628</v>
          </cell>
          <cell r="B4488" t="str">
            <v>Reid B9 S33 - HV Retic and LV supply to Commercial Development</v>
          </cell>
          <cell r="C4488" t="str">
            <v>CIPEN Com/Ind Dvlp</v>
          </cell>
        </row>
        <row r="4489">
          <cell r="A4489">
            <v>7522629</v>
          </cell>
          <cell r="B4489" t="str">
            <v>Distribution Pillar Replacements Stage 2 2012/13</v>
          </cell>
          <cell r="C4489" t="str">
            <v>CIPEN Dist U/G Rplc</v>
          </cell>
        </row>
        <row r="4490">
          <cell r="A4490">
            <v>7522631</v>
          </cell>
          <cell r="B4490" t="str">
            <v>Distribution Pillar Replacements Stage 3 2012-13</v>
          </cell>
          <cell r="C4490" t="str">
            <v>CIPEN Dist U/G Rplc</v>
          </cell>
        </row>
        <row r="4491">
          <cell r="A4491">
            <v>7522632</v>
          </cell>
          <cell r="B4491" t="str">
            <v>Dickson B9 S5 LV Supply to 3 Units</v>
          </cell>
          <cell r="C4491" t="str">
            <v>CIPEN Urbn Infill</v>
          </cell>
        </row>
        <row r="4492">
          <cell r="A4492">
            <v>7522635</v>
          </cell>
          <cell r="B4492" t="str">
            <v>Remove Pole - Install LV UG Service to Meter box @ CUPPA</v>
          </cell>
          <cell r="C4492" t="str">
            <v>CIPEN Dist O/H Rplc</v>
          </cell>
        </row>
        <row r="4493">
          <cell r="A4493">
            <v>7522641</v>
          </cell>
          <cell r="B4493" t="str">
            <v>Ainslie B15 S24  LV Supply Upgrade to All Saints College</v>
          </cell>
          <cell r="C4493" t="str">
            <v>CIPEN Com/Ind Dvlp</v>
          </cell>
        </row>
        <row r="4494">
          <cell r="A4494">
            <v>7522644</v>
          </cell>
          <cell r="B4494" t="str">
            <v>Belconnen District B1545 LV Supply Upgrade</v>
          </cell>
          <cell r="C4494" t="str">
            <v>CIPEN Rural Devpmnt</v>
          </cell>
        </row>
        <row r="4495">
          <cell r="A4495">
            <v>7522645</v>
          </cell>
          <cell r="B4495" t="str">
            <v>Forde B1 S111 LV Supply to BBQ</v>
          </cell>
          <cell r="C4495" t="str">
            <v>CIPEN Spec Requests</v>
          </cell>
        </row>
        <row r="4496">
          <cell r="A4496">
            <v>7522649</v>
          </cell>
          <cell r="B4496" t="str">
            <v>Amaroo Group Centre LV Supply to SLCC.</v>
          </cell>
          <cell r="C4496" t="str">
            <v>CIPEN Spec Requests</v>
          </cell>
        </row>
        <row r="4497">
          <cell r="A4497">
            <v>7522652</v>
          </cell>
          <cell r="B4497" t="str">
            <v>Holt B10 S52 Sub 9731 Earth Upgrade</v>
          </cell>
          <cell r="C4497" t="str">
            <v>CIPEN Dist S/S Augm</v>
          </cell>
        </row>
        <row r="4498">
          <cell r="A4498">
            <v>7522653</v>
          </cell>
          <cell r="B4498" t="str">
            <v>Phillip B16 S156 LV supply to Wellness centre</v>
          </cell>
          <cell r="C4498" t="str">
            <v>CIPEN Com/Ind Dvlp</v>
          </cell>
        </row>
        <row r="4499">
          <cell r="A4499">
            <v>7522655</v>
          </cell>
          <cell r="B4499" t="str">
            <v>Hume B4 S27 - HV Reticulation to ACT No Waste Facility</v>
          </cell>
          <cell r="C4499" t="str">
            <v>CIPEN Com/Ind Dvlp</v>
          </cell>
        </row>
        <row r="4500">
          <cell r="A4500">
            <v>7522656</v>
          </cell>
          <cell r="B4500" t="str">
            <v>Hume B4 S27 LV Relocation</v>
          </cell>
          <cell r="C4500" t="str">
            <v>CIPEN Relocation</v>
          </cell>
        </row>
        <row r="4501">
          <cell r="A4501">
            <v>7522660</v>
          </cell>
          <cell r="B4501" t="str">
            <v>Molonglo District B23 &amp;25 LV Supply to SLC &amp; TLCC Stage 1D</v>
          </cell>
          <cell r="C4501" t="str">
            <v>CIPEN Spec Requests</v>
          </cell>
        </row>
        <row r="4502">
          <cell r="A4502">
            <v>7522661</v>
          </cell>
          <cell r="B4502" t="str">
            <v>Molonglo District LV Supply to TLCC for Stage 2A</v>
          </cell>
          <cell r="C4502" t="str">
            <v>CIPEN Spec Requests</v>
          </cell>
        </row>
        <row r="4503">
          <cell r="A4503">
            <v>7522662</v>
          </cell>
          <cell r="B4503" t="str">
            <v>Ngunnawal B106 S23 HV Retic &amp; LV Supply to Ngunnawal Retirement Villag</v>
          </cell>
          <cell r="C4503" t="str">
            <v>CIPEN Urbn Infill</v>
          </cell>
        </row>
        <row r="4504">
          <cell r="A4504">
            <v>7522663</v>
          </cell>
          <cell r="B4504" t="str">
            <v>Coombs Estate Stage 1B HV &amp; LV Retic</v>
          </cell>
          <cell r="C4504" t="str">
            <v>CIPEN Urbn Dvlpmnt</v>
          </cell>
        </row>
        <row r="4505">
          <cell r="A4505">
            <v>7522665</v>
          </cell>
          <cell r="B4505" t="str">
            <v>Coombs Estate Stage 3B HV and LV Reticulation</v>
          </cell>
          <cell r="C4505" t="str">
            <v>CIPEN Urbn Dvlpmnt</v>
          </cell>
        </row>
        <row r="4506">
          <cell r="A4506">
            <v>7522667</v>
          </cell>
          <cell r="B4506" t="str">
            <v>Coombs Estate Stage 3C HV and LV Reticulation</v>
          </cell>
          <cell r="C4506" t="str">
            <v>CIPEN Urbn Dvlpmnt</v>
          </cell>
        </row>
        <row r="4507">
          <cell r="A4507">
            <v>7522669</v>
          </cell>
          <cell r="B4507" t="str">
            <v>Molonglo Valley B46 HV Retic and LV supply to Sewer flow meter</v>
          </cell>
          <cell r="C4507" t="str">
            <v>CIPEN Spec Requests</v>
          </cell>
        </row>
        <row r="4508">
          <cell r="A4508">
            <v>7522670</v>
          </cell>
          <cell r="B4508" t="str">
            <v>Beard B6 S7 LV Supply to Warehouse</v>
          </cell>
          <cell r="C4508" t="str">
            <v>CIPEN Com/Ind Dvlp</v>
          </cell>
        </row>
        <row r="4509">
          <cell r="A4509">
            <v>7522672</v>
          </cell>
          <cell r="B4509" t="str">
            <v>Concrete Platform and Ramp Small Ramp and Concrete Slab in the Substa</v>
          </cell>
          <cell r="C4509" t="str">
            <v>CIPEN Facilities</v>
          </cell>
        </row>
        <row r="4510">
          <cell r="A4510">
            <v>7522674</v>
          </cell>
          <cell r="B4510" t="str">
            <v>Fyshwick B2 S57 - HV O/H relocation</v>
          </cell>
          <cell r="C4510" t="str">
            <v>CIPEN Relocation</v>
          </cell>
        </row>
        <row r="4511">
          <cell r="A4511">
            <v>7522675</v>
          </cell>
          <cell r="B4511" t="str">
            <v>Calwell B27 S787 LV Cable Relocation</v>
          </cell>
          <cell r="C4511" t="str">
            <v>CIPEN Relocation</v>
          </cell>
        </row>
        <row r="4512">
          <cell r="A4512">
            <v>7522676</v>
          </cell>
          <cell r="B4512" t="str">
            <v>Bonython B3 S21 LV Supply to Oval</v>
          </cell>
          <cell r="C4512" t="str">
            <v>CIPEN Community Dvp</v>
          </cell>
        </row>
        <row r="4513">
          <cell r="A4513">
            <v>7522677</v>
          </cell>
          <cell r="B4513" t="str">
            <v>Crace B1 S46 LV Supply to Medical Centre</v>
          </cell>
          <cell r="C4513" t="str">
            <v>CIPEN Com/Ind Dvlp</v>
          </cell>
        </row>
        <row r="4514">
          <cell r="A4514">
            <v>7522678</v>
          </cell>
          <cell r="B4514" t="str">
            <v>Fyshwick B2 S86 LV supply to Commercial Development</v>
          </cell>
          <cell r="C4514" t="str">
            <v>CIPEN Com/Ind Dvlp</v>
          </cell>
        </row>
        <row r="4515">
          <cell r="A4515">
            <v>7522679</v>
          </cell>
          <cell r="B4515" t="str">
            <v>Barton B13 S9 Stage 1 LV supply to 145 units residential development</v>
          </cell>
          <cell r="C4515" t="str">
            <v>CIPEN Urbn Infill</v>
          </cell>
        </row>
        <row r="4516">
          <cell r="A4516">
            <v>7522681</v>
          </cell>
          <cell r="B4516" t="str">
            <v>Hilder Feeder Extension</v>
          </cell>
          <cell r="C4516" t="str">
            <v>CIPEN Dist Sys Augm</v>
          </cell>
        </row>
        <row r="4517">
          <cell r="A4517">
            <v>7522685</v>
          </cell>
          <cell r="B4517" t="str">
            <v>East Lake Zone Substation Feeder Installations Stage 2</v>
          </cell>
          <cell r="C4517" t="str">
            <v>CIPEN Dist Sys Augm</v>
          </cell>
        </row>
        <row r="4518">
          <cell r="A4518">
            <v>7522704</v>
          </cell>
          <cell r="B4518" t="str">
            <v>Replace two pole sub 1729</v>
          </cell>
          <cell r="C4518" t="str">
            <v>CIPEN CI Replacemnt</v>
          </cell>
        </row>
        <row r="4519">
          <cell r="A4519">
            <v>7522707</v>
          </cell>
          <cell r="B4519" t="str">
            <v>Yamba Feeder Replacement</v>
          </cell>
          <cell r="C4519" t="str">
            <v>CIPEN Dist Sys Augm</v>
          </cell>
        </row>
        <row r="4520">
          <cell r="A4520">
            <v>7522709</v>
          </cell>
          <cell r="B4520" t="str">
            <v>Fyshwick B9 S89 LV Supply to commercial Development</v>
          </cell>
          <cell r="C4520" t="str">
            <v>CIPEN Com/Ind Dvlp</v>
          </cell>
        </row>
        <row r="4521">
          <cell r="A4521">
            <v>7522710</v>
          </cell>
          <cell r="B4521" t="str">
            <v>Macquarie B15 S48 HV Relocation</v>
          </cell>
          <cell r="C4521" t="str">
            <v>CIPEN Relocation</v>
          </cell>
        </row>
        <row r="4522">
          <cell r="A4522">
            <v>7522711</v>
          </cell>
          <cell r="B4522" t="str">
            <v>Belconnen Zone Substation132kV Hitachi SF6 Gas CB Replacement</v>
          </cell>
          <cell r="C4522" t="str">
            <v>CIPEN ZZS Replce</v>
          </cell>
        </row>
        <row r="4523">
          <cell r="A4523">
            <v>7522712</v>
          </cell>
          <cell r="B4523" t="str">
            <v>City East Zone Substation 132kV Hitachi SF6 Gas CB Replacement</v>
          </cell>
          <cell r="C4523" t="str">
            <v>CIPEN ZZS Replce</v>
          </cell>
        </row>
        <row r="4524">
          <cell r="A4524">
            <v>7522713</v>
          </cell>
          <cell r="B4524" t="str">
            <v>Theodore Zone Sub 132kV Hitachi SF6 GCB Installation</v>
          </cell>
          <cell r="C4524" t="str">
            <v>CIPEN ZZS Replce</v>
          </cell>
        </row>
        <row r="4525">
          <cell r="A4525">
            <v>7522715</v>
          </cell>
          <cell r="B4525" t="str">
            <v>Downer B31 S39 LV Supply to 8 Units</v>
          </cell>
          <cell r="C4525" t="str">
            <v>CIPEN Urbn Infill</v>
          </cell>
        </row>
        <row r="4526">
          <cell r="A4526">
            <v>7522716</v>
          </cell>
          <cell r="B4526" t="str">
            <v>Harrison  B3 S166 LV Supply to 10 Units (BC4)</v>
          </cell>
          <cell r="C4526" t="str">
            <v>CIPEN Urbn Infill</v>
          </cell>
        </row>
        <row r="4527">
          <cell r="A4527">
            <v>7522717</v>
          </cell>
          <cell r="B4527" t="str">
            <v>Harrison B2 S166 LV Supply to 8 Units (BC3)</v>
          </cell>
          <cell r="C4527" t="str">
            <v>CIPEN Urbn Infill</v>
          </cell>
        </row>
        <row r="4528">
          <cell r="A4528">
            <v>7522718</v>
          </cell>
          <cell r="B4528" t="str">
            <v>Harrison B14 S4 LV supply to 14 Units (BC2)</v>
          </cell>
          <cell r="C4528" t="str">
            <v>CIPEN Urbn Infill</v>
          </cell>
        </row>
        <row r="4529">
          <cell r="A4529">
            <v>7522720</v>
          </cell>
          <cell r="B4529" t="str">
            <v>Majura District - Supply to SLCC - Bridge 11</v>
          </cell>
          <cell r="C4529" t="str">
            <v>CIPEN Spec Requests</v>
          </cell>
        </row>
        <row r="4530">
          <cell r="A4530">
            <v>7522723</v>
          </cell>
          <cell r="B4530" t="str">
            <v>Gungahlin B4 S226 - HV Retic LV Supply to Commercial</v>
          </cell>
          <cell r="C4530" t="str">
            <v>CIPEN Com/Ind Dvlp</v>
          </cell>
        </row>
        <row r="4531">
          <cell r="A4531">
            <v>7522724</v>
          </cell>
          <cell r="B4531" t="str">
            <v>Gungahlin B1 S209 LV Supply to Commercial Development</v>
          </cell>
          <cell r="C4531" t="str">
            <v>CIPEN Com/Ind Dvlp</v>
          </cell>
        </row>
        <row r="4532">
          <cell r="A4532">
            <v>7522725</v>
          </cell>
          <cell r="B4532" t="str">
            <v>Braddon B11 S20 LV Supply Upgrade</v>
          </cell>
          <cell r="C4532" t="str">
            <v>CIPEN Com/Ind Dvlp</v>
          </cell>
        </row>
        <row r="4533">
          <cell r="A4533">
            <v>7522726</v>
          </cell>
          <cell r="B4533" t="str">
            <v>Phillip B2 S177 HV Retic and LV Supply to 201 Units</v>
          </cell>
          <cell r="C4533" t="str">
            <v>CIPEN Urbn Infill</v>
          </cell>
        </row>
        <row r="4534">
          <cell r="A4534">
            <v>7522727</v>
          </cell>
          <cell r="B4534" t="str">
            <v>Lyneham B1 S55 LV Supply to 12 Units</v>
          </cell>
          <cell r="C4534" t="str">
            <v>CIPEN Urbn Infill</v>
          </cell>
        </row>
        <row r="4535">
          <cell r="A4535">
            <v>7522729</v>
          </cell>
          <cell r="B4535" t="str">
            <v>Stage 1 Bushfire Mitigation Pole Replacement 2013</v>
          </cell>
          <cell r="C4535" t="str">
            <v>CIPEN Dist Pole Rplc</v>
          </cell>
        </row>
        <row r="4536">
          <cell r="A4536">
            <v>7522730</v>
          </cell>
          <cell r="B4536" t="str">
            <v>Stage 2 Bushfire Mitigation Pole Replacement 2013</v>
          </cell>
          <cell r="C4536" t="str">
            <v>CIPEN Dist Pole Rplc</v>
          </cell>
        </row>
        <row r="4537">
          <cell r="A4537">
            <v>7522731</v>
          </cell>
          <cell r="B4537" t="str">
            <v>Stage 3 Bushfire Mitigation Pole Replacement 2013</v>
          </cell>
          <cell r="C4537" t="str">
            <v>CIPEN Dist Pole Rplc</v>
          </cell>
        </row>
        <row r="4538">
          <cell r="A4538">
            <v>7522732</v>
          </cell>
          <cell r="B4538" t="str">
            <v>Dunlop B14 S194 - LV Supply to 8 Units</v>
          </cell>
          <cell r="C4538" t="str">
            <v>CIPEN Urbn Infill</v>
          </cell>
        </row>
        <row r="4539">
          <cell r="A4539">
            <v>7522733</v>
          </cell>
          <cell r="B4539" t="str">
            <v>Weetangerra B3 S20 LV Supply to Oval</v>
          </cell>
          <cell r="C4539" t="str">
            <v>CIPEN Community Dvp</v>
          </cell>
        </row>
        <row r="4540">
          <cell r="A4540">
            <v>7522739</v>
          </cell>
          <cell r="B4540" t="str">
            <v>Belconnen District B1555 HV Relocation &amp; LV Reticulation</v>
          </cell>
          <cell r="C4540" t="str">
            <v>CIPEN Relocation</v>
          </cell>
        </row>
        <row r="4541">
          <cell r="A4541">
            <v>7522740</v>
          </cell>
          <cell r="B4541" t="str">
            <v>Campbell B32 S119 HV Retic &amp; LV Supply to Commercial Devlopment</v>
          </cell>
          <cell r="C4541" t="str">
            <v>CIPEN Com/Ind Dvlp</v>
          </cell>
        </row>
        <row r="4542">
          <cell r="A4542">
            <v>7522742</v>
          </cell>
          <cell r="B4542" t="str">
            <v>Watson B2 S95 HV Retic &amp; LV Supplyt to Church</v>
          </cell>
          <cell r="C4542" t="str">
            <v>CIPEN Community Dvp</v>
          </cell>
        </row>
        <row r="4543">
          <cell r="A4543">
            <v>7522743</v>
          </cell>
          <cell r="B4543" t="str">
            <v>Page B38 S22 LV Supply to 4 Units</v>
          </cell>
          <cell r="C4543" t="str">
            <v>CIPEN Urbn Infill</v>
          </cell>
        </row>
        <row r="4544">
          <cell r="A4544">
            <v>7522745</v>
          </cell>
          <cell r="B4544" t="str">
            <v>Wright B1 S46 HV Retic &amp; LV Supply to Residential Dev Stage 1 &amp; 2</v>
          </cell>
          <cell r="C4544" t="str">
            <v>CIPEN Urbn Dvlpmnt</v>
          </cell>
        </row>
        <row r="4545">
          <cell r="A4545">
            <v>7522746</v>
          </cell>
          <cell r="B4545" t="str">
            <v>Beard B2 S6 HV Retic LV Retic &amp; LV Supply to Warehouse</v>
          </cell>
          <cell r="C4545" t="str">
            <v>CIPEN Com/Ind Dvlp</v>
          </cell>
        </row>
        <row r="4546">
          <cell r="A4546">
            <v>7522747</v>
          </cell>
          <cell r="B4546" t="str">
            <v>Gungahlin B4 S88 LV Supply to Commercial (Gym)</v>
          </cell>
          <cell r="C4546" t="str">
            <v>CIPEN Com/Ind Dvlp</v>
          </cell>
        </row>
        <row r="4547">
          <cell r="A4547">
            <v>7522748</v>
          </cell>
          <cell r="B4547" t="str">
            <v>Fyshwick B4 S87 HV Retic &amp; LV Supply to Mercedes Showroom</v>
          </cell>
          <cell r="C4547" t="str">
            <v>CIPEN Com/Ind Dvlp</v>
          </cell>
        </row>
        <row r="4548">
          <cell r="A4548">
            <v>7522749</v>
          </cell>
          <cell r="B4548" t="str">
            <v>Red Hill  B4 S12 LV Supply to 7 Units</v>
          </cell>
          <cell r="C4548" t="str">
            <v>CIPEN Urbn Infill</v>
          </cell>
        </row>
        <row r="4549">
          <cell r="A4549">
            <v>7522750</v>
          </cell>
          <cell r="B4549" t="str">
            <v>Gungahlin B7 S205 Pillar Upgrade</v>
          </cell>
          <cell r="C4549" t="str">
            <v>CIPEN Dist U/G Rplc</v>
          </cell>
        </row>
        <row r="4550">
          <cell r="A4550">
            <v>7522751</v>
          </cell>
          <cell r="B4550" t="str">
            <v>Distribution Substation Batteries &amp; Charger Replacement</v>
          </cell>
          <cell r="C4550" t="str">
            <v>CIPEN Dist S/S Rplc</v>
          </cell>
        </row>
        <row r="4551">
          <cell r="A4551">
            <v>7522752</v>
          </cell>
          <cell r="B4551" t="str">
            <v>Pearce B20 S28 LV Supply to 8 Units</v>
          </cell>
          <cell r="C4551" t="str">
            <v>CIPEN Urbn Infill</v>
          </cell>
        </row>
        <row r="4552">
          <cell r="A4552">
            <v>7522753</v>
          </cell>
          <cell r="B4552" t="str">
            <v>Gowrie  B6 S204 Supply to TLC</v>
          </cell>
          <cell r="C4552" t="str">
            <v>CIPEN Spec Requests</v>
          </cell>
        </row>
        <row r="4553">
          <cell r="A4553">
            <v>7522759</v>
          </cell>
          <cell r="B4553" t="str">
            <v>Gungahlin B1 S209 LV Supply to Bus Facilities</v>
          </cell>
          <cell r="C4553" t="str">
            <v>CIPEN Spec Requests</v>
          </cell>
        </row>
        <row r="4554">
          <cell r="A4554">
            <v>7522760</v>
          </cell>
          <cell r="B4554" t="str">
            <v>Barton B1 S23 HV Relocation</v>
          </cell>
          <cell r="C4554" t="str">
            <v>CIPEN Relocation</v>
          </cell>
        </row>
        <row r="4555">
          <cell r="A4555">
            <v>7522762</v>
          </cell>
          <cell r="B4555" t="str">
            <v>Belconnen B14 S31 LV Supply Upgrade</v>
          </cell>
          <cell r="C4555" t="str">
            <v>CIPEN Com/Ind Dvlp</v>
          </cell>
        </row>
        <row r="4556">
          <cell r="A4556">
            <v>7522764</v>
          </cell>
          <cell r="B4556" t="str">
            <v>Wanniassa B11 S130 LV Supply to TLC</v>
          </cell>
          <cell r="C4556" t="str">
            <v>CIPEN Spec Requests</v>
          </cell>
        </row>
        <row r="4557">
          <cell r="A4557">
            <v>7522765</v>
          </cell>
          <cell r="B4557" t="str">
            <v>Garran B28 S12 LV Supply to 4 Residential Units</v>
          </cell>
          <cell r="C4557" t="str">
            <v>CIPEN Urbn Infill</v>
          </cell>
        </row>
        <row r="4558">
          <cell r="A4558">
            <v>7522767</v>
          </cell>
          <cell r="B4558" t="str">
            <v>Gilmore Zone 132kV Power Tx 1 &amp; 3 Micafil Bushings Replacement</v>
          </cell>
          <cell r="C4558" t="str">
            <v>CIPEN ZZS Replce</v>
          </cell>
        </row>
        <row r="4559">
          <cell r="A4559">
            <v>7522770</v>
          </cell>
          <cell r="B4559" t="str">
            <v>Lyneham B38 S59 LV Supply to SLCC</v>
          </cell>
          <cell r="C4559" t="str">
            <v>CIPEN Spec Requests</v>
          </cell>
        </row>
        <row r="4560">
          <cell r="A4560">
            <v>7522771</v>
          </cell>
          <cell r="B4560" t="str">
            <v>Phillip  B2 S177 Temp Supply to Residential Construction</v>
          </cell>
          <cell r="C4560" t="str">
            <v>CIPEN Spec Requests</v>
          </cell>
        </row>
        <row r="4561">
          <cell r="A4561">
            <v>7522772</v>
          </cell>
          <cell r="B4561" t="str">
            <v>Red Hill B3 S24 LV Cable Relocation</v>
          </cell>
          <cell r="C4561" t="str">
            <v>CIPEN Relocation</v>
          </cell>
        </row>
        <row r="4562">
          <cell r="A4562">
            <v>7522774</v>
          </cell>
          <cell r="B4562" t="str">
            <v>Forrest  B16 S20 LV Supply to 4 units</v>
          </cell>
          <cell r="C4562" t="str">
            <v>CIPEN Urbn Infill</v>
          </cell>
        </row>
        <row r="4563">
          <cell r="A4563">
            <v>7522775</v>
          </cell>
          <cell r="B4563" t="str">
            <v>Mitchell B68 S6 LV Supply to Commercial Development</v>
          </cell>
          <cell r="C4563" t="str">
            <v>CIPEN Com/Ind Dvlp</v>
          </cell>
        </row>
        <row r="4564">
          <cell r="A4564">
            <v>7522776</v>
          </cell>
          <cell r="B4564" t="str">
            <v>Bruce B1 S3 UC Super Health Clinic New Supply</v>
          </cell>
          <cell r="C4564" t="str">
            <v>CIPEN Com/Ind Dvlp</v>
          </cell>
        </row>
        <row r="4565">
          <cell r="A4565">
            <v>7522777</v>
          </cell>
          <cell r="B4565" t="str">
            <v>Fyshwick  B4 S90 LV Supply to commercial Development</v>
          </cell>
          <cell r="C4565" t="str">
            <v>CIPEN Com/Ind Dvlp</v>
          </cell>
        </row>
        <row r="4566">
          <cell r="A4566">
            <v>7522778</v>
          </cell>
          <cell r="B4566" t="str">
            <v>Casey  B2 S48 LV Supply to 10 Residential Units</v>
          </cell>
          <cell r="C4566" t="str">
            <v>CIPEN Urbn Infill</v>
          </cell>
        </row>
        <row r="4567">
          <cell r="A4567">
            <v>7522779</v>
          </cell>
          <cell r="B4567" t="str">
            <v>Harrison B8 S9 LV Supply to TLC</v>
          </cell>
          <cell r="C4567" t="str">
            <v>CIPEN Spec Requests</v>
          </cell>
        </row>
        <row r="4568">
          <cell r="A4568">
            <v>7522780</v>
          </cell>
          <cell r="B4568" t="str">
            <v>Cook B1 S57 LV Supply to Public Toilets</v>
          </cell>
          <cell r="C4568" t="str">
            <v>CIPEN Spec Requests</v>
          </cell>
        </row>
        <row r="4569">
          <cell r="A4569">
            <v>7522782</v>
          </cell>
          <cell r="B4569" t="str">
            <v>Gungahlin B1 S209 Temporary Supply</v>
          </cell>
          <cell r="C4569" t="str">
            <v>CIPEN Spec Requests</v>
          </cell>
        </row>
        <row r="4570">
          <cell r="A4570">
            <v>7522784</v>
          </cell>
          <cell r="B4570" t="str">
            <v>Miscellaneous Suburb Pole Reinforcement Stage 4 2012/2013</v>
          </cell>
          <cell r="C4570" t="str">
            <v>CIPEN Dist Pole Rnst</v>
          </cell>
        </row>
        <row r="4571">
          <cell r="A4571">
            <v>7522785</v>
          </cell>
          <cell r="B4571" t="str">
            <v>Belconnen B42 S65 LV Supply to TLC</v>
          </cell>
          <cell r="C4571" t="str">
            <v>CIPEN Spec Requests</v>
          </cell>
        </row>
        <row r="4572">
          <cell r="A4572">
            <v>7522787</v>
          </cell>
          <cell r="B4572" t="str">
            <v>Harrison B2 S167 - LV Supply to 60 Units</v>
          </cell>
          <cell r="C4572" t="str">
            <v>CIPEN Urbn Infill</v>
          </cell>
        </row>
        <row r="4573">
          <cell r="A4573">
            <v>7522789</v>
          </cell>
          <cell r="B4573" t="str">
            <v>Jerrabomberra District B2114 HV Retic and LV Supply to Wheel Wash</v>
          </cell>
          <cell r="C4573" t="str">
            <v>CIPEN Com/Ind Dvlp</v>
          </cell>
        </row>
        <row r="4574">
          <cell r="A4574">
            <v>7522791</v>
          </cell>
          <cell r="B4574" t="str">
            <v>Franklin B1 S124 -  HV Retic &amp; LV Supply to 21 Units</v>
          </cell>
          <cell r="C4574" t="str">
            <v>CIPEN Urbn Infill</v>
          </cell>
        </row>
        <row r="4575">
          <cell r="A4575">
            <v>7522793</v>
          </cell>
          <cell r="B4575" t="str">
            <v>Theodore Zone 132kV Power Tx 1 &amp; 3 Micafil Bushings Replacement</v>
          </cell>
          <cell r="C4575" t="str">
            <v>CIPEN ZZS Replce</v>
          </cell>
        </row>
        <row r="4576">
          <cell r="A4576">
            <v>7522794</v>
          </cell>
          <cell r="B4576" t="str">
            <v>Latham Zone 132kV Power Tx 2 &amp; 3 Micafil Bushings Replacement</v>
          </cell>
          <cell r="C4576" t="str">
            <v>CIPEN ZZS Replce</v>
          </cell>
        </row>
        <row r="4577">
          <cell r="A4577">
            <v>7522797</v>
          </cell>
          <cell r="B4577" t="str">
            <v>Forde B1 S106 LV Supply to 10 Residential unit</v>
          </cell>
          <cell r="C4577" t="str">
            <v>CIPEN Urbn Infill</v>
          </cell>
        </row>
        <row r="4578">
          <cell r="A4578">
            <v>7522798</v>
          </cell>
          <cell r="B4578" t="str">
            <v>Wanniassa B54 S128 HV Cables Relocation</v>
          </cell>
          <cell r="C4578" t="str">
            <v>CIPEN Relocation</v>
          </cell>
        </row>
        <row r="4579">
          <cell r="A4579">
            <v>7522802</v>
          </cell>
          <cell r="B4579" t="str">
            <v>Latham &amp; Wanniassa - Zone Sub Charger and Battery Replacement</v>
          </cell>
          <cell r="C4579" t="str">
            <v>CIPEN ZZS Replce</v>
          </cell>
        </row>
        <row r="4580">
          <cell r="A4580">
            <v>7522804</v>
          </cell>
          <cell r="B4580" t="str">
            <v>Gilmore SCADA Microwave Comms Install</v>
          </cell>
          <cell r="C4580" t="str">
            <v>CIPEN IT Project</v>
          </cell>
        </row>
        <row r="4581">
          <cell r="A4581">
            <v>7522805</v>
          </cell>
          <cell r="B4581" t="str">
            <v>Greenway Smokers Huts</v>
          </cell>
          <cell r="C4581" t="str">
            <v>CIPEN Facilities</v>
          </cell>
        </row>
        <row r="4582">
          <cell r="A4582">
            <v>7522807</v>
          </cell>
          <cell r="B4582" t="str">
            <v>Turner B24 S61 LV Supply to 22 Units</v>
          </cell>
          <cell r="C4582" t="str">
            <v>CIPEN Urbn Infill</v>
          </cell>
        </row>
        <row r="4583">
          <cell r="A4583">
            <v>7522808</v>
          </cell>
          <cell r="B4583" t="str">
            <v>Parkes B6 S47 LV Supply to Kings Park</v>
          </cell>
          <cell r="C4583" t="str">
            <v>CIPEN Community Dvp</v>
          </cell>
        </row>
        <row r="4584">
          <cell r="A4584">
            <v>7522809</v>
          </cell>
          <cell r="B4584" t="str">
            <v>LV Pole 26481 Replacement</v>
          </cell>
          <cell r="C4584" t="str">
            <v>CIPEN Dist Pole Rplc</v>
          </cell>
        </row>
        <row r="4585">
          <cell r="A4585">
            <v>7522810</v>
          </cell>
          <cell r="B4585" t="str">
            <v>Gungahlin B4 S226 Temp Supply to construction site</v>
          </cell>
          <cell r="C4585" t="str">
            <v>CIPEN Spec Requests</v>
          </cell>
        </row>
        <row r="4586">
          <cell r="A4586">
            <v>7522812</v>
          </cell>
          <cell r="B4586" t="str">
            <v>GRIFFITH - Favenc Circle HV Cable Replacement</v>
          </cell>
          <cell r="C4586" t="str">
            <v>CIPEN Dist U/G Rplc</v>
          </cell>
        </row>
        <row r="4587">
          <cell r="A4587">
            <v>7522815</v>
          </cell>
          <cell r="B4587" t="str">
            <v>Bonner B1 S89 LV Relocation</v>
          </cell>
          <cell r="C4587" t="str">
            <v>CIPEN Relocation</v>
          </cell>
        </row>
        <row r="4588">
          <cell r="A4588">
            <v>7522818</v>
          </cell>
          <cell r="B4588" t="str">
            <v>Beard B4 S7 LV Supply to Commercial Development</v>
          </cell>
          <cell r="C4588" t="str">
            <v>CIPEN Com/Ind Dvlp</v>
          </cell>
        </row>
        <row r="4589">
          <cell r="A4589">
            <v>7522820</v>
          </cell>
          <cell r="B4589" t="str">
            <v>Crace B5 S18 LV Supply to Commercial &amp; Residential Units</v>
          </cell>
          <cell r="C4589" t="str">
            <v>CIPEN Com/Ind Dvlp</v>
          </cell>
        </row>
        <row r="4590">
          <cell r="A4590">
            <v>7522821</v>
          </cell>
          <cell r="B4590" t="str">
            <v>Beard B9 S5 LV Supply to Warehouse</v>
          </cell>
          <cell r="C4590" t="str">
            <v>CIPEN Com/Ind Dvlp</v>
          </cell>
        </row>
        <row r="4591">
          <cell r="A4591">
            <v>7522822</v>
          </cell>
          <cell r="B4591" t="str">
            <v>Gungahlin B1 S17 HV Cable Relocation</v>
          </cell>
          <cell r="C4591" t="str">
            <v>CIPEN Relocation</v>
          </cell>
        </row>
        <row r="4592">
          <cell r="A4592">
            <v>7522824</v>
          </cell>
          <cell r="B4592" t="str">
            <v>Braddon B2 3 &amp;4 S18 - Temp Supply to IQ Apartments</v>
          </cell>
          <cell r="C4592" t="str">
            <v>CIPEN Urbn Infill</v>
          </cell>
        </row>
        <row r="4593">
          <cell r="A4593">
            <v>7522826</v>
          </cell>
          <cell r="B4593" t="str">
            <v>Stage 4 Bushfire Mitigation Pole Replacement 2013</v>
          </cell>
          <cell r="C4593" t="str">
            <v>CIPEN Dist Pole Rplc</v>
          </cell>
        </row>
        <row r="4594">
          <cell r="A4594">
            <v>7522827</v>
          </cell>
          <cell r="B4594" t="str">
            <v>Garran B1 S58 Canberra Hospital Sub 9650 Upgrade-Bldg 10 Supply Reloc</v>
          </cell>
          <cell r="C4594" t="str">
            <v>CIPEN Com/Ind Dvlp</v>
          </cell>
        </row>
        <row r="4595">
          <cell r="A4595">
            <v>7522830</v>
          </cell>
          <cell r="B4595" t="str">
            <v>Stg 4 12/13 Distribution Pillar Replacements</v>
          </cell>
          <cell r="C4595" t="str">
            <v>CIPEN Dist U/G Rplc</v>
          </cell>
        </row>
        <row r="4596">
          <cell r="A4596">
            <v>7522832</v>
          </cell>
          <cell r="B4596" t="str">
            <v>Gungahlin Hibberson Street (Site 3&amp;4) - LV Supply to Bus Shelter</v>
          </cell>
          <cell r="C4596" t="str">
            <v>CIPEN Spec Requests</v>
          </cell>
        </row>
        <row r="4597">
          <cell r="A4597">
            <v>7522833</v>
          </cell>
          <cell r="B4597" t="str">
            <v>Gungahlin Hberson street (Site 5&amp;6) - LV supply to Bus shelter</v>
          </cell>
          <cell r="C4597" t="str">
            <v>CIPEN Spec Requests</v>
          </cell>
        </row>
        <row r="4598">
          <cell r="A4598">
            <v>7522834</v>
          </cell>
          <cell r="B4598" t="str">
            <v>Gungahlin Anthony Rolfe Ave Site7&amp;8 - LV Supply to Bus Shelter</v>
          </cell>
          <cell r="C4598" t="str">
            <v>CIPEN Spec Requests</v>
          </cell>
        </row>
        <row r="4599">
          <cell r="A4599">
            <v>7522835</v>
          </cell>
          <cell r="B4599" t="str">
            <v>Belconnen  B13 S14 - LV Supply to Bus Shelter</v>
          </cell>
          <cell r="C4599" t="str">
            <v>CIPEN Spec Requests</v>
          </cell>
        </row>
        <row r="4600">
          <cell r="A4600">
            <v>7522836</v>
          </cell>
          <cell r="B4600" t="str">
            <v>Barton B3 S2 LV Supply to Bus Stop</v>
          </cell>
          <cell r="C4600" t="str">
            <v>CIPEN Spec Requests</v>
          </cell>
        </row>
        <row r="4601">
          <cell r="A4601">
            <v>7522837</v>
          </cell>
          <cell r="B4601" t="str">
            <v>Holt B5 S88 - LV Supply to bus stop</v>
          </cell>
          <cell r="C4601" t="str">
            <v>CIPEN Spec Requests</v>
          </cell>
        </row>
        <row r="4602">
          <cell r="A4602">
            <v>7522838</v>
          </cell>
          <cell r="B4602" t="str">
            <v>Coree District B24 - HV Retic to Residential Property</v>
          </cell>
          <cell r="C4602" t="str">
            <v>CIPEN Rural Devpmnt</v>
          </cell>
        </row>
        <row r="4603">
          <cell r="A4603">
            <v>7522839</v>
          </cell>
          <cell r="B4603" t="str">
            <v>Paddys River District B213 - Pole Stay Relocation</v>
          </cell>
          <cell r="C4603" t="str">
            <v>CIPEN Relocation</v>
          </cell>
        </row>
        <row r="4604">
          <cell r="A4604">
            <v>7522841</v>
          </cell>
          <cell r="B4604" t="str">
            <v>Wanniassa B57 S128 - LV Supply to 10 Units</v>
          </cell>
          <cell r="C4604" t="str">
            <v>CIPEN Urbn Infill</v>
          </cell>
        </row>
        <row r="4605">
          <cell r="A4605">
            <v>7522844</v>
          </cell>
          <cell r="B4605" t="str">
            <v>Stage 5 Bushfire Mitigation Pole Replacement 2013</v>
          </cell>
          <cell r="C4605" t="str">
            <v>CIPEN Dist Pole Rplc</v>
          </cell>
        </row>
        <row r="4606">
          <cell r="A4606">
            <v>7522847</v>
          </cell>
          <cell r="B4606" t="str">
            <v>Harrison B1 S138 - LV Supply to Residential and Commercial Development</v>
          </cell>
          <cell r="C4606" t="str">
            <v>CIPEN Com/Ind Dvlp</v>
          </cell>
        </row>
        <row r="4607">
          <cell r="A4607">
            <v>7522848</v>
          </cell>
          <cell r="B4607" t="str">
            <v>Crace B34 S17 - LV Supply to 20 Units</v>
          </cell>
          <cell r="C4607" t="str">
            <v>CIPEN Urbn Infill</v>
          </cell>
        </row>
        <row r="4608">
          <cell r="A4608">
            <v>7522849</v>
          </cell>
          <cell r="B4608" t="str">
            <v>Jacka B2 S6 LV Supply to 20 units</v>
          </cell>
          <cell r="C4608" t="str">
            <v>CIPEN Urbn Infill</v>
          </cell>
        </row>
        <row r="4609">
          <cell r="A4609">
            <v>7522850</v>
          </cell>
          <cell r="B4609" t="str">
            <v>Riva on Premise</v>
          </cell>
          <cell r="C4609" t="str">
            <v>CIPEN IT Project</v>
          </cell>
        </row>
        <row r="4610">
          <cell r="A4610">
            <v>7522854</v>
          </cell>
          <cell r="B4610" t="str">
            <v>Yarralumla  B12 S32 - LV Supply to 10 Units</v>
          </cell>
          <cell r="C4610" t="str">
            <v>CIPEN Urbn Infill</v>
          </cell>
        </row>
        <row r="4611">
          <cell r="A4611">
            <v>7522855</v>
          </cell>
          <cell r="B4611" t="str">
            <v>Deakin B3 S67 - LV Supply to Residence</v>
          </cell>
          <cell r="C4611" t="str">
            <v>CIPEN Urbn Infill</v>
          </cell>
        </row>
        <row r="4612">
          <cell r="A4612">
            <v>7522856</v>
          </cell>
          <cell r="B4612" t="str">
            <v>Gungahlin B2 S235 - LV Supply to Canbera Muslim community Centre</v>
          </cell>
          <cell r="C4612" t="str">
            <v>CIPEN Community Dvp</v>
          </cell>
        </row>
        <row r="4613">
          <cell r="A4613">
            <v>7522857</v>
          </cell>
          <cell r="B4613" t="str">
            <v>Vehicle Gate Replacement Southern Services Centre Oakden St Greenway</v>
          </cell>
          <cell r="C4613" t="str">
            <v>CIPEN Facilities</v>
          </cell>
        </row>
        <row r="4614">
          <cell r="A4614">
            <v>7522866</v>
          </cell>
          <cell r="B4614" t="str">
            <v>Weetangera B7 S13 - LV Supply to 3 units</v>
          </cell>
          <cell r="C4614" t="str">
            <v>CIPEN Urbn Infill</v>
          </cell>
        </row>
        <row r="4615">
          <cell r="A4615">
            <v>7522868</v>
          </cell>
          <cell r="B4615" t="str">
            <v>HV Cable Replacement Between Fyshwick Zone &amp; Sub 9280.</v>
          </cell>
          <cell r="C4615" t="str">
            <v>CIPEN Dist U/G Rplc</v>
          </cell>
        </row>
        <row r="4616">
          <cell r="A4616">
            <v>7522869</v>
          </cell>
          <cell r="B4616" t="str">
            <v>Dickson  B81 S4 LV Supply to 16 Unit</v>
          </cell>
          <cell r="C4616" t="str">
            <v>CIPEN Urbn Infill</v>
          </cell>
        </row>
        <row r="4617">
          <cell r="A4617">
            <v>7522871</v>
          </cell>
          <cell r="B4617" t="str">
            <v>Replace Tx only on Sub 3333.</v>
          </cell>
          <cell r="C4617" t="str">
            <v>CIPEN Dist S/S Rplc</v>
          </cell>
        </row>
        <row r="4618">
          <cell r="A4618">
            <v>7522874</v>
          </cell>
          <cell r="B4618" t="str">
            <v>Duffy B1 S26 - LV Supply to 16 Units</v>
          </cell>
          <cell r="C4618" t="str">
            <v>CIPEN Urbn Infill</v>
          </cell>
        </row>
        <row r="4619">
          <cell r="A4619">
            <v>7522882</v>
          </cell>
          <cell r="B4619" t="str">
            <v>Weston Creek District B 1210 HV Cable Relocation</v>
          </cell>
          <cell r="C4619" t="str">
            <v>CIPEN Relocation</v>
          </cell>
        </row>
        <row r="4620">
          <cell r="A4620">
            <v>7522884</v>
          </cell>
          <cell r="B4620" t="str">
            <v>Wright B1 S47 LV Supply to 180 Units</v>
          </cell>
          <cell r="C4620" t="str">
            <v>CIPEN Urbn Infill</v>
          </cell>
        </row>
        <row r="4621">
          <cell r="A4621">
            <v>7522885</v>
          </cell>
          <cell r="B4621" t="str">
            <v>LV Cablehead Replacement Pole 71291</v>
          </cell>
          <cell r="C4621" t="str">
            <v>CIPEN Dist U/G Rplc</v>
          </cell>
        </row>
        <row r="4622">
          <cell r="A4622">
            <v>7522888</v>
          </cell>
          <cell r="B4622" t="str">
            <v>Lyneham B13 S49 LV Supply to 21 Units</v>
          </cell>
          <cell r="C4622" t="str">
            <v>CIPEN Urbn Infill</v>
          </cell>
        </row>
        <row r="4623">
          <cell r="A4623">
            <v>7522890</v>
          </cell>
          <cell r="B4623" t="str">
            <v>NARRABUNDAH B4 S64 - Upgrade HV Cable at Sub 584</v>
          </cell>
          <cell r="C4623" t="str">
            <v>CIPEN Dist U/G Rplc</v>
          </cell>
        </row>
        <row r="4624">
          <cell r="A4624">
            <v>7522891</v>
          </cell>
          <cell r="B4624" t="str">
            <v>EVATT B18 S31 - Upgrade LV cable &amp; services. Remove LP 1113570.</v>
          </cell>
          <cell r="C4624" t="str">
            <v>CIPEN Dist U/G Rplc</v>
          </cell>
        </row>
        <row r="4625">
          <cell r="A4625">
            <v>7522893</v>
          </cell>
          <cell r="B4625" t="str">
            <v>Bruce B5 S32 - HV Retic and LV Supply to Commercial Development</v>
          </cell>
          <cell r="C4625" t="str">
            <v>CIPEN Com/Ind Dvlp</v>
          </cell>
        </row>
        <row r="4626">
          <cell r="A4626">
            <v>7522894</v>
          </cell>
          <cell r="B4626" t="str">
            <v>Braddon  B18 S19 - HV Retic and LV Supply to Commercial Development</v>
          </cell>
          <cell r="C4626" t="str">
            <v>CIPEN Com/Ind Dvlp</v>
          </cell>
        </row>
        <row r="4627">
          <cell r="A4627">
            <v>7522895</v>
          </cell>
          <cell r="B4627" t="str">
            <v>Fyshwick - Canberra Ave and Monaro Hway intersect - LV Supply to SLC</v>
          </cell>
          <cell r="C4627" t="str">
            <v>CIPEN Spec Requests</v>
          </cell>
        </row>
        <row r="4628">
          <cell r="A4628">
            <v>7522896</v>
          </cell>
          <cell r="B4628" t="str">
            <v>Fyshwick  - Canberra Ave &amp; Geelong Intersect - LV Supply to TLC</v>
          </cell>
          <cell r="C4628" t="str">
            <v>CIPEN Spec Requests</v>
          </cell>
        </row>
        <row r="4629">
          <cell r="A4629">
            <v>7522906</v>
          </cell>
          <cell r="B4629" t="str">
            <v>Gungahlin B10 S18 - LV Supply to Commercial Development</v>
          </cell>
          <cell r="C4629" t="str">
            <v>CIPEN Com/Ind Dvlp</v>
          </cell>
        </row>
        <row r="4630">
          <cell r="A4630">
            <v>7522908</v>
          </cell>
          <cell r="B4630" t="str">
            <v>Macquarie B9 S50 - Temporary supply to construction site</v>
          </cell>
          <cell r="C4630" t="str">
            <v>CIPEN Spec Requests</v>
          </cell>
        </row>
        <row r="4631">
          <cell r="A4631">
            <v>7522911</v>
          </cell>
          <cell r="B4631" t="str">
            <v>Lyneham B24 S50 - LV Supply to 72 Units</v>
          </cell>
          <cell r="C4631" t="str">
            <v>CIPEN Urbn Infill</v>
          </cell>
        </row>
        <row r="4632">
          <cell r="A4632">
            <v>7522913</v>
          </cell>
          <cell r="B4632" t="str">
            <v>Phillip B1 S134 HV Cable Relocation</v>
          </cell>
          <cell r="C4632" t="str">
            <v>CIPEN Relocation</v>
          </cell>
        </row>
        <row r="4633">
          <cell r="A4633">
            <v>7522914</v>
          </cell>
          <cell r="B4633" t="str">
            <v>Mobility Project</v>
          </cell>
          <cell r="C4633" t="str">
            <v>CIPEN IT Project</v>
          </cell>
        </row>
        <row r="4634">
          <cell r="A4634">
            <v>7522916</v>
          </cell>
          <cell r="B4634" t="str">
            <v>Kambah B15 S489 - LV Supply to Speed Camera</v>
          </cell>
          <cell r="C4634" t="str">
            <v>CIPEN Spec Requests</v>
          </cell>
        </row>
        <row r="4635">
          <cell r="A4635">
            <v>7522917</v>
          </cell>
          <cell r="B4635" t="str">
            <v>Fyshwick No 3 Transformer</v>
          </cell>
          <cell r="C4635" t="str">
            <v>CIPEN ZZS Augme</v>
          </cell>
        </row>
        <row r="4636">
          <cell r="A4636">
            <v>7522918</v>
          </cell>
          <cell r="B4636" t="str">
            <v>Torrens B29 S39 - LV Supply to Speed camera</v>
          </cell>
          <cell r="C4636" t="str">
            <v>CIPEN Spec Requests</v>
          </cell>
        </row>
        <row r="4637">
          <cell r="A4637">
            <v>7522920</v>
          </cell>
          <cell r="B4637" t="str">
            <v>Transmission Pole Replacements 2012/13</v>
          </cell>
          <cell r="C4637" t="str">
            <v>CIPEN SUBTRAN RPLCE</v>
          </cell>
        </row>
        <row r="4638">
          <cell r="A4638">
            <v>7522921</v>
          </cell>
          <cell r="B4638" t="str">
            <v>Yamba Hospital Feeder</v>
          </cell>
          <cell r="C4638" t="str">
            <v>CIPEN Dist Sys Augm</v>
          </cell>
        </row>
        <row r="4639">
          <cell r="A4639">
            <v>7522923</v>
          </cell>
          <cell r="B4639" t="str">
            <v>Dickson B15&amp;16 S4 - LV Supply to 18 Units</v>
          </cell>
          <cell r="C4639" t="str">
            <v>CIPEN Urbn Infill</v>
          </cell>
        </row>
        <row r="4640">
          <cell r="A4640">
            <v>7522924</v>
          </cell>
          <cell r="B4640" t="str">
            <v>Suburban Pole Replacement Stage 1 2013-14</v>
          </cell>
          <cell r="C4640" t="str">
            <v>CIPEN Dist Pole Rplc</v>
          </cell>
        </row>
        <row r="4641">
          <cell r="A4641">
            <v>7522925</v>
          </cell>
          <cell r="B4641" t="str">
            <v>Suburban Pole Replacement Stage 2 2013-14</v>
          </cell>
          <cell r="C4641" t="str">
            <v>CIPEN Dist Pole Rplc</v>
          </cell>
        </row>
        <row r="4642">
          <cell r="A4642">
            <v>7522926</v>
          </cell>
          <cell r="B4642" t="str">
            <v>Fire Detection Compliance</v>
          </cell>
          <cell r="C4642" t="str">
            <v>CIPEN Facilities</v>
          </cell>
        </row>
        <row r="4643">
          <cell r="A4643">
            <v>7523021</v>
          </cell>
          <cell r="B4643" t="str">
            <v>Greenway SSC Yard &amp; Car Park Works</v>
          </cell>
          <cell r="C4643" t="str">
            <v>CIPEN Facilities</v>
          </cell>
        </row>
        <row r="4644">
          <cell r="A4644">
            <v>7523022</v>
          </cell>
          <cell r="B4644" t="str">
            <v>Replacement of two electrical distribution boards</v>
          </cell>
          <cell r="C4644" t="str">
            <v>CIPEN Facilities</v>
          </cell>
        </row>
        <row r="4645">
          <cell r="A4645">
            <v>7523023</v>
          </cell>
          <cell r="B4645" t="str">
            <v>Kitchenette Level 1 Warehouse Oakden St</v>
          </cell>
          <cell r="C4645" t="str">
            <v>CIPEN Facilities</v>
          </cell>
        </row>
        <row r="4646">
          <cell r="A4646">
            <v>7523024</v>
          </cell>
          <cell r="B4646" t="str">
            <v>Braddon B16&amp;17 S29 - LV Supply to construction Site</v>
          </cell>
          <cell r="C4646" t="str">
            <v>CIPEN Spec Requests</v>
          </cell>
        </row>
        <row r="4647">
          <cell r="A4647">
            <v>7523025</v>
          </cell>
          <cell r="B4647" t="str">
            <v>Casey 2 Estate Stage EF LV Reticulation</v>
          </cell>
          <cell r="C4647" t="str">
            <v>CIPEN Urbn Dvlpmnt</v>
          </cell>
        </row>
        <row r="4648">
          <cell r="A4648">
            <v>7523026</v>
          </cell>
          <cell r="B4648" t="str">
            <v>Stage 6 Bushfire Mitigation Pole Replacement 2013/14</v>
          </cell>
          <cell r="C4648" t="str">
            <v>CIPEN Dist Pole Rplc</v>
          </cell>
        </row>
        <row r="4649">
          <cell r="A4649">
            <v>7523028</v>
          </cell>
          <cell r="B4649" t="str">
            <v>Holt B51 S50 - LV Supply</v>
          </cell>
          <cell r="C4649" t="str">
            <v>CIPEN Community Dvp</v>
          </cell>
        </row>
        <row r="4650">
          <cell r="A4650">
            <v>7523036</v>
          </cell>
          <cell r="B4650" t="str">
            <v>Amaroo Group Centre Estate Stage 1 HV &amp; LV Reticulation</v>
          </cell>
          <cell r="C4650" t="str">
            <v>CIPEN Urbn Dvlpmnt</v>
          </cell>
        </row>
        <row r="4651">
          <cell r="A4651">
            <v>7523037</v>
          </cell>
          <cell r="B4651" t="str">
            <v>Amaroo Group Centre Estate Stage 2 HV &amp; LV Reticulation</v>
          </cell>
          <cell r="C4651" t="str">
            <v>CIPEN Urbn Dvlpmnt</v>
          </cell>
        </row>
        <row r="4652">
          <cell r="A4652">
            <v>7523039</v>
          </cell>
          <cell r="B4652" t="str">
            <v>Suburban Pole Replacement Stage 3 2013-'14</v>
          </cell>
          <cell r="C4652" t="str">
            <v>CIPEN Dist Pole Rplc</v>
          </cell>
        </row>
        <row r="4653">
          <cell r="A4653">
            <v>7523040</v>
          </cell>
          <cell r="B4653" t="str">
            <v>Suburban Pole replacement Stage 4 2013-'14</v>
          </cell>
          <cell r="C4653" t="str">
            <v>CIPEN Dist Pole Rplc</v>
          </cell>
        </row>
        <row r="4654">
          <cell r="A4654">
            <v>7523043</v>
          </cell>
          <cell r="B4654" t="str">
            <v>Casey Horse Park Drive Extension LV Supply to SLCC &amp; TLC</v>
          </cell>
          <cell r="C4654" t="str">
            <v>CIPEN Spec Requests</v>
          </cell>
        </row>
        <row r="4655">
          <cell r="A4655">
            <v>7523044</v>
          </cell>
          <cell r="B4655" t="str">
            <v>Molonglo Valley B67 Coombs Estate Temporary Supply to Site Sheds</v>
          </cell>
          <cell r="C4655" t="str">
            <v>CIPEN Spec Requests</v>
          </cell>
        </row>
        <row r="4656">
          <cell r="A4656">
            <v>7523045</v>
          </cell>
          <cell r="B4656" t="str">
            <v>Hume B93 S7 LV supply to Warehouse</v>
          </cell>
          <cell r="C4656" t="str">
            <v>CIPEN Com/Ind Dvlp</v>
          </cell>
        </row>
        <row r="4657">
          <cell r="A4657">
            <v>7523047</v>
          </cell>
          <cell r="B4657" t="str">
            <v>Narrabundah B44 S100 LV Supply Upgrade to Jindalle Aged Care Facility</v>
          </cell>
          <cell r="C4657" t="str">
            <v>CIPEN Community Dvp</v>
          </cell>
        </row>
        <row r="4658">
          <cell r="A4658">
            <v>7523049</v>
          </cell>
          <cell r="B4658" t="str">
            <v>Pialligo B1 S2 Rural Subdivision HV Retic &amp; Relocation</v>
          </cell>
          <cell r="C4658" t="str">
            <v>CIPEN Rural Devpmnt</v>
          </cell>
        </row>
        <row r="4659">
          <cell r="A4659">
            <v>7523050</v>
          </cell>
          <cell r="B4659" t="str">
            <v>Rebuild two pole Sub 0585 &amp; Replace ABS5421</v>
          </cell>
          <cell r="C4659" t="str">
            <v>CIPEN Dist Pole Sub</v>
          </cell>
        </row>
        <row r="4660">
          <cell r="A4660">
            <v>7523051</v>
          </cell>
          <cell r="B4660" t="str">
            <v>Proposed Unplanned Pole Replacements 2013 - '14</v>
          </cell>
          <cell r="C4660" t="str">
            <v>CIPEN Dist Pole Rplc</v>
          </cell>
        </row>
        <row r="4661">
          <cell r="A4661">
            <v>7523053</v>
          </cell>
          <cell r="B4661" t="str">
            <v>Dickson B4&amp;5 S2 LV Supply to 10 Units</v>
          </cell>
          <cell r="C4661" t="str">
            <v>CIPEN Urbn Infill</v>
          </cell>
        </row>
        <row r="4662">
          <cell r="A4662">
            <v>7523054</v>
          </cell>
          <cell r="B4662" t="str">
            <v>O'Connor B4 S41 LV Supply to 6 Units</v>
          </cell>
          <cell r="C4662" t="str">
            <v>CIPEN Urbn Infill</v>
          </cell>
        </row>
        <row r="4663">
          <cell r="A4663">
            <v>7523055</v>
          </cell>
          <cell r="B4663" t="str">
            <v>O'Connor B9 S41 LV Supply to 7 Units</v>
          </cell>
          <cell r="C4663" t="str">
            <v>CIPEN Urbn Infill</v>
          </cell>
        </row>
        <row r="4664">
          <cell r="A4664">
            <v>7523056</v>
          </cell>
          <cell r="B4664" t="str">
            <v>Dickson B4&amp;5 S2 - LV OH Replacement</v>
          </cell>
          <cell r="C4664" t="str">
            <v>CIPEN CI Replacemnt</v>
          </cell>
        </row>
        <row r="4665">
          <cell r="A4665">
            <v>7523057</v>
          </cell>
          <cell r="B4665" t="str">
            <v>Gungahlin District B798 - LV Supply to pumps</v>
          </cell>
          <cell r="C4665" t="str">
            <v>CIPEN Community Dvp</v>
          </cell>
        </row>
        <row r="4666">
          <cell r="A4666">
            <v>7523059</v>
          </cell>
          <cell r="B4666" t="str">
            <v>Belconnen District B1329 HV &amp; LV Relocation</v>
          </cell>
          <cell r="C4666" t="str">
            <v>CIPEN Relocation</v>
          </cell>
        </row>
        <row r="4667">
          <cell r="A4667">
            <v>7523060</v>
          </cell>
          <cell r="B4667" t="str">
            <v>Aranda B7 S16 - LV Supply to 3 units</v>
          </cell>
          <cell r="C4667" t="str">
            <v>CIPEN Urbn Infill</v>
          </cell>
        </row>
        <row r="4668">
          <cell r="A4668">
            <v>7523061</v>
          </cell>
          <cell r="B4668" t="str">
            <v>Yarralumla B13 S51 _ LV Supply to 4 units</v>
          </cell>
          <cell r="C4668" t="str">
            <v>CIPEN Urbn Infill</v>
          </cell>
        </row>
        <row r="4669">
          <cell r="A4669">
            <v>7523062</v>
          </cell>
          <cell r="B4669" t="str">
            <v>Fyshwick B2 5 S85 Canberra Data Centres I/D Subs &amp; HV Retic</v>
          </cell>
          <cell r="C4669" t="str">
            <v>CIPEN Com/Ind Dvlp</v>
          </cell>
        </row>
        <row r="4670">
          <cell r="A4670">
            <v>7523063</v>
          </cell>
          <cell r="B4670" t="str">
            <v>Griffith B8 S47 LV Relocation</v>
          </cell>
          <cell r="C4670" t="str">
            <v>CIPEN Relocation</v>
          </cell>
        </row>
        <row r="4671">
          <cell r="A4671">
            <v>7523064</v>
          </cell>
          <cell r="B4671" t="str">
            <v>Mitchell B3 S58 - LV Supply to commercial development</v>
          </cell>
          <cell r="C4671" t="str">
            <v>CIPEN Com/Ind Dvlp</v>
          </cell>
        </row>
        <row r="4672">
          <cell r="A4672">
            <v>7523065</v>
          </cell>
          <cell r="B4672" t="str">
            <v>Holt B4 S88 LV Supply to Bike Shelter</v>
          </cell>
          <cell r="C4672" t="str">
            <v>CIPEN Spec Requests</v>
          </cell>
        </row>
        <row r="4673">
          <cell r="A4673">
            <v>7523066</v>
          </cell>
          <cell r="B4673" t="str">
            <v>Tuggeranong District B1633 -HV/OH &amp; LV Supply to Construction Site</v>
          </cell>
          <cell r="C4673" t="str">
            <v>CIPEN Spec Requests</v>
          </cell>
        </row>
        <row r="4674">
          <cell r="A4674">
            <v>7523069</v>
          </cell>
          <cell r="B4674" t="str">
            <v>Casey 2 Estate B3 4 &amp; 5 S63 HV&amp; LV Reticulation</v>
          </cell>
          <cell r="C4674" t="str">
            <v>CIPEN Urbn Dvlpmnt</v>
          </cell>
        </row>
        <row r="4675">
          <cell r="A4675">
            <v>7523071</v>
          </cell>
          <cell r="B4675" t="str">
            <v>Casey B11 S76 - LV Supply to 4 Units</v>
          </cell>
          <cell r="C4675" t="str">
            <v>CIPEN Urbn Infill</v>
          </cell>
        </row>
        <row r="4676">
          <cell r="A4676">
            <v>7523073</v>
          </cell>
          <cell r="B4676" t="str">
            <v>Fyshwick B8 S89 LV Supply to Child care centre</v>
          </cell>
          <cell r="C4676" t="str">
            <v>CIPEN Com/Ind Dvlp</v>
          </cell>
        </row>
        <row r="4677">
          <cell r="A4677">
            <v>7523076</v>
          </cell>
          <cell r="B4677" t="str">
            <v>Aranda B9 S16 LV Supply to 3 units</v>
          </cell>
          <cell r="C4677" t="str">
            <v>CIPEN Urbn Infill</v>
          </cell>
        </row>
        <row r="4678">
          <cell r="A4678">
            <v>7523077</v>
          </cell>
          <cell r="B4678" t="str">
            <v>Canberra Central Dist 458 LV Supply to Pump Station</v>
          </cell>
          <cell r="C4678" t="str">
            <v>CIPEN Spec Requests</v>
          </cell>
        </row>
        <row r="4679">
          <cell r="A4679">
            <v>7523078</v>
          </cell>
          <cell r="B4679" t="str">
            <v>Majura Dist B587 LV Supply to Mech Plant</v>
          </cell>
          <cell r="C4679" t="str">
            <v>CIPEN Com/Ind Dvlp</v>
          </cell>
        </row>
        <row r="4680">
          <cell r="A4680">
            <v>7523086</v>
          </cell>
          <cell r="B4680" t="str">
            <v>Replace single HV/LV pole 54194</v>
          </cell>
          <cell r="C4680" t="str">
            <v>CIPEN Dist Pole Rplc</v>
          </cell>
        </row>
        <row r="4681">
          <cell r="A4681">
            <v>7523108</v>
          </cell>
          <cell r="B4681" t="str">
            <v>Molonglo Valley District B25 LV Supply to Construction Site</v>
          </cell>
          <cell r="C4681" t="str">
            <v>CIPEN Spec Requests</v>
          </cell>
        </row>
        <row r="4682">
          <cell r="A4682">
            <v>7523109</v>
          </cell>
          <cell r="B4682" t="str">
            <v>Weston Sec 81 HV Relocation</v>
          </cell>
          <cell r="C4682" t="str">
            <v>CIPEN Relocation</v>
          </cell>
        </row>
        <row r="4683">
          <cell r="A4683">
            <v>7523113</v>
          </cell>
          <cell r="B4683" t="str">
            <v>SIngle Pole Sub Replacement - Sub 1437 Oaks Estate.</v>
          </cell>
          <cell r="C4683" t="str">
            <v>CIPEN Dist Pole Sub</v>
          </cell>
        </row>
        <row r="4684">
          <cell r="A4684">
            <v>7523114</v>
          </cell>
          <cell r="B4684" t="str">
            <v>Distribution Pillar Replacements Stage 1 2013-14</v>
          </cell>
          <cell r="C4684" t="str">
            <v>CIPEN Dist U/G Rplc</v>
          </cell>
        </row>
        <row r="4685">
          <cell r="A4685">
            <v>7523115</v>
          </cell>
          <cell r="B4685" t="str">
            <v>Philiip B16 S3 LV Supply to Commercial development</v>
          </cell>
          <cell r="C4685" t="str">
            <v>CIPEN Com/Ind Dvlp</v>
          </cell>
        </row>
        <row r="4686">
          <cell r="A4686">
            <v>7523116</v>
          </cell>
          <cell r="B4686" t="str">
            <v>Phillip B5 S131 LV Supply to Oval</v>
          </cell>
          <cell r="C4686" t="str">
            <v>CIPEN Spec Requests</v>
          </cell>
        </row>
        <row r="4687">
          <cell r="A4687">
            <v>7523117</v>
          </cell>
          <cell r="B4687" t="str">
            <v>Domestic New Meter Connections - 2013/14</v>
          </cell>
          <cell r="C4687" t="str">
            <v>CIPEN NEW METER</v>
          </cell>
        </row>
        <row r="4688">
          <cell r="A4688">
            <v>7523119</v>
          </cell>
          <cell r="B4688" t="str">
            <v>Commercial New Meter Connections - 2013/14</v>
          </cell>
          <cell r="C4688" t="str">
            <v>CIPEN NEW METER</v>
          </cell>
        </row>
        <row r="4689">
          <cell r="A4689">
            <v>7523120</v>
          </cell>
          <cell r="B4689" t="str">
            <v>New Services - 2013/14</v>
          </cell>
          <cell r="C4689" t="str">
            <v>CIPEN NEW SERVICES</v>
          </cell>
        </row>
        <row r="4690">
          <cell r="A4690">
            <v>7523121</v>
          </cell>
          <cell r="B4690" t="str">
            <v>Service Upgrade to 3 Phase - 2013/14</v>
          </cell>
          <cell r="C4690" t="str">
            <v>CIPEN NEW SERVICES</v>
          </cell>
        </row>
        <row r="4691">
          <cell r="A4691">
            <v>7523124</v>
          </cell>
          <cell r="B4691" t="str">
            <v>Casey Clarrie Hermes Drive LV Supply to NBN Pillar</v>
          </cell>
          <cell r="C4691" t="str">
            <v>CIPEN Spec Requests</v>
          </cell>
        </row>
        <row r="4692">
          <cell r="A4692">
            <v>7523125</v>
          </cell>
          <cell r="B4692" t="str">
            <v>Holt B21 S51 LV Supply to TLC</v>
          </cell>
          <cell r="C4692" t="str">
            <v>CIPEN Spec Requests</v>
          </cell>
        </row>
        <row r="4693">
          <cell r="A4693">
            <v>7523126</v>
          </cell>
          <cell r="B4693" t="str">
            <v>Casey B1 S57 - LV Supply to 14 Units</v>
          </cell>
          <cell r="C4693" t="str">
            <v>CIPEN Urbn Infill</v>
          </cell>
        </row>
        <row r="4694">
          <cell r="A4694">
            <v>7523127</v>
          </cell>
          <cell r="B4694" t="str">
            <v>Red Hill B10 S2 LV Supply to Residential Development</v>
          </cell>
          <cell r="C4694" t="str">
            <v>CIPEN Urbn Infill</v>
          </cell>
        </row>
        <row r="4695">
          <cell r="A4695">
            <v>7523128</v>
          </cell>
          <cell r="B4695" t="str">
            <v>Office Alteration Level 1 Greenway West</v>
          </cell>
          <cell r="C4695" t="str">
            <v>CIPEN Facilities</v>
          </cell>
        </row>
        <row r="4696">
          <cell r="A4696">
            <v>7523130</v>
          </cell>
          <cell r="B4696" t="str">
            <v>Harrison B2 S95 - LV Supply to Construction Site</v>
          </cell>
          <cell r="C4696" t="str">
            <v>CIPEN Com/Ind Dvlp</v>
          </cell>
        </row>
        <row r="4697">
          <cell r="A4697">
            <v>7523131</v>
          </cell>
          <cell r="B4697" t="str">
            <v>Braddon B17&amp;18 S21- temp supply to construction site (Minor Works)</v>
          </cell>
          <cell r="C4697" t="str">
            <v>CIPEN Spec Requests</v>
          </cell>
        </row>
        <row r="4698">
          <cell r="A4698">
            <v>7523132</v>
          </cell>
          <cell r="B4698" t="str">
            <v>Civic ZS 415V Augmentation</v>
          </cell>
          <cell r="C4698" t="str">
            <v>CIPEN ZZS Augme</v>
          </cell>
        </row>
        <row r="4699">
          <cell r="A4699">
            <v>7523133</v>
          </cell>
          <cell r="B4699" t="str">
            <v>Pialligo B1 S2 LV Relocation</v>
          </cell>
          <cell r="C4699" t="str">
            <v>CIPEN Relocation</v>
          </cell>
        </row>
        <row r="4700">
          <cell r="A4700">
            <v>7523134</v>
          </cell>
          <cell r="B4700" t="str">
            <v>Hume B87 S7 - LV supply to commercial development (Minor Work)</v>
          </cell>
          <cell r="C4700" t="str">
            <v>CIPEN Com/Ind Dvlp</v>
          </cell>
        </row>
        <row r="4701">
          <cell r="A4701">
            <v>7523135</v>
          </cell>
          <cell r="B4701" t="str">
            <v>Suburban Pole replacement Stage 5 2013-'14</v>
          </cell>
          <cell r="C4701" t="str">
            <v>CIPEN Dist Pole Rplc</v>
          </cell>
        </row>
        <row r="4702">
          <cell r="A4702">
            <v>7523136</v>
          </cell>
          <cell r="B4702" t="str">
            <v>Suburban Pole replacement Stage 6 2013-'14</v>
          </cell>
          <cell r="C4702" t="str">
            <v>CIPEN Dist Pole Rplc</v>
          </cell>
        </row>
        <row r="4703">
          <cell r="A4703">
            <v>7523137</v>
          </cell>
          <cell r="B4703" t="str">
            <v>Pole Substation Replacements Stage 1 2013-'14</v>
          </cell>
          <cell r="C4703" t="str">
            <v>CIPEN Dist Pole Sub</v>
          </cell>
        </row>
        <row r="4704">
          <cell r="A4704">
            <v>7523138</v>
          </cell>
          <cell r="B4704" t="str">
            <v>Miscellaneous Suburb Pole Reinforcement Stage 1 2013-'14</v>
          </cell>
          <cell r="C4704" t="str">
            <v>CIPEN Dist Pole Rnst</v>
          </cell>
        </row>
        <row r="4705">
          <cell r="A4705">
            <v>7523139</v>
          </cell>
          <cell r="B4705" t="str">
            <v>Miscellaneous Suburb Pole Reinforcement Stage 2 2013-'14</v>
          </cell>
          <cell r="C4705" t="str">
            <v>CIPEN Dist Pole Rnst</v>
          </cell>
        </row>
        <row r="4706">
          <cell r="A4706">
            <v>7523144</v>
          </cell>
          <cell r="B4706" t="str">
            <v>Majura Dist B622 LV Supply to Warehouse</v>
          </cell>
          <cell r="C4706" t="str">
            <v>CIPEN Com/Ind Dvlp</v>
          </cell>
        </row>
        <row r="4707">
          <cell r="A4707">
            <v>7523146</v>
          </cell>
          <cell r="B4707" t="str">
            <v>Franklin B1 S122 LV Supply to Residential (105 units) &amp; Commercial Dev</v>
          </cell>
          <cell r="C4707" t="str">
            <v>CIPEN Urbn Dvlpmnt</v>
          </cell>
        </row>
        <row r="4708">
          <cell r="A4708">
            <v>7523147</v>
          </cell>
          <cell r="B4708" t="str">
            <v>Lyons B6 S69 - Lower HV &amp; Pilot Cables</v>
          </cell>
          <cell r="C4708" t="str">
            <v>CIPEN Relocation</v>
          </cell>
        </row>
        <row r="4709">
          <cell r="A4709">
            <v>7523148</v>
          </cell>
          <cell r="B4709" t="str">
            <v>Curtin B5 S121 LV Supply to SLCC &amp; TLC</v>
          </cell>
          <cell r="C4709" t="str">
            <v>CIPEN Spec Requests</v>
          </cell>
        </row>
        <row r="4710">
          <cell r="A4710">
            <v>7523149</v>
          </cell>
          <cell r="B4710" t="str">
            <v>Chisholm B18 S583 Sub4065 Refurbishment</v>
          </cell>
          <cell r="C4710" t="str">
            <v>CIPEN Dist S/S Rplc</v>
          </cell>
        </row>
        <row r="4711">
          <cell r="A4711">
            <v>7523152</v>
          </cell>
          <cell r="B4711" t="str">
            <v>Domestic Meter Replacement 2013/14</v>
          </cell>
          <cell r="C4711" t="str">
            <v>CIPEN Meter Replce</v>
          </cell>
        </row>
        <row r="4712">
          <cell r="A4712">
            <v>7523153</v>
          </cell>
          <cell r="B4712" t="str">
            <v>Commercial Meter Replacement 2013/14</v>
          </cell>
          <cell r="C4712" t="str">
            <v>CIPEN Meter Replce</v>
          </cell>
        </row>
        <row r="4713">
          <cell r="A4713">
            <v>7523162</v>
          </cell>
          <cell r="B4713" t="str">
            <v>Suburban Pole Replacements Stage 7  2013-'14</v>
          </cell>
          <cell r="C4713" t="str">
            <v>CIPEN Dist Pole Rplc</v>
          </cell>
        </row>
        <row r="4714">
          <cell r="A4714">
            <v>7523163</v>
          </cell>
          <cell r="B4714" t="str">
            <v>Suburban Pole Replacements Stage 8  2013-'14</v>
          </cell>
          <cell r="C4714" t="str">
            <v>CIPEN Dist Pole Rplc</v>
          </cell>
        </row>
        <row r="4715">
          <cell r="A4715">
            <v>7523164</v>
          </cell>
          <cell r="B4715" t="str">
            <v>Suburban Pole Replacements Stage 9  2013-'14</v>
          </cell>
          <cell r="C4715" t="str">
            <v>CIPEN Dist Pole Rplc</v>
          </cell>
        </row>
        <row r="4716">
          <cell r="A4716">
            <v>7523165</v>
          </cell>
          <cell r="B4716" t="str">
            <v>Suburban Pole Replacements Stage 10  2013-'14</v>
          </cell>
          <cell r="C4716" t="str">
            <v>CIPEN Dist Pole Rplc</v>
          </cell>
        </row>
        <row r="4717">
          <cell r="A4717">
            <v>7523166</v>
          </cell>
          <cell r="B4717" t="str">
            <v>Suburban Pole Replacements Stage 11  2013-'14</v>
          </cell>
          <cell r="C4717" t="str">
            <v>CIPEN Dist Pole Rplc</v>
          </cell>
        </row>
        <row r="4718">
          <cell r="A4718">
            <v>7523167</v>
          </cell>
          <cell r="B4718" t="str">
            <v>Suburban Pole Replacements Stage 12  2013-'14</v>
          </cell>
          <cell r="C4718" t="str">
            <v>CIPEN Dist Pole Rplc</v>
          </cell>
        </row>
        <row r="4719">
          <cell r="A4719">
            <v>7523170</v>
          </cell>
          <cell r="B4719" t="str">
            <v>Crace B1 S48 Sub 9776 - Fuseway Installation</v>
          </cell>
          <cell r="C4719" t="str">
            <v>CIPEN Com/Ind Dvlp</v>
          </cell>
        </row>
        <row r="4720">
          <cell r="A4720">
            <v>7523172</v>
          </cell>
          <cell r="B4720" t="str">
            <v>Bonner B 2 S136 - LV cable Relocation</v>
          </cell>
          <cell r="C4720" t="str">
            <v>CIPEN SERVICE RPLC</v>
          </cell>
        </row>
        <row r="4721">
          <cell r="A4721">
            <v>7523173</v>
          </cell>
          <cell r="B4721" t="str">
            <v>Crace B25 S17 - LV Service cable Relocation</v>
          </cell>
          <cell r="C4721" t="str">
            <v>CIPEN SERVICE RPLC</v>
          </cell>
        </row>
        <row r="4722">
          <cell r="A4722">
            <v>7523174</v>
          </cell>
          <cell r="B4722" t="str">
            <v>Crace B4 S54 - LV service cable relocation</v>
          </cell>
          <cell r="C4722" t="str">
            <v>CIPEN SERVICE RPLC</v>
          </cell>
        </row>
        <row r="4723">
          <cell r="A4723">
            <v>7523176</v>
          </cell>
          <cell r="B4723" t="str">
            <v>Emergency EXIT signs installation at all Zone Substation sites</v>
          </cell>
          <cell r="C4723" t="str">
            <v>CIPEN Facilities</v>
          </cell>
        </row>
        <row r="4724">
          <cell r="A4724">
            <v>7523178</v>
          </cell>
          <cell r="B4724" t="str">
            <v>Harrison B1 S140 LV Supply to 56 units</v>
          </cell>
          <cell r="C4724" t="str">
            <v>CIPEN Urbn Infill</v>
          </cell>
        </row>
        <row r="4725">
          <cell r="A4725">
            <v>7523179</v>
          </cell>
          <cell r="B4725" t="str">
            <v>Majura Dist B587 LV Relocation</v>
          </cell>
          <cell r="C4725" t="str">
            <v>CIPEN Relocation</v>
          </cell>
        </row>
        <row r="4726">
          <cell r="A4726">
            <v>7523181</v>
          </cell>
          <cell r="B4726" t="str">
            <v>URD Pit Replacement</v>
          </cell>
          <cell r="C4726" t="str">
            <v>CIPEN Dist U/G Rplc</v>
          </cell>
        </row>
        <row r="4727">
          <cell r="A4727">
            <v>7523183</v>
          </cell>
          <cell r="B4727" t="str">
            <v>Casey B1 S62 - LV Supply to 8 Units</v>
          </cell>
          <cell r="C4727" t="str">
            <v>CIPEN Urbn Infill</v>
          </cell>
        </row>
        <row r="4728">
          <cell r="A4728">
            <v>7523188</v>
          </cell>
          <cell r="B4728" t="str">
            <v>Downer B2 S73 LV Supply to Pump House</v>
          </cell>
          <cell r="C4728" t="str">
            <v>CIPEN Spec Requests</v>
          </cell>
        </row>
        <row r="4729">
          <cell r="A4729">
            <v>7523193</v>
          </cell>
          <cell r="B4729" t="str">
            <v>Hackett B15 S12 LV Supply to Pump House</v>
          </cell>
          <cell r="C4729" t="str">
            <v>CIPEN Spec Requests</v>
          </cell>
        </row>
        <row r="4730">
          <cell r="A4730">
            <v>7523194</v>
          </cell>
          <cell r="B4730" t="str">
            <v>Dickson B28 S72 LV Supply to Commercial Development</v>
          </cell>
          <cell r="C4730" t="str">
            <v>CIPEN Com/Ind Dvlp</v>
          </cell>
        </row>
        <row r="4731">
          <cell r="A4731">
            <v>7523195</v>
          </cell>
          <cell r="B4731" t="str">
            <v>Florey B5 S113 LV Supply to Air Monitoring</v>
          </cell>
          <cell r="C4731" t="str">
            <v>CIPEN Spec Requests</v>
          </cell>
        </row>
        <row r="4732">
          <cell r="A4732">
            <v>7523202</v>
          </cell>
          <cell r="B4732" t="str">
            <v>Hume B20 S18  - HV Retic &amp; LV Supply to Gas PRS</v>
          </cell>
          <cell r="C4732" t="str">
            <v>CIPEN Com/Ind Dvlp</v>
          </cell>
        </row>
        <row r="4733">
          <cell r="A4733">
            <v>7523204</v>
          </cell>
          <cell r="B4733" t="str">
            <v>Distribution Pillar Replacement Stage 2 2013/14</v>
          </cell>
          <cell r="C4733" t="str">
            <v>CIPEN Dist U/G Rplc</v>
          </cell>
        </row>
        <row r="4734">
          <cell r="A4734">
            <v>7523207</v>
          </cell>
          <cell r="B4734" t="str">
            <v>Watson B8 S21 LV Supply to Irrigation Pump</v>
          </cell>
          <cell r="C4734" t="str">
            <v>CIPEN Spec Requests</v>
          </cell>
        </row>
        <row r="4735">
          <cell r="A4735">
            <v>7523208</v>
          </cell>
          <cell r="B4735" t="str">
            <v>Jerrabomberra Dist B2114 LV Supply to Pump</v>
          </cell>
          <cell r="C4735" t="str">
            <v>CIPEN Spec Requests</v>
          </cell>
        </row>
        <row r="4736">
          <cell r="A4736">
            <v>7523209</v>
          </cell>
          <cell r="B4736" t="str">
            <v>Bruce B1 S1 HV Retic and LV Supply to Car Park</v>
          </cell>
          <cell r="C4736" t="str">
            <v>CIPEN Com/Ind Dvlp</v>
          </cell>
        </row>
        <row r="4737">
          <cell r="A4737">
            <v>7523211</v>
          </cell>
          <cell r="B4737" t="str">
            <v>Braddon B15 S6 LV Supply to 24 units</v>
          </cell>
          <cell r="C4737" t="str">
            <v>CIPEN Urbn Infill</v>
          </cell>
        </row>
        <row r="4738">
          <cell r="A4738">
            <v>7523214</v>
          </cell>
          <cell r="B4738" t="str">
            <v>Kambah B1 S353 - LV Relocation</v>
          </cell>
          <cell r="C4738" t="str">
            <v>CIPEN Relocation</v>
          </cell>
        </row>
        <row r="4739">
          <cell r="A4739">
            <v>7523216</v>
          </cell>
          <cell r="B4739" t="str">
            <v>Narrabundah B5 S51 LV Service Cable replacement</v>
          </cell>
          <cell r="C4739" t="str">
            <v>CIPEN SERVICE RPLC</v>
          </cell>
        </row>
        <row r="4740">
          <cell r="A4740">
            <v>7523217</v>
          </cell>
          <cell r="B4740" t="str">
            <v>Macquarie B23 S28 LV Service Cable Replacement</v>
          </cell>
          <cell r="C4740" t="str">
            <v>CIPEN SERVICE RPLC</v>
          </cell>
        </row>
        <row r="4741">
          <cell r="A4741">
            <v>7523218</v>
          </cell>
          <cell r="B4741" t="str">
            <v>Narrabundah B16&amp;17 S58 LV Service Cable Replacement</v>
          </cell>
          <cell r="C4741" t="str">
            <v>CIPEN SERVICE RPLC</v>
          </cell>
        </row>
        <row r="4742">
          <cell r="A4742">
            <v>7523220</v>
          </cell>
          <cell r="B4742" t="str">
            <v>Griffith B3 S80 LV Service Cable Replacement</v>
          </cell>
          <cell r="C4742" t="str">
            <v>CIPEN SERVICE RPLC</v>
          </cell>
        </row>
        <row r="4743">
          <cell r="A4743">
            <v>7523221</v>
          </cell>
          <cell r="B4743" t="str">
            <v>O'Connor B8 S28 LV Service Cable Replacement</v>
          </cell>
          <cell r="C4743" t="str">
            <v>CIPEN SERVICE RPLC</v>
          </cell>
        </row>
        <row r="4744">
          <cell r="A4744">
            <v>7523222</v>
          </cell>
          <cell r="B4744" t="str">
            <v>Wright B34 S22 LV Supply to Laneway Lighting</v>
          </cell>
          <cell r="C4744" t="str">
            <v>CIPEN Spec Requests</v>
          </cell>
        </row>
        <row r="4745">
          <cell r="A4745">
            <v>7523223</v>
          </cell>
          <cell r="B4745" t="str">
            <v>Evatt Section 28 Block - Sub 3843</v>
          </cell>
          <cell r="C4745" t="str">
            <v>CIPEN Dist S/S Rplc</v>
          </cell>
        </row>
        <row r="4746">
          <cell r="A4746">
            <v>7523224</v>
          </cell>
          <cell r="B4746" t="str">
            <v>HOLT Sub 6120 - HV Switchgear Replacement</v>
          </cell>
          <cell r="C4746" t="str">
            <v>CIPEN Dist S/S Rplc</v>
          </cell>
        </row>
        <row r="4747">
          <cell r="A4747">
            <v>7523225</v>
          </cell>
          <cell r="B4747" t="str">
            <v>Pole Substation Replacements Stage 2 2013-'14</v>
          </cell>
          <cell r="C4747" t="str">
            <v>CIPEN Dist Pole Sub</v>
          </cell>
        </row>
        <row r="4748">
          <cell r="A4748">
            <v>7523226</v>
          </cell>
          <cell r="B4748" t="str">
            <v>Majura Dist B729 HV Retic &amp; LV Supply to Paintball sports</v>
          </cell>
          <cell r="C4748" t="str">
            <v>CIPEN Com/Ind Dvlp</v>
          </cell>
        </row>
        <row r="4749">
          <cell r="A4749">
            <v>7523227</v>
          </cell>
          <cell r="B4749" t="str">
            <v>Wright B5 S30 - LV Supply to 17 units</v>
          </cell>
          <cell r="C4749" t="str">
            <v>CIPEN Urbn Infill</v>
          </cell>
        </row>
        <row r="4750">
          <cell r="A4750">
            <v>7523228</v>
          </cell>
          <cell r="B4750" t="str">
            <v>Mitchell B13 S22 - Supply to commercial development</v>
          </cell>
          <cell r="C4750" t="str">
            <v>CIPEN Com/Ind Dvlp</v>
          </cell>
        </row>
        <row r="4751">
          <cell r="A4751">
            <v>7523230</v>
          </cell>
          <cell r="B4751" t="str">
            <v>Greenway B1 S18 - LV Service cable Relocation</v>
          </cell>
          <cell r="C4751" t="str">
            <v>CIPEN Relocation</v>
          </cell>
        </row>
        <row r="4752">
          <cell r="A4752">
            <v>7523231</v>
          </cell>
          <cell r="B4752" t="str">
            <v>Disaster Recovery Room - Civic ZS</v>
          </cell>
          <cell r="C4752" t="str">
            <v>CIPEN Facilities</v>
          </cell>
        </row>
        <row r="4753">
          <cell r="A4753">
            <v>7523232</v>
          </cell>
          <cell r="B4753" t="str">
            <v>Yarralumla B17 S61 - LV service cable replacement</v>
          </cell>
          <cell r="C4753" t="str">
            <v>CIPEN SERVICE RPLC</v>
          </cell>
        </row>
        <row r="4754">
          <cell r="A4754">
            <v>7523237</v>
          </cell>
          <cell r="B4754" t="str">
            <v>Holt B2 S84 - Minipillar replacement &amp; new Linkpillar</v>
          </cell>
          <cell r="C4754" t="str">
            <v>CIPEN Dist U/G Rplc</v>
          </cell>
        </row>
        <row r="4755">
          <cell r="A4755">
            <v>7523239</v>
          </cell>
          <cell r="B4755" t="str">
            <v>Replace OH conductor with LVABC  HUGHES (OH Cond Unplanned replace)</v>
          </cell>
          <cell r="C4755" t="str">
            <v>CIPEN Dist O/H Rplc</v>
          </cell>
        </row>
        <row r="4756">
          <cell r="A4756">
            <v>7523240</v>
          </cell>
          <cell r="B4756" t="str">
            <v>Install 95mmLVABC Turner - OH Conductor Unplanned Replacement</v>
          </cell>
          <cell r="C4756" t="str">
            <v>CIPEN Dist O/H Rplc</v>
          </cell>
        </row>
        <row r="4757">
          <cell r="A4757">
            <v>7523241</v>
          </cell>
          <cell r="B4757" t="str">
            <v>Install LVABC PAGE OH Conductor Unplanned Replacement</v>
          </cell>
          <cell r="C4757" t="str">
            <v>CIPEN Dist O/H Rplc</v>
          </cell>
        </row>
        <row r="4758">
          <cell r="A4758">
            <v>7523242</v>
          </cell>
          <cell r="B4758" t="str">
            <v>Install LVABC REID OH Conductor Unplanned Replacement</v>
          </cell>
          <cell r="C4758" t="str">
            <v>CIPEN Dist O/H Rplc</v>
          </cell>
        </row>
        <row r="4759">
          <cell r="A4759">
            <v>7523243</v>
          </cell>
          <cell r="B4759" t="str">
            <v>Install LVABC Griffith OH Conductor Unplanned Replacement</v>
          </cell>
          <cell r="C4759" t="str">
            <v>CIPEN Dist O/H Rplc</v>
          </cell>
        </row>
        <row r="4760">
          <cell r="A4760">
            <v>7523245</v>
          </cell>
          <cell r="B4760" t="str">
            <v>Coombs B2 S52 - LV Cable relocation</v>
          </cell>
          <cell r="C4760" t="str">
            <v>CIPEN Relocation</v>
          </cell>
        </row>
        <row r="4761">
          <cell r="A4761">
            <v>7523247</v>
          </cell>
          <cell r="B4761" t="str">
            <v>Suburban Pole Replacements Stage 13  2013-'14</v>
          </cell>
          <cell r="C4761" t="str">
            <v>CIPEN Dist Pole Rplc</v>
          </cell>
        </row>
        <row r="4762">
          <cell r="A4762">
            <v>7523248</v>
          </cell>
          <cell r="B4762" t="str">
            <v>Suburban Pole Replacements Stage 14  2013-'14</v>
          </cell>
          <cell r="C4762" t="str">
            <v>CIPEN Dist Pole Rplc</v>
          </cell>
        </row>
        <row r="4763">
          <cell r="A4763">
            <v>7523249</v>
          </cell>
          <cell r="B4763" t="str">
            <v>Suburban Pole Replacements Stage 15  2013-'14</v>
          </cell>
          <cell r="C4763" t="str">
            <v>CIPEN Dist Pole Rplc</v>
          </cell>
        </row>
        <row r="4764">
          <cell r="A4764">
            <v>7523250</v>
          </cell>
          <cell r="B4764" t="str">
            <v>Suburban Pole Replacements Stage 16  2013-'14</v>
          </cell>
          <cell r="C4764" t="str">
            <v>CIPEN Dist Pole Rplc</v>
          </cell>
        </row>
        <row r="4765">
          <cell r="A4765">
            <v>7523251</v>
          </cell>
          <cell r="B4765" t="str">
            <v>Suburban Pole Replacements Stage 17  2013-'14</v>
          </cell>
          <cell r="C4765" t="str">
            <v>CIPEN Dist Pole Rplc</v>
          </cell>
        </row>
        <row r="4766">
          <cell r="A4766">
            <v>7523252</v>
          </cell>
          <cell r="B4766" t="str">
            <v>Suburban Pole Replacements Stage 18  2013-'14</v>
          </cell>
          <cell r="C4766" t="str">
            <v>CIPEN Dist Pole Rplc</v>
          </cell>
        </row>
        <row r="4767">
          <cell r="A4767">
            <v>7523253</v>
          </cell>
          <cell r="B4767" t="str">
            <v>Suburban Pole Replacements Stage 19  2013-'14</v>
          </cell>
          <cell r="C4767" t="str">
            <v>CIPEN Dist Pole Rplc</v>
          </cell>
        </row>
        <row r="4768">
          <cell r="A4768">
            <v>7523254</v>
          </cell>
          <cell r="B4768" t="str">
            <v>Suburban Pole Replacements Stage 20  2013-'14</v>
          </cell>
          <cell r="C4768" t="str">
            <v>CIPEN Dist Pole Rplc</v>
          </cell>
        </row>
        <row r="4769">
          <cell r="A4769">
            <v>7523255</v>
          </cell>
          <cell r="B4769" t="str">
            <v>Crossarm Replacements Stage 1 2013 -'14</v>
          </cell>
          <cell r="C4769" t="str">
            <v>CIPEN Dist O/H Rplc</v>
          </cell>
        </row>
        <row r="4770">
          <cell r="A4770">
            <v>7523256</v>
          </cell>
          <cell r="B4770" t="str">
            <v>Crossarm Replacements Stage 2 2013 -'14</v>
          </cell>
          <cell r="C4770" t="str">
            <v>CIPEN Dist O/H Rplc</v>
          </cell>
        </row>
        <row r="4771">
          <cell r="A4771">
            <v>7523257</v>
          </cell>
          <cell r="B4771" t="str">
            <v>Crossarm Replacements Stage 3 2013 -'14</v>
          </cell>
          <cell r="C4771" t="str">
            <v>CIPEN Dist O/H Rplc</v>
          </cell>
        </row>
        <row r="4772">
          <cell r="A4772">
            <v>7523258</v>
          </cell>
          <cell r="B4772" t="str">
            <v>Campbell B32 S119 HV &amp; LV Relocation</v>
          </cell>
          <cell r="C4772" t="str">
            <v>CIPEN Relocation</v>
          </cell>
        </row>
        <row r="4773">
          <cell r="A4773">
            <v>7523265</v>
          </cell>
          <cell r="B4773" t="str">
            <v>Forde B1 S88 HV Relocation</v>
          </cell>
          <cell r="C4773" t="str">
            <v>CIPEN Relocation</v>
          </cell>
        </row>
        <row r="4774">
          <cell r="A4774">
            <v>7523266</v>
          </cell>
          <cell r="B4774" t="str">
            <v>Ngunnawal 2C - Stage 7 HV &amp; LV Reticulation</v>
          </cell>
          <cell r="C4774" t="str">
            <v>CIPEN Urbn Dvlpmnt</v>
          </cell>
        </row>
        <row r="4775">
          <cell r="A4775">
            <v>7523273</v>
          </cell>
          <cell r="B4775" t="str">
            <v>Beard B1 S4 LV Supply to Warehouse</v>
          </cell>
          <cell r="C4775" t="str">
            <v>CIPEN Com/Ind Dvlp</v>
          </cell>
        </row>
        <row r="4776">
          <cell r="A4776">
            <v>7523274</v>
          </cell>
          <cell r="B4776" t="str">
            <v>Forrest B10 S40 Replace Faulty Service Cable</v>
          </cell>
          <cell r="C4776" t="str">
            <v>CIPEN SERVICE RPLC</v>
          </cell>
        </row>
        <row r="4777">
          <cell r="A4777">
            <v>7523275</v>
          </cell>
          <cell r="B4777" t="str">
            <v>Telvent Network Upgrade</v>
          </cell>
          <cell r="C4777" t="str">
            <v>CIPEN IT Project</v>
          </cell>
        </row>
        <row r="4778">
          <cell r="A4778">
            <v>7523277</v>
          </cell>
          <cell r="B4778" t="str">
            <v>Crace B1 S25 - LV Supply to 20 units</v>
          </cell>
          <cell r="C4778" t="str">
            <v>CIPEN Urbn Infill</v>
          </cell>
        </row>
        <row r="4779">
          <cell r="A4779">
            <v>7523278</v>
          </cell>
          <cell r="B4779" t="str">
            <v>Turner B7 S63 LV Supply to 8 Units</v>
          </cell>
          <cell r="C4779" t="str">
            <v>CIPEN Urbn Infill</v>
          </cell>
        </row>
        <row r="4780">
          <cell r="A4780">
            <v>7523279</v>
          </cell>
          <cell r="B4780" t="str">
            <v>Kambah B7 S502 - LV OH Replacement</v>
          </cell>
          <cell r="C4780" t="str">
            <v>CIPEN Spec Requests</v>
          </cell>
        </row>
        <row r="4781">
          <cell r="A4781">
            <v>7523280</v>
          </cell>
          <cell r="B4781" t="str">
            <v>Franklin B2 S123 LV Supply to 38 units</v>
          </cell>
          <cell r="C4781" t="str">
            <v>CIPEN Urbn Infill</v>
          </cell>
        </row>
        <row r="4782">
          <cell r="A4782">
            <v>7523281</v>
          </cell>
          <cell r="B4782" t="str">
            <v>Latham B14 S20 Sub 4029 Replacement</v>
          </cell>
          <cell r="C4782" t="str">
            <v>CIPEN Dist S/S Rplc</v>
          </cell>
        </row>
        <row r="4783">
          <cell r="A4783">
            <v>7523283</v>
          </cell>
          <cell r="B4783" t="str">
            <v>OH Switchgear Unplanned Replacements Stage 1 2013 -'14.</v>
          </cell>
          <cell r="C4783" t="str">
            <v>CIPEN Dist O/H Rplc</v>
          </cell>
        </row>
        <row r="4784">
          <cell r="A4784">
            <v>7523284</v>
          </cell>
          <cell r="B4784" t="str">
            <v>Jacka  B1 S2 - LV Supply to 4 units</v>
          </cell>
          <cell r="C4784" t="str">
            <v>CIPEN Urbn Infill</v>
          </cell>
        </row>
        <row r="4785">
          <cell r="A4785">
            <v>7523288</v>
          </cell>
          <cell r="B4785" t="str">
            <v>Holder B3 S47 LV Supply to TLC</v>
          </cell>
          <cell r="C4785" t="str">
            <v>CIPEN Spec Requests</v>
          </cell>
        </row>
        <row r="4786">
          <cell r="A4786">
            <v>7523290</v>
          </cell>
          <cell r="B4786" t="str">
            <v>Charnwood B44 S95 LV Supply to Comm Development</v>
          </cell>
          <cell r="C4786" t="str">
            <v>CIPEN Com/Ind Dvlp</v>
          </cell>
        </row>
        <row r="4787">
          <cell r="A4787">
            <v>7523291</v>
          </cell>
          <cell r="B4787" t="str">
            <v>Wright B1 S46 - Temporary supply to construction site</v>
          </cell>
          <cell r="C4787" t="str">
            <v>CIPEN Spec Requests</v>
          </cell>
        </row>
        <row r="4788">
          <cell r="A4788">
            <v>7523293</v>
          </cell>
          <cell r="B4788" t="str">
            <v>Install LVABC WESTON OH Conductor Unplanned Replacement</v>
          </cell>
          <cell r="C4788" t="str">
            <v>CIPEN Dist O/H Rplc</v>
          </cell>
        </row>
        <row r="4789">
          <cell r="A4789">
            <v>7523296</v>
          </cell>
          <cell r="B4789" t="str">
            <v>Install LVABC HACKETT -  OH Conductor Unplanned Replacement</v>
          </cell>
          <cell r="C4789" t="str">
            <v>CIPEN Dist O/H Rplc</v>
          </cell>
        </row>
        <row r="4790">
          <cell r="A4790">
            <v>7523298</v>
          </cell>
          <cell r="B4790" t="str">
            <v>Charnwood B1 S50 LV Supply to Sub divided block</v>
          </cell>
          <cell r="C4790" t="str">
            <v>CIPEN Urbn Infill</v>
          </cell>
        </row>
        <row r="4791">
          <cell r="A4791">
            <v>7523299</v>
          </cell>
          <cell r="B4791" t="str">
            <v>Gungahlin B12 S18 LV Supply to Car Showroom</v>
          </cell>
          <cell r="C4791" t="str">
            <v>CIPEN Com/Ind Dvlp</v>
          </cell>
        </row>
        <row r="4792">
          <cell r="A4792">
            <v>7523300</v>
          </cell>
          <cell r="B4792" t="str">
            <v>Forde B1 S22 - LV Supply to 9 Units</v>
          </cell>
          <cell r="C4792" t="str">
            <v>CIPEN Urbn Infill</v>
          </cell>
        </row>
        <row r="4793">
          <cell r="A4793">
            <v>7523302</v>
          </cell>
          <cell r="B4793" t="str">
            <v>Pole Substation Replacements Stage 3 2013-'14</v>
          </cell>
          <cell r="C4793" t="str">
            <v>CIPEN Dist Pole Sub</v>
          </cell>
        </row>
        <row r="4794">
          <cell r="A4794">
            <v>7523303</v>
          </cell>
          <cell r="B4794" t="str">
            <v>Pole Substation Replacements Stage 4 2013-'14</v>
          </cell>
          <cell r="C4794" t="str">
            <v>CIPEN Dist Pole Sub</v>
          </cell>
        </row>
        <row r="4795">
          <cell r="A4795">
            <v>7523304</v>
          </cell>
          <cell r="B4795" t="str">
            <v>Pole Substation Replacements Stage 5 2013-'14</v>
          </cell>
          <cell r="C4795" t="str">
            <v>CIPEN Dist Pole Sub</v>
          </cell>
        </row>
        <row r="4796">
          <cell r="A4796">
            <v>7523305</v>
          </cell>
          <cell r="B4796" t="str">
            <v>Pole Substation Replacements Stage 6 2013-'14</v>
          </cell>
          <cell r="C4796" t="str">
            <v>CIPEN Dist Pole Sub</v>
          </cell>
        </row>
        <row r="4797">
          <cell r="A4797">
            <v>7523309</v>
          </cell>
          <cell r="B4797" t="str">
            <v>Griffith B15 S42 - Temporary supply to construction site</v>
          </cell>
          <cell r="C4797" t="str">
            <v>CIPEN Spec Requests</v>
          </cell>
        </row>
        <row r="4798">
          <cell r="A4798">
            <v>7523310</v>
          </cell>
          <cell r="B4798" t="str">
            <v>Barton B3 S1 LV Supply to Telecom Cabinet</v>
          </cell>
          <cell r="C4798" t="str">
            <v>CIPEN Spec Requests</v>
          </cell>
        </row>
        <row r="4799">
          <cell r="A4799">
            <v>7523311</v>
          </cell>
          <cell r="B4799" t="str">
            <v>Crace  B12 S21 - LV Supply to 57 units</v>
          </cell>
          <cell r="C4799" t="str">
            <v>CIPEN Urbn Infill</v>
          </cell>
        </row>
        <row r="4800">
          <cell r="A4800">
            <v>7523312</v>
          </cell>
          <cell r="B4800" t="str">
            <v>Crace B8 S21 - LV Supply to 17 Units</v>
          </cell>
          <cell r="C4800" t="str">
            <v>CIPEN Urbn Infill</v>
          </cell>
        </row>
        <row r="4801">
          <cell r="A4801">
            <v>7523313</v>
          </cell>
          <cell r="B4801" t="str">
            <v>Garran B1 S34 HV Relocation</v>
          </cell>
          <cell r="C4801" t="str">
            <v>CIPEN Relocation</v>
          </cell>
        </row>
        <row r="4802">
          <cell r="A4802">
            <v>7523314</v>
          </cell>
          <cell r="B4802" t="str">
            <v>Rural Upgrade Planned Replacement - Aircraft Markers Gudgenby</v>
          </cell>
          <cell r="C4802" t="str">
            <v>CIPEN Dist O/H Rplc</v>
          </cell>
        </row>
        <row r="4803">
          <cell r="A4803">
            <v>7523315</v>
          </cell>
          <cell r="B4803" t="str">
            <v>Rural Upgrade Planned Replacement - COTTER 11 Xarm Replacement Stage 1</v>
          </cell>
          <cell r="C4803" t="str">
            <v>CIPEN Dist O/H Rplc</v>
          </cell>
        </row>
        <row r="4804">
          <cell r="A4804">
            <v>7523316</v>
          </cell>
          <cell r="B4804" t="str">
            <v>Rural Upgrade Planned Replacement - COTTER 11 Xarm Rple Stg 2</v>
          </cell>
          <cell r="C4804" t="str">
            <v>CIPEN Dist O/H Rplc</v>
          </cell>
        </row>
        <row r="4805">
          <cell r="A4805">
            <v>7523321</v>
          </cell>
          <cell r="B4805" t="str">
            <v>Wanniassa B21 S267 LV OH Replacement</v>
          </cell>
          <cell r="C4805" t="str">
            <v>CIPEN CI Replacemnt</v>
          </cell>
        </row>
        <row r="4806">
          <cell r="A4806">
            <v>7523322</v>
          </cell>
          <cell r="B4806" t="str">
            <v>Wanniassa B21 S267 LV Supply to 16 units</v>
          </cell>
          <cell r="C4806" t="str">
            <v>CIPEN Urbn Infill</v>
          </cell>
        </row>
        <row r="4807">
          <cell r="A4807">
            <v>7523325</v>
          </cell>
          <cell r="B4807" t="str">
            <v>Hawker - Underground Consac Cable Replacement Program</v>
          </cell>
          <cell r="C4807" t="str">
            <v>CIPEN Dist U/G Rplc</v>
          </cell>
        </row>
        <row r="4808">
          <cell r="A4808">
            <v>7523331</v>
          </cell>
          <cell r="B4808" t="str">
            <v>OH Conductor Unplanned Replacement  - 7/41 Red Hill</v>
          </cell>
          <cell r="C4808" t="str">
            <v>CIPEN Dist O/H Rplc</v>
          </cell>
        </row>
        <row r="4809">
          <cell r="A4809">
            <v>7523333</v>
          </cell>
          <cell r="B4809" t="str">
            <v>OH Conductor Unplanned Replacement  -  Rear Winnecke St AINSLIE</v>
          </cell>
          <cell r="C4809" t="str">
            <v>CIPEN Dist O/H Rplc</v>
          </cell>
        </row>
        <row r="4810">
          <cell r="A4810">
            <v>7523334</v>
          </cell>
          <cell r="B4810" t="str">
            <v>Theodore Zone Substation Protection Upgrade</v>
          </cell>
          <cell r="C4810" t="str">
            <v>CIPEN ZZS Replce</v>
          </cell>
        </row>
        <row r="4811">
          <cell r="A4811">
            <v>7523335</v>
          </cell>
          <cell r="B4811" t="str">
            <v>B1 S64 Kingston - HV cable relocation</v>
          </cell>
          <cell r="C4811" t="str">
            <v>CIPEN Relocation</v>
          </cell>
        </row>
        <row r="4812">
          <cell r="A4812">
            <v>7523341</v>
          </cell>
          <cell r="B4812" t="str">
            <v>Forrest B1 S44 - Relocate LV O/H to U/G</v>
          </cell>
          <cell r="C4812" t="str">
            <v>CIPEN Relocation</v>
          </cell>
        </row>
        <row r="4813">
          <cell r="A4813">
            <v>7523342</v>
          </cell>
          <cell r="B4813" t="str">
            <v>Phillip B4 S18 - Supply to Commrcial Deveolpment</v>
          </cell>
          <cell r="C4813" t="str">
            <v>CIPEN Com/Ind Dvlp</v>
          </cell>
        </row>
        <row r="4814">
          <cell r="A4814">
            <v>7523344</v>
          </cell>
          <cell r="B4814" t="str">
            <v>Franklin B1 S123 - LV Supply to 31 units</v>
          </cell>
          <cell r="C4814" t="str">
            <v>CIPEN Urbn Infill</v>
          </cell>
        </row>
        <row r="4815">
          <cell r="A4815">
            <v>7523345</v>
          </cell>
          <cell r="B4815" t="str">
            <v>Fire panel &amp; smoke detectors replacement at Telopea Park Zone Sub</v>
          </cell>
          <cell r="C4815" t="str">
            <v>CIPEN ZZS Replce</v>
          </cell>
        </row>
        <row r="4816">
          <cell r="A4816">
            <v>7523346</v>
          </cell>
          <cell r="B4816" t="str">
            <v>Belconnen B7 S187 - LV Cable Relocation</v>
          </cell>
          <cell r="C4816" t="str">
            <v>CIPEN Dist U/G Rplc</v>
          </cell>
        </row>
        <row r="4817">
          <cell r="A4817">
            <v>7523348</v>
          </cell>
          <cell r="B4817" t="str">
            <v>Pole replacement 132kV Sub -Transmission 2013/14</v>
          </cell>
          <cell r="C4817" t="str">
            <v>CIPEN SUBTRAN RPLCE</v>
          </cell>
        </row>
        <row r="4818">
          <cell r="A4818">
            <v>7523349</v>
          </cell>
          <cell r="B4818" t="str">
            <v>Woden Zone Substation Cotter Road Feeder Protection Upgrade</v>
          </cell>
          <cell r="C4818" t="str">
            <v>CIPEN ZZS Replce</v>
          </cell>
        </row>
        <row r="4819">
          <cell r="A4819">
            <v>7523351</v>
          </cell>
          <cell r="B4819" t="str">
            <v>Jacka B1 S5 - LV Supply to 23 Units</v>
          </cell>
          <cell r="C4819" t="str">
            <v>CIPEN Urbn Infill</v>
          </cell>
        </row>
        <row r="4820">
          <cell r="A4820">
            <v>7523352</v>
          </cell>
          <cell r="B4820" t="str">
            <v>Franklin B2 S94 - LV Supply to 23 Units</v>
          </cell>
          <cell r="C4820" t="str">
            <v>CIPEN Urbn Infill</v>
          </cell>
        </row>
        <row r="4821">
          <cell r="A4821">
            <v>7523354</v>
          </cell>
          <cell r="B4821" t="str">
            <v>Deakin B23 S35 Sub 3835 - Capstan Link LV Board Replacement</v>
          </cell>
          <cell r="C4821" t="str">
            <v>CIPEN Dist S/S Rplc</v>
          </cell>
        </row>
        <row r="4822">
          <cell r="A4822">
            <v>7523355</v>
          </cell>
          <cell r="B4822" t="str">
            <v>City B1 S7 Sub 1646 - Capstan Link LV Board Replacement</v>
          </cell>
          <cell r="C4822" t="str">
            <v>CIPEN Dist S/S Rplc</v>
          </cell>
        </row>
        <row r="4823">
          <cell r="A4823">
            <v>7523356</v>
          </cell>
          <cell r="B4823" t="str">
            <v>Belconnen Dist B1284 Sub 1953 - Capstan Link LV Board Replacement</v>
          </cell>
          <cell r="C4823" t="str">
            <v>CIPEN Dist S/S Rplc</v>
          </cell>
        </row>
        <row r="4824">
          <cell r="A4824">
            <v>7523357</v>
          </cell>
          <cell r="B4824" t="str">
            <v>Parkes B15 S28 Sub 2227 - Capstan Link LV Board Replacement</v>
          </cell>
          <cell r="C4824" t="str">
            <v>CIPEN Dist S/S Rplc</v>
          </cell>
        </row>
        <row r="4825">
          <cell r="A4825">
            <v>7523358</v>
          </cell>
          <cell r="B4825" t="str">
            <v>City S1 Sub 0038 - Capstan Link LV Board Replacement</v>
          </cell>
          <cell r="C4825" t="str">
            <v>CIPEN Dist S/S Rplc</v>
          </cell>
        </row>
        <row r="4826">
          <cell r="A4826">
            <v>7523359</v>
          </cell>
          <cell r="B4826" t="str">
            <v>City B16 S12 Sub 1289 - Capstan Link LV Board Replacement</v>
          </cell>
          <cell r="C4826" t="str">
            <v>CIPEN Dist S/S Rplc</v>
          </cell>
        </row>
        <row r="4827">
          <cell r="A4827">
            <v>7523360</v>
          </cell>
          <cell r="B4827" t="str">
            <v>City B12 S12 Sub1802 - Capstan Link LV Board Replacement</v>
          </cell>
          <cell r="C4827" t="str">
            <v>CIPEN Dist S/S Rplc</v>
          </cell>
        </row>
        <row r="4828">
          <cell r="A4828">
            <v>7523361</v>
          </cell>
          <cell r="B4828" t="str">
            <v>City B4 S28 Sub 2969 - Capstan Link LV Board Replacement</v>
          </cell>
          <cell r="C4828" t="str">
            <v>CIPEN Dist S/S Rplc</v>
          </cell>
        </row>
        <row r="4829">
          <cell r="A4829">
            <v>7523362</v>
          </cell>
          <cell r="B4829" t="str">
            <v>City B12 S11 Sub 4172 - Capstan Link LV Board Replacement</v>
          </cell>
          <cell r="C4829" t="str">
            <v>CIPEN Dist S/S Rplc</v>
          </cell>
        </row>
        <row r="4830">
          <cell r="A4830">
            <v>7523363</v>
          </cell>
          <cell r="B4830" t="str">
            <v>City B12 S11 Sub 4173 - Capstan Link LV Board Replacement</v>
          </cell>
          <cell r="C4830" t="str">
            <v>CIPEN Dist S/S Rplc</v>
          </cell>
        </row>
        <row r="4831">
          <cell r="A4831">
            <v>7523374</v>
          </cell>
          <cell r="B4831" t="str">
            <v>Fyshwick B3 S10 - LV Supply to Commercial</v>
          </cell>
          <cell r="C4831" t="str">
            <v>CIPEN Com/Ind Dvlp</v>
          </cell>
        </row>
        <row r="4832">
          <cell r="A4832">
            <v>7523377</v>
          </cell>
          <cell r="B4832" t="str">
            <v>Oaks Estate  B3 S14 - LV Supply to Residence</v>
          </cell>
          <cell r="C4832" t="str">
            <v>CIPEN Urbn Infill</v>
          </cell>
        </row>
        <row r="4833">
          <cell r="A4833">
            <v>7523380</v>
          </cell>
          <cell r="B4833" t="str">
            <v>Replace HV Disc and/or Post Type Insulator</v>
          </cell>
          <cell r="C4833" t="str">
            <v>CIPEN Dist O/H Rplc</v>
          </cell>
        </row>
        <row r="4834">
          <cell r="A4834">
            <v>7523388</v>
          </cell>
          <cell r="B4834" t="str">
            <v>Garran B40 S8 - LV U/G Relocation</v>
          </cell>
          <cell r="C4834" t="str">
            <v>CIPEN Relocation</v>
          </cell>
        </row>
        <row r="4835">
          <cell r="A4835">
            <v>7523389</v>
          </cell>
          <cell r="B4835" t="str">
            <v>Braddon  B9 S20 - Link Pillar Removal (Replacement by cable)</v>
          </cell>
          <cell r="C4835" t="str">
            <v>CIPEN Spec Requests</v>
          </cell>
        </row>
        <row r="4836">
          <cell r="A4836">
            <v>7523404</v>
          </cell>
          <cell r="B4836" t="str">
            <v>Barton B14 S22 - Temporary Supply to Construction site</v>
          </cell>
          <cell r="C4836" t="str">
            <v>CIPEN Spec Requests</v>
          </cell>
        </row>
        <row r="4837">
          <cell r="A4837">
            <v>7523405</v>
          </cell>
          <cell r="B4837" t="str">
            <v>Deakin B49 S61 LV Supply to Residential Units</v>
          </cell>
          <cell r="C4837" t="str">
            <v>CIPEN Urbn Infill</v>
          </cell>
        </row>
        <row r="4838">
          <cell r="A4838">
            <v>7523418</v>
          </cell>
          <cell r="B4838" t="str">
            <v>City B2 12 S3 - Supply to Commercial Development</v>
          </cell>
          <cell r="C4838" t="str">
            <v>CIPEN Com/Ind Dvlp</v>
          </cell>
        </row>
        <row r="4839">
          <cell r="A4839">
            <v>7523419</v>
          </cell>
          <cell r="B4839" t="str">
            <v>DC Supply Planned Replacement Latham Z/S 2013/14</v>
          </cell>
          <cell r="C4839" t="str">
            <v>CIPEN ZZS Replce</v>
          </cell>
        </row>
        <row r="4840">
          <cell r="A4840">
            <v>7523420</v>
          </cell>
          <cell r="B4840" t="str">
            <v>Casey B11 S77 - LV Supply to 5 Units</v>
          </cell>
          <cell r="C4840" t="str">
            <v>CIPEN Urbn Infill</v>
          </cell>
        </row>
        <row r="4841">
          <cell r="A4841">
            <v>7523421</v>
          </cell>
          <cell r="B4841" t="str">
            <v>Deakin B4 S65 - LV Supply to Sports Oval</v>
          </cell>
          <cell r="C4841" t="str">
            <v>CIPEN Community Dvp</v>
          </cell>
        </row>
        <row r="4842">
          <cell r="A4842">
            <v>7523426</v>
          </cell>
          <cell r="B4842" t="str">
            <v>Griffith B15 S26 LV Supply Upgrade to Commercial Development</v>
          </cell>
          <cell r="C4842" t="str">
            <v>CIPEN Com/Ind Dvlp</v>
          </cell>
        </row>
        <row r="4843">
          <cell r="A4843">
            <v>7523431</v>
          </cell>
          <cell r="B4843" t="str">
            <v>Acton B1332 - Transformer Relocation</v>
          </cell>
          <cell r="C4843" t="str">
            <v>CIPEN Relocation</v>
          </cell>
        </row>
        <row r="4844">
          <cell r="A4844">
            <v>7523432</v>
          </cell>
          <cell r="B4844" t="str">
            <v>Replacement of HV exposed Porcelin Pot Heads &amp; cabling in Sub 1227</v>
          </cell>
          <cell r="C4844" t="str">
            <v>CIPEN Dist S/S Rplc</v>
          </cell>
        </row>
        <row r="4845">
          <cell r="A4845">
            <v>7523433</v>
          </cell>
          <cell r="B4845" t="str">
            <v>FYSHWICK B8 S83 Sub 9848 Reactive Replacement</v>
          </cell>
          <cell r="C4845" t="str">
            <v>CIPEN Dist S/S Rplc</v>
          </cell>
        </row>
        <row r="4846">
          <cell r="A4846">
            <v>7523434</v>
          </cell>
          <cell r="B4846" t="str">
            <v>Replacement of HV exposed Porcelin Pot Heads in Sub 1183</v>
          </cell>
          <cell r="C4846" t="str">
            <v>CIPEN Dist S/S Rplc</v>
          </cell>
        </row>
        <row r="4847">
          <cell r="A4847">
            <v>7523435</v>
          </cell>
          <cell r="B4847" t="str">
            <v>Replacement of HV Porcelin Potheads in Sub1002</v>
          </cell>
          <cell r="C4847" t="str">
            <v>CIPEN Dist S/S Rplc</v>
          </cell>
        </row>
        <row r="4848">
          <cell r="A4848">
            <v>7523436</v>
          </cell>
          <cell r="B4848" t="str">
            <v>Replacement of HV Porcelin Potheads in Sub 977</v>
          </cell>
          <cell r="C4848" t="str">
            <v>CIPEN Dist S/S Rplc</v>
          </cell>
        </row>
        <row r="4849">
          <cell r="A4849">
            <v>7523441</v>
          </cell>
          <cell r="B4849" t="str">
            <v>Red Hill B4 S24 - LV Supply to 14 Units</v>
          </cell>
          <cell r="C4849" t="str">
            <v>CIPEN Urbn Infill</v>
          </cell>
        </row>
        <row r="4850">
          <cell r="A4850">
            <v>7523449</v>
          </cell>
          <cell r="B4850" t="str">
            <v>Molonglo Valley B1718 Overhead Relocation</v>
          </cell>
          <cell r="C4850" t="str">
            <v>CIPEN Relocation</v>
          </cell>
        </row>
        <row r="4851">
          <cell r="A4851">
            <v>7523450</v>
          </cell>
          <cell r="B4851" t="str">
            <v>Weston Sec 81 DHA Irrigation Tank</v>
          </cell>
          <cell r="C4851" t="str">
            <v>CIPEN Spec Requests</v>
          </cell>
        </row>
        <row r="4852">
          <cell r="A4852">
            <v>7523453</v>
          </cell>
          <cell r="B4852" t="str">
            <v>Beard B6 S6 Sub 9545 - Fuseway Installation</v>
          </cell>
          <cell r="C4852" t="str">
            <v>CIPEN Com/Ind Dvlp</v>
          </cell>
        </row>
        <row r="4853">
          <cell r="A4853">
            <v>7523455</v>
          </cell>
          <cell r="B4853" t="str">
            <v>Gilmore zone substation overcurrent replacement for four feeders</v>
          </cell>
          <cell r="C4853" t="str">
            <v>CIPEN ZZS Replce</v>
          </cell>
        </row>
        <row r="4854">
          <cell r="A4854">
            <v>7523456</v>
          </cell>
          <cell r="B4854" t="str">
            <v>Gilmore zone substation RTU upgrade</v>
          </cell>
          <cell r="C4854" t="str">
            <v>CIPEN IT Project</v>
          </cell>
        </row>
        <row r="4855">
          <cell r="A4855">
            <v>7523457</v>
          </cell>
          <cell r="B4855" t="str">
            <v>North building Greenway Ground Floor Kitchenette Alteration</v>
          </cell>
          <cell r="C4855" t="str">
            <v>CIPEN Facilities</v>
          </cell>
        </row>
        <row r="4856">
          <cell r="A4856">
            <v>7523458</v>
          </cell>
          <cell r="B4856" t="str">
            <v>Forde B3 S36 Pillar Replacement</v>
          </cell>
          <cell r="C4856" t="str">
            <v>CIPEN CI Replacemnt</v>
          </cell>
        </row>
        <row r="4857">
          <cell r="A4857">
            <v>7523461</v>
          </cell>
          <cell r="B4857" t="str">
            <v>Deakin B3 S67 LV Supply upgrade to Kuwait Residence</v>
          </cell>
          <cell r="C4857" t="str">
            <v>CIPEN Com/Ind Dvlp</v>
          </cell>
        </row>
        <row r="4858">
          <cell r="A4858">
            <v>7523463</v>
          </cell>
          <cell r="B4858" t="str">
            <v>Kingston B1 S64 - Temp Supply</v>
          </cell>
          <cell r="C4858" t="str">
            <v>CIPEN Spec Requests</v>
          </cell>
        </row>
        <row r="4859">
          <cell r="A4859">
            <v>7523464</v>
          </cell>
          <cell r="B4859" t="str">
            <v>Crossarm Replacements Stage 4 2013 -'14</v>
          </cell>
          <cell r="C4859" t="str">
            <v>CIPEN Dist O/H Rplc</v>
          </cell>
        </row>
        <row r="4860">
          <cell r="A4860">
            <v>7523465</v>
          </cell>
          <cell r="B4860" t="str">
            <v>LV Spreader Planned Replacement Stage 1 2013/14</v>
          </cell>
          <cell r="C4860" t="str">
            <v>CIPEN Dist O/H Rplc</v>
          </cell>
        </row>
        <row r="4861">
          <cell r="A4861">
            <v>7523466</v>
          </cell>
          <cell r="B4861" t="str">
            <v>Palmerston B4 S96 new Pillar Installation</v>
          </cell>
          <cell r="C4861" t="str">
            <v>CIPEN CI Replacemnt</v>
          </cell>
        </row>
        <row r="4862">
          <cell r="A4862">
            <v>7523467</v>
          </cell>
          <cell r="B4862" t="str">
            <v>Hughes B44 S27 LV Supply to 6 units</v>
          </cell>
          <cell r="C4862" t="str">
            <v>CIPEN Urbn Infill</v>
          </cell>
        </row>
        <row r="4863">
          <cell r="A4863">
            <v>7523468</v>
          </cell>
          <cell r="B4863" t="str">
            <v>Watson B2 S111 - LV Supply to 13 Units</v>
          </cell>
          <cell r="C4863" t="str">
            <v>CIPEN Urbn Infill</v>
          </cell>
        </row>
        <row r="4864">
          <cell r="A4864">
            <v>7523469</v>
          </cell>
          <cell r="B4864" t="str">
            <v>HOLT Sub 6120 REACTIVE Padmount Replacement</v>
          </cell>
          <cell r="C4864" t="str">
            <v>CIPEN Dist S/S Rplc</v>
          </cell>
        </row>
        <row r="4865">
          <cell r="A4865">
            <v>7523470</v>
          </cell>
          <cell r="B4865" t="str">
            <v>Riva Enhancements</v>
          </cell>
          <cell r="C4865" t="str">
            <v>CIPEN IT Project</v>
          </cell>
        </row>
        <row r="4866">
          <cell r="A4866">
            <v>7523473</v>
          </cell>
          <cell r="B4866" t="str">
            <v>Distribution Pillar Replacements Stage 3 2013/14</v>
          </cell>
          <cell r="C4866" t="str">
            <v>CIPEN Dist U/G Rplc</v>
          </cell>
        </row>
        <row r="4867">
          <cell r="A4867">
            <v>7523475</v>
          </cell>
          <cell r="B4867" t="str">
            <v>Chifley B37 S33 LV supply to 11 units</v>
          </cell>
          <cell r="C4867" t="str">
            <v>CIPEN Urbn Infill</v>
          </cell>
        </row>
        <row r="4868">
          <cell r="A4868">
            <v>7523476</v>
          </cell>
          <cell r="B4868" t="str">
            <v>Lyneham B48 S59 LV Supply to Sports Field</v>
          </cell>
          <cell r="C4868" t="str">
            <v>CIPEN Community Dvp</v>
          </cell>
        </row>
        <row r="4869">
          <cell r="A4869">
            <v>7523477</v>
          </cell>
          <cell r="B4869" t="str">
            <v>Kingston B1 S60 HV Relocation</v>
          </cell>
          <cell r="C4869" t="str">
            <v>CIPEN Relocation</v>
          </cell>
        </row>
        <row r="4870">
          <cell r="A4870">
            <v>7523478</v>
          </cell>
          <cell r="B4870" t="str">
            <v>Garran B9 S33 Lv Supply to Carpark</v>
          </cell>
          <cell r="C4870" t="str">
            <v>CIPEN Spec Requests</v>
          </cell>
        </row>
        <row r="4871">
          <cell r="A4871">
            <v>7523480</v>
          </cell>
          <cell r="B4871" t="str">
            <v>Macarthur B9 S398 - LV Supply to School</v>
          </cell>
          <cell r="C4871" t="str">
            <v>CIPEN Com/Ind Dvlp</v>
          </cell>
        </row>
        <row r="4872">
          <cell r="A4872">
            <v>7523481</v>
          </cell>
          <cell r="B4872" t="str">
            <v>Bruce B9 S85 LV Supply to Units</v>
          </cell>
          <cell r="C4872" t="str">
            <v>CIPEN Urbn Infill</v>
          </cell>
        </row>
        <row r="4873">
          <cell r="A4873">
            <v>7523487</v>
          </cell>
          <cell r="B4873" t="str">
            <v>Molonglo Demonstration Precinct - Coombs - HV &amp; LV Reticulation</v>
          </cell>
          <cell r="C4873" t="str">
            <v>CIPEN Urbn Dvlpmnt</v>
          </cell>
        </row>
        <row r="4874">
          <cell r="A4874">
            <v>7523490</v>
          </cell>
          <cell r="B4874" t="str">
            <v>Tuggeranong Dist B1681 Zhenfa PV Connection</v>
          </cell>
          <cell r="C4874" t="str">
            <v>CIPEN Com/Ind Dvlp</v>
          </cell>
        </row>
        <row r="4875">
          <cell r="A4875">
            <v>7523494</v>
          </cell>
          <cell r="B4875" t="str">
            <v>Mologlo Valley  B17 - 18 LV Supply to TLC</v>
          </cell>
          <cell r="C4875" t="str">
            <v>CIPEN Spec Requests</v>
          </cell>
        </row>
        <row r="4876">
          <cell r="A4876">
            <v>7523504</v>
          </cell>
          <cell r="B4876" t="str">
            <v>Beard B6 S8 LV Supply to Commercial Development</v>
          </cell>
          <cell r="C4876" t="str">
            <v>CIPEN Com/Ind Dvlp</v>
          </cell>
        </row>
        <row r="4877">
          <cell r="A4877">
            <v>7523505</v>
          </cell>
          <cell r="B4877" t="str">
            <v>Demountable Fresh Air Alterations</v>
          </cell>
          <cell r="C4877" t="str">
            <v>CIPEN Facilities</v>
          </cell>
        </row>
        <row r="4878">
          <cell r="A4878">
            <v>7523511</v>
          </cell>
          <cell r="B4878" t="str">
            <v>Fyshwick B33 S11 LV Supply to Commercial Building</v>
          </cell>
          <cell r="C4878" t="str">
            <v>CIPEN Com/Ind Dvlp</v>
          </cell>
        </row>
        <row r="4879">
          <cell r="A4879">
            <v>7523512</v>
          </cell>
          <cell r="B4879" t="str">
            <v>LV Spreader Installation &amp; Replacement Stage 2 2013/14</v>
          </cell>
          <cell r="C4879" t="str">
            <v>CIPEN Dist O/H Rplc</v>
          </cell>
        </row>
        <row r="4880">
          <cell r="A4880">
            <v>7523522</v>
          </cell>
          <cell r="B4880" t="str">
            <v>Casey B3 S131 LV Supply to Commerical Development</v>
          </cell>
          <cell r="C4880" t="str">
            <v>CIPEN Com/Ind Dvlp</v>
          </cell>
        </row>
        <row r="4881">
          <cell r="A4881">
            <v>7523523</v>
          </cell>
          <cell r="B4881" t="str">
            <v>Majura B662 Lot 6 LV Supply to Commerical Development</v>
          </cell>
          <cell r="C4881" t="str">
            <v>CIPEN Com/Ind Dvlp</v>
          </cell>
        </row>
        <row r="4882">
          <cell r="A4882">
            <v>7523526</v>
          </cell>
          <cell r="B4882" t="str">
            <v>Page B43 S7 - LV Upgrade</v>
          </cell>
          <cell r="C4882" t="str">
            <v>CIPEN Spec Requests</v>
          </cell>
        </row>
        <row r="4883">
          <cell r="A4883">
            <v>7523528</v>
          </cell>
          <cell r="B4883" t="str">
            <v>Yarralumla B7 S44 LV Supply to Pakistan High Commission</v>
          </cell>
          <cell r="C4883" t="str">
            <v>CIPEN Com/Ind Dvlp</v>
          </cell>
        </row>
        <row r="4884">
          <cell r="A4884">
            <v>7523531</v>
          </cell>
          <cell r="B4884" t="str">
            <v>Braddon B17-18 S21 HV Retic &amp; LV Supply to Residential &amp; Comm Dev</v>
          </cell>
          <cell r="C4884" t="str">
            <v>CIPEN Urbn Infill</v>
          </cell>
        </row>
        <row r="4885">
          <cell r="A4885">
            <v>7523534</v>
          </cell>
          <cell r="B4885" t="str">
            <v>Gungahlin B1 S224 LV Supply to Child care</v>
          </cell>
          <cell r="C4885" t="str">
            <v>CIPEN Com/Ind Dvlp</v>
          </cell>
        </row>
        <row r="4886">
          <cell r="A4886">
            <v>7523535</v>
          </cell>
          <cell r="B4886" t="str">
            <v>Wright B1 S45 LV supply to 34 units</v>
          </cell>
          <cell r="C4886" t="str">
            <v>CIPEN Urbn Infill</v>
          </cell>
        </row>
        <row r="4887">
          <cell r="A4887">
            <v>7523536</v>
          </cell>
          <cell r="B4887" t="str">
            <v>Casey B11 S133 LV Supply to 8 Units</v>
          </cell>
          <cell r="C4887" t="str">
            <v>CIPEN Urbn Infill</v>
          </cell>
        </row>
        <row r="4888">
          <cell r="A4888">
            <v>7523538</v>
          </cell>
          <cell r="B4888" t="str">
            <v>7523538 Braddon B16 &amp; 17 S29 - HV Retic &amp; LV Supply to Res &amp; Comm Dev</v>
          </cell>
          <cell r="C4888" t="str">
            <v>CIPEN Com/Ind Dvlp</v>
          </cell>
        </row>
        <row r="4889">
          <cell r="A4889">
            <v>7523540</v>
          </cell>
          <cell r="B4889" t="str">
            <v>Majura Int Federal Highway Horse Park Dr &amp; Majura Rd LV Supply to TLC</v>
          </cell>
          <cell r="C4889" t="str">
            <v>CIPEN Spec Requests</v>
          </cell>
        </row>
        <row r="4890">
          <cell r="A4890">
            <v>7523545</v>
          </cell>
          <cell r="B4890" t="str">
            <v>Coombs Estate Stage 1A2 HV &amp; LV Reticulation</v>
          </cell>
          <cell r="C4890" t="str">
            <v>CIPEN Urbn Dvlpmnt</v>
          </cell>
        </row>
        <row r="4891">
          <cell r="A4891">
            <v>7523550</v>
          </cell>
          <cell r="B4891" t="str">
            <v>Acton ANU HPC Facility Sub 9770 Upgrade</v>
          </cell>
          <cell r="C4891" t="str">
            <v>CIPEN Com/Ind Dvlp</v>
          </cell>
        </row>
        <row r="4892">
          <cell r="A4892">
            <v>7523551</v>
          </cell>
          <cell r="B4892" t="str">
            <v>Hume B80 S22 LV Supply To SLCC</v>
          </cell>
          <cell r="C4892" t="str">
            <v>CIPEN Spec Requests</v>
          </cell>
        </row>
        <row r="4893">
          <cell r="A4893">
            <v>7523552</v>
          </cell>
          <cell r="B4893" t="str">
            <v>Hume B1 S30 LV Supply To SLCC</v>
          </cell>
          <cell r="C4893" t="str">
            <v>CIPEN Spec Requests</v>
          </cell>
        </row>
        <row r="4894">
          <cell r="A4894">
            <v>7523553</v>
          </cell>
          <cell r="B4894" t="str">
            <v>Hume B95 S7 LV Supply to Warehouse</v>
          </cell>
          <cell r="C4894" t="str">
            <v>CIPEN Com/Ind Dvlp</v>
          </cell>
        </row>
        <row r="4895">
          <cell r="A4895">
            <v>7523556</v>
          </cell>
          <cell r="B4895" t="str">
            <v>Denman Prospect B1 S2 HV Relocation</v>
          </cell>
          <cell r="C4895" t="str">
            <v>CIPEN Relocation</v>
          </cell>
        </row>
        <row r="4896">
          <cell r="A4896">
            <v>7523557</v>
          </cell>
          <cell r="B4896" t="str">
            <v>Replacement of  H/V Switch Gear</v>
          </cell>
          <cell r="C4896" t="str">
            <v>CIPEN Dist S/S Rplc</v>
          </cell>
        </row>
        <row r="4897">
          <cell r="A4897">
            <v>7523563</v>
          </cell>
          <cell r="B4897" t="str">
            <v>Moncrieff Estate Stage 1A HV &amp; LV Reticulation</v>
          </cell>
          <cell r="C4897" t="str">
            <v>CIPEN Urbn Dvlpmnt</v>
          </cell>
        </row>
        <row r="4898">
          <cell r="A4898">
            <v>7523565</v>
          </cell>
          <cell r="B4898" t="str">
            <v>Moncrieff Estate Stage 1B HV &amp; LV Reticulation</v>
          </cell>
          <cell r="C4898" t="str">
            <v>CIPEN Urbn Dvlpmnt</v>
          </cell>
        </row>
        <row r="4899">
          <cell r="A4899">
            <v>7523567</v>
          </cell>
          <cell r="B4899" t="str">
            <v>Moncrieff Estate Stage 1C HV &amp; LV Reticulation</v>
          </cell>
          <cell r="C4899" t="str">
            <v>CIPEN Urbn Dvlpmnt</v>
          </cell>
        </row>
        <row r="4900">
          <cell r="A4900">
            <v>7523569</v>
          </cell>
          <cell r="B4900" t="str">
            <v>Moncrieff Estate Stage 2A HV &amp; LV Reticulation</v>
          </cell>
          <cell r="C4900" t="str">
            <v>CIPEN Urbn Dvlpmnt</v>
          </cell>
        </row>
        <row r="4901">
          <cell r="A4901">
            <v>7523571</v>
          </cell>
          <cell r="B4901" t="str">
            <v>Moncrieff Estate Stage 2B HV &amp; LV Reticulation</v>
          </cell>
          <cell r="C4901" t="str">
            <v>CIPEN Urbn Dvlpmnt</v>
          </cell>
        </row>
        <row r="4902">
          <cell r="A4902">
            <v>7523573</v>
          </cell>
          <cell r="B4902" t="str">
            <v>Moncrieff Estate Stage 3 HV &amp; LV Reticulation</v>
          </cell>
          <cell r="C4902" t="str">
            <v>CIPEN Urbn Dvlpmnt</v>
          </cell>
        </row>
        <row r="4903">
          <cell r="A4903">
            <v>7523575</v>
          </cell>
          <cell r="B4903" t="str">
            <v>Distribution Pillar Replacement Stage 4</v>
          </cell>
          <cell r="C4903" t="str">
            <v>CIPEN Dist U/G Rplc</v>
          </cell>
        </row>
        <row r="4904">
          <cell r="A4904">
            <v>7523577</v>
          </cell>
          <cell r="B4904" t="str">
            <v>Replacement Of Secondary Systems Batteries in Substation 9265</v>
          </cell>
          <cell r="C4904" t="str">
            <v>CIPEN Sec Sys Rplc</v>
          </cell>
        </row>
        <row r="4905">
          <cell r="A4905">
            <v>7523578</v>
          </cell>
          <cell r="B4905" t="str">
            <v>Crace B6 S54 - Install Service Cable</v>
          </cell>
          <cell r="C4905" t="str">
            <v>CIPEN CI Replacemnt</v>
          </cell>
        </row>
        <row r="4906">
          <cell r="A4906">
            <v>7523579</v>
          </cell>
          <cell r="B4906" t="str">
            <v>Fyshwick B5 S89 LV Supply to Warehouse</v>
          </cell>
          <cell r="C4906" t="str">
            <v>CIPEN Com/Ind Dvlp</v>
          </cell>
        </row>
        <row r="4907">
          <cell r="A4907">
            <v>7523580</v>
          </cell>
          <cell r="B4907" t="str">
            <v>Fyshwick B15 S89 LV Supply to Warehouse</v>
          </cell>
          <cell r="C4907" t="str">
            <v>CIPEN Com/Ind Dvlp</v>
          </cell>
        </row>
        <row r="4908">
          <cell r="A4908">
            <v>7523582</v>
          </cell>
          <cell r="B4908" t="str">
            <v>Henley Pillar Upgrade - Blk 2&amp; 3 Sec 25 Belconnen</v>
          </cell>
          <cell r="C4908" t="str">
            <v>CIPEN Dist U/G Rplc</v>
          </cell>
        </row>
        <row r="4909">
          <cell r="A4909">
            <v>7523585</v>
          </cell>
          <cell r="B4909" t="str">
            <v>Calwell B1 S85 HV Relocation</v>
          </cell>
          <cell r="C4909" t="str">
            <v>CIPEN Relocation</v>
          </cell>
        </row>
        <row r="4910">
          <cell r="A4910">
            <v>7523592</v>
          </cell>
          <cell r="B4910" t="str">
            <v>OH Switchgear Unplanned Replacements Stage 2 2013 -'14.</v>
          </cell>
          <cell r="C4910" t="str">
            <v>CIPEN Dist O/H Rplc</v>
          </cell>
        </row>
        <row r="4911">
          <cell r="A4911">
            <v>7523596</v>
          </cell>
          <cell r="B4911" t="str">
            <v>Casey B6 S132 LV Supply to Service Station</v>
          </cell>
          <cell r="C4911" t="str">
            <v>CIPEN Com/Ind Dvlp</v>
          </cell>
        </row>
        <row r="4912">
          <cell r="A4912">
            <v>7523597</v>
          </cell>
          <cell r="B4912" t="str">
            <v>Franklin B2 S124 LV Supply to Construction Site</v>
          </cell>
          <cell r="C4912" t="str">
            <v>CIPEN Urbn Infill</v>
          </cell>
        </row>
        <row r="4913">
          <cell r="A4913">
            <v>7523598</v>
          </cell>
          <cell r="B4913" t="str">
            <v>Pearce B1 S49 LV Supply upgrade to Melrose High School</v>
          </cell>
          <cell r="C4913" t="str">
            <v>CIPEN Com/Ind Dvlp</v>
          </cell>
        </row>
        <row r="4914">
          <cell r="A4914">
            <v>7523602</v>
          </cell>
          <cell r="B4914" t="str">
            <v>Forrest B5 S13 LV Supply Upgrade to Child Care</v>
          </cell>
          <cell r="C4914" t="str">
            <v>CIPEN Com/Ind Dvlp</v>
          </cell>
        </row>
        <row r="4915">
          <cell r="A4915">
            <v>7523607</v>
          </cell>
          <cell r="B4915" t="str">
            <v>Mitchell B14 S11 LV Supply Upgrade</v>
          </cell>
          <cell r="C4915" t="str">
            <v>CIPEN Com/Ind Dvlp</v>
          </cell>
        </row>
        <row r="4916">
          <cell r="A4916">
            <v>7523626</v>
          </cell>
          <cell r="B4916" t="str">
            <v>Suburban Pole Replacements Stage 21  2013-'14</v>
          </cell>
          <cell r="C4916" t="str">
            <v>CIPEN Dist Pole Rplc</v>
          </cell>
        </row>
        <row r="4917">
          <cell r="A4917">
            <v>7523627</v>
          </cell>
          <cell r="B4917" t="str">
            <v>Suburban Pole Replacements Stage 22  2013-'14</v>
          </cell>
          <cell r="C4917" t="str">
            <v>CIPEN Dist Pole Rplc</v>
          </cell>
        </row>
        <row r="4918">
          <cell r="A4918">
            <v>7523628</v>
          </cell>
          <cell r="B4918" t="str">
            <v>Kaleen B1 S125 LV Supply to Dual Occupancy</v>
          </cell>
          <cell r="C4918" t="str">
            <v>CIPEN Urbn Infill</v>
          </cell>
        </row>
        <row r="4919">
          <cell r="A4919">
            <v>7523629</v>
          </cell>
          <cell r="B4919" t="str">
            <v>Bushfire Mitigation - Pole Replacements Stage 7  2013-'14</v>
          </cell>
          <cell r="C4919" t="str">
            <v>CIPEN Dist Pole Rplc</v>
          </cell>
        </row>
        <row r="4920">
          <cell r="A4920">
            <v>7523631</v>
          </cell>
          <cell r="B4920" t="str">
            <v>Bushfire Mitigation - Pole Replacements Stage 8  2013-'14</v>
          </cell>
          <cell r="C4920" t="str">
            <v>CIPEN Dist Pole Rplc</v>
          </cell>
        </row>
        <row r="4921">
          <cell r="A4921">
            <v>7523633</v>
          </cell>
          <cell r="B4921" t="str">
            <v>Crossarm Replacements Stage 5 2013 -'14</v>
          </cell>
          <cell r="C4921" t="str">
            <v>CIPEN Dist O/H Rplc</v>
          </cell>
        </row>
        <row r="4922">
          <cell r="A4922">
            <v>7523634</v>
          </cell>
          <cell r="B4922" t="str">
            <v>Crossarm Replacements Stage 6 2013 -'14</v>
          </cell>
          <cell r="C4922" t="str">
            <v>CIPEN Dist O/H Rplc</v>
          </cell>
        </row>
        <row r="4923">
          <cell r="A4923">
            <v>7523635</v>
          </cell>
          <cell r="B4923" t="str">
            <v>7523635 Gungahlin B2 S19 LV Supply to Pump Station</v>
          </cell>
          <cell r="C4923" t="str">
            <v>CIPEN Spec Requests</v>
          </cell>
        </row>
        <row r="4924">
          <cell r="A4924">
            <v>7523638</v>
          </cell>
          <cell r="B4924" t="str">
            <v>Scullin B22 S43 LV Supply Commerical Building</v>
          </cell>
          <cell r="C4924" t="str">
            <v>CIPEN Com/Ind Dvlp</v>
          </cell>
        </row>
        <row r="4925">
          <cell r="A4925">
            <v>7523640</v>
          </cell>
          <cell r="B4925" t="str">
            <v>Curtin B39 S10 - Pole Stay Relocation</v>
          </cell>
          <cell r="C4925" t="str">
            <v>CIPEN Relocation</v>
          </cell>
        </row>
        <row r="4926">
          <cell r="A4926">
            <v>7523643</v>
          </cell>
          <cell r="B4926" t="str">
            <v>City B22 S3 LV Supply Relocation</v>
          </cell>
          <cell r="C4926" t="str">
            <v>CIPEN Relocation</v>
          </cell>
        </row>
        <row r="4927">
          <cell r="A4927">
            <v>7523644</v>
          </cell>
          <cell r="B4927" t="str">
            <v>O'Connor B67 S32 Stay Relocation</v>
          </cell>
          <cell r="C4927" t="str">
            <v>CIPEN Relocation</v>
          </cell>
        </row>
        <row r="4928">
          <cell r="A4928">
            <v>7523648</v>
          </cell>
          <cell r="B4928" t="str">
            <v>Reid B17 S2 LV OH Replacement</v>
          </cell>
          <cell r="C4928" t="str">
            <v>CIPEN Relocation</v>
          </cell>
        </row>
        <row r="4929">
          <cell r="A4929">
            <v>7523657</v>
          </cell>
          <cell r="B4929" t="str">
            <v>Hume B1 S21 LV Supply to SLCC</v>
          </cell>
          <cell r="C4929" t="str">
            <v>CIPEN Spec Requests</v>
          </cell>
        </row>
        <row r="4930">
          <cell r="A4930">
            <v>7523658</v>
          </cell>
          <cell r="B4930" t="str">
            <v>Fyshwick B19 S6 LV supply relocation</v>
          </cell>
          <cell r="C4930" t="str">
            <v>CIPEN Relocation</v>
          </cell>
        </row>
        <row r="4931">
          <cell r="A4931">
            <v>7523665</v>
          </cell>
          <cell r="B4931" t="str">
            <v>Rplce of  HV Switch Gear sub  8517</v>
          </cell>
          <cell r="C4931" t="str">
            <v>CIPEN Dist S/S Rplc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Cash Flow"/>
      <sheetName val="Forecast Variance"/>
      <sheetName val="Energy Networks  Output"/>
      <sheetName val="Energy Networks  Input"/>
      <sheetName val="Alternate Services - Fee Based"/>
      <sheetName val="Overhead Expenditure"/>
      <sheetName val="Energy Networks Capital"/>
      <sheetName val="Energy KPI"/>
      <sheetName val="Reporting Month"/>
      <sheetName val="High Level Commentary - Owners"/>
    </sheetNames>
    <sheetDataSet>
      <sheetData sheetId="0"/>
      <sheetData sheetId="1"/>
      <sheetData sheetId="2">
        <row r="1">
          <cell r="U1" t="str">
            <v>Jul YTD</v>
          </cell>
          <cell r="V1" t="str">
            <v>31 July 2014</v>
          </cell>
        </row>
        <row r="2">
          <cell r="U2" t="str">
            <v>Aug YTD</v>
          </cell>
          <cell r="V2" t="str">
            <v>31 August 2014</v>
          </cell>
        </row>
        <row r="3">
          <cell r="U3" t="str">
            <v>Sep YTD</v>
          </cell>
          <cell r="V3" t="str">
            <v>30 September 2014</v>
          </cell>
        </row>
        <row r="4">
          <cell r="U4" t="str">
            <v>Oct YTD</v>
          </cell>
          <cell r="V4" t="str">
            <v>31 October 2014</v>
          </cell>
        </row>
        <row r="5">
          <cell r="U5" t="str">
            <v>Nov YTD</v>
          </cell>
          <cell r="V5" t="str">
            <v>30 November 2014</v>
          </cell>
        </row>
        <row r="6">
          <cell r="U6" t="str">
            <v>Dec YTD</v>
          </cell>
          <cell r="V6" t="str">
            <v>31 December 2014</v>
          </cell>
        </row>
        <row r="7">
          <cell r="U7" t="str">
            <v>Jan YTD</v>
          </cell>
          <cell r="V7" t="str">
            <v>31 January 2015</v>
          </cell>
        </row>
        <row r="8">
          <cell r="U8" t="str">
            <v>Feb YTD</v>
          </cell>
          <cell r="V8" t="str">
            <v>28 February 2015</v>
          </cell>
        </row>
        <row r="9">
          <cell r="U9" t="str">
            <v>Mar YTD</v>
          </cell>
          <cell r="V9" t="str">
            <v>31 March 2015</v>
          </cell>
        </row>
        <row r="10">
          <cell r="U10" t="str">
            <v>Apr YTD</v>
          </cell>
          <cell r="V10" t="str">
            <v>30 April 2015</v>
          </cell>
        </row>
        <row r="11">
          <cell r="U11" t="str">
            <v>May YTD</v>
          </cell>
          <cell r="V11" t="str">
            <v>31 May 2015</v>
          </cell>
        </row>
        <row r="12">
          <cell r="U12" t="str">
            <v>Jun YTD</v>
          </cell>
          <cell r="V12" t="str">
            <v>30 June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Cash Flow"/>
      <sheetName val="Forecast Variance"/>
      <sheetName val="Energy Networks  Output"/>
      <sheetName val="Energy Networks  Input"/>
      <sheetName val="Alternate Services - Fee Based"/>
      <sheetName val="Overhead Expenditure"/>
      <sheetName val="Energy Networks Capital"/>
      <sheetName val="Energy KPI"/>
      <sheetName val="Reporting Month"/>
      <sheetName val="High Level Commentary - Ow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_ListOfNames"/>
      <sheetName val="h_References"/>
      <sheetName val="h_Validation"/>
      <sheetName val="h_DesignDoc"/>
      <sheetName val="Cashflow Summary"/>
      <sheetName val="Project Brief Summary"/>
      <sheetName val="MAIN"/>
      <sheetName val="h_Start"/>
      <sheetName val="Instructions"/>
      <sheetName val="Materials CAM Calc"/>
      <sheetName val="h_End"/>
    </sheetNames>
    <sheetDataSet>
      <sheetData sheetId="0" refreshError="1"/>
      <sheetData sheetId="1">
        <row r="4">
          <cell r="P4" t="str">
            <v>ActewAGL_Labour</v>
          </cell>
        </row>
        <row r="5">
          <cell r="P5" t="str">
            <v>ActewAGL_Materials</v>
          </cell>
        </row>
        <row r="6">
          <cell r="P6" t="str">
            <v>ActewAGL_Plant</v>
          </cell>
        </row>
        <row r="7">
          <cell r="P7" t="str">
            <v>Contract_Plant</v>
          </cell>
        </row>
        <row r="8">
          <cell r="P8" t="str">
            <v>Contract_Services</v>
          </cell>
        </row>
        <row r="9">
          <cell r="P9" t="str">
            <v>Contract_PadmtPillarBase</v>
          </cell>
        </row>
        <row r="10">
          <cell r="P10" t="str">
            <v>Contract_Materials</v>
          </cell>
        </row>
        <row r="11">
          <cell r="P11" t="str">
            <v>Contract_Labour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_ListOfNames"/>
      <sheetName val="h_References"/>
      <sheetName val="h_Validation"/>
      <sheetName val="h_DesignDoc"/>
      <sheetName val="Cashflow Summary"/>
      <sheetName val="Project Brief Summary"/>
      <sheetName val="MAIN"/>
      <sheetName val="h_Start"/>
      <sheetName val="Instructions"/>
      <sheetName val="Materials CAM Calc"/>
      <sheetName val="h_En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Sales Register Montrose 1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Worksheet 2.10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s_charts"/>
      <sheetName val="Total opex allowance vs actual"/>
      <sheetName val="Index Tables"/>
      <sheetName val="Circuit length"/>
      <sheetName val="Rate of change"/>
      <sheetName val="Total SCS opex forecast "/>
      <sheetName val="SCS_Distribution opex forecast"/>
      <sheetName val="SCS_Dual Function opex forecast"/>
      <sheetName val="Summary"/>
      <sheetName val="LTF"/>
      <sheetName val="EN P&amp;L"/>
      <sheetName val="Costs input=&gt;"/>
      <sheetName val="Base opex output_Total"/>
      <sheetName val="Step changes input"/>
      <sheetName val="Step change output"/>
      <sheetName val="Output_cat detail_Total SCS"/>
      <sheetName val="Output_cat detail_Dist"/>
      <sheetName val="Output_cat detail_DF"/>
      <sheetName val="Output_category"/>
      <sheetName val="RIN tables=&gt;"/>
      <sheetName val="2.1 Expenditure summary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2 Operating expendi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I11">
            <v>0.5</v>
          </cell>
        </row>
      </sheetData>
      <sheetData sheetId="6" refreshError="1"/>
      <sheetData sheetId="7">
        <row r="29">
          <cell r="M29">
            <v>45.221281394766436</v>
          </cell>
        </row>
      </sheetData>
      <sheetData sheetId="8">
        <row r="29">
          <cell r="M29">
            <v>7.7567619152435627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A7">
            <v>1000000</v>
          </cell>
        </row>
      </sheetData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3 EN-2013 v6"/>
      <sheetName val="A4 GN-2013 (2)"/>
      <sheetName val="Variance Analysis"/>
      <sheetName val="Recent Changes&gt;&gt;&gt;"/>
      <sheetName val="CAPEX"/>
      <sheetName val="Revenue"/>
      <sheetName val="Saving"/>
      <sheetName val="Impairment Test &gt;&gt;&gt;"/>
      <sheetName val="Assumptions"/>
      <sheetName val="A3 EN-2013"/>
      <sheetName val="A4 GN-2013"/>
      <sheetName val="Distribution Businesses&gt;&gt;&gt;"/>
      <sheetName val="D3 Co11-P&amp;L Master"/>
      <sheetName val="D3 Co11-P&amp;L October 2013"/>
      <sheetName val="D3 Co11-P&amp;L June 2013"/>
      <sheetName val="D4 Co15-P&amp;L Master"/>
      <sheetName val="D4 Co15-P&amp;L October 2013"/>
      <sheetName val="D4 Co15-P&amp;L June 2013"/>
      <sheetName val="D11 Co11-BS Master"/>
      <sheetName val="D11 Co11-BS October 2013"/>
      <sheetName val="D11 Co11-BS June 2013"/>
      <sheetName val="D12 Co15-BS Master"/>
      <sheetName val="D12 Co15-BS October 2013"/>
      <sheetName val="D12 Co15-BS June 2013"/>
      <sheetName val="D5 Capex Master"/>
      <sheetName val="D5 Capex October 2013"/>
      <sheetName val="D5 Capex June 2013"/>
      <sheetName val="D13 Non-current Assets 2012-13"/>
      <sheetName val="D14 Discount rates"/>
      <sheetName val="Multiples&gt;&gt;&gt;"/>
      <sheetName val="D16 TransMultiples 2012-13"/>
      <sheetName val="RAB Values"/>
      <sheetName val="Building Block Data"/>
      <sheetName val="Gas Building Block"/>
      <sheetName val="FPSC Depreciation (incl CSRP)"/>
      <sheetName val="FPSC Depreciation (Excl CSRP)"/>
      <sheetName val="12-13 RAB Forecasts"/>
      <sheetName val="D19 RBA ave inflation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>
            <v>2</v>
          </cell>
        </row>
        <row r="31">
          <cell r="C31">
            <v>6.8699999999999997E-2</v>
          </cell>
        </row>
        <row r="33">
          <cell r="C33">
            <v>9.0171403363901559E-2</v>
          </cell>
        </row>
      </sheetData>
      <sheetData sheetId="10">
        <row r="31">
          <cell r="C31">
            <v>6.8699999999999997E-2</v>
          </cell>
        </row>
        <row r="33">
          <cell r="C33">
            <v>9.1388475715573486E-2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M"/>
      <sheetName val="Intro"/>
      <sheetName val="Input"/>
      <sheetName val="Adjustment for previous period"/>
      <sheetName val="Actual RAB roll forward"/>
      <sheetName val="Total actual RAB roll forward"/>
      <sheetName val="Tax value roll forward"/>
      <sheetName val="Remaining lives"/>
      <sheetName val="PTRM"/>
      <sheetName val="Intro (2)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77">
          <cell r="H177">
            <v>1.8201122402548231E-2</v>
          </cell>
        </row>
      </sheetData>
      <sheetData sheetId="3" refreshError="1"/>
      <sheetData sheetId="4" refreshError="1"/>
      <sheetData sheetId="5">
        <row r="231">
          <cell r="L231">
            <v>-6.9715883181420004</v>
          </cell>
        </row>
      </sheetData>
      <sheetData sheetId="6" refreshError="1"/>
      <sheetData sheetId="7" refreshError="1"/>
      <sheetData sheetId="8" refreshError="1"/>
      <sheetData sheetId="9">
        <row r="4">
          <cell r="L4">
            <v>3</v>
          </cell>
        </row>
      </sheetData>
      <sheetData sheetId="10">
        <row r="16">
          <cell r="C16" t="str">
            <v>ActewAGL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4">
          <cell r="Q54">
            <v>0.71329142604975071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/>
      <sheetData sheetId="5">
        <row r="109">
          <cell r="D109">
            <v>0.27509002340241817</v>
          </cell>
        </row>
      </sheetData>
      <sheetData sheetId="6" refreshError="1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H63">
            <v>0.15999547602525105</v>
          </cell>
          <cell r="I63">
            <v>0</v>
          </cell>
          <cell r="J63">
            <v>0</v>
          </cell>
          <cell r="K63">
            <v>0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8" refreshError="1"/>
      <sheetData sheetId="9">
        <row r="54">
          <cell r="Q54">
            <v>5.0543100219495034E-2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  <sheetName val="20130513_PTRM_Revenue forecast_"/>
    </sheetNames>
    <sheetDataSet>
      <sheetData sheetId="0"/>
      <sheetData sheetId="1">
        <row r="187">
          <cell r="G187">
            <v>2.5000000000000001E-2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| General"/>
      <sheetName val="Input | Reported Capex"/>
      <sheetName val="Input | Inflation and Disc Rate"/>
      <sheetName val="Calc | CESS Revenue Increments"/>
      <sheetName val="Output | Models"/>
      <sheetName val="Lookup | Tables"/>
      <sheetName val="Evo inputs -&gt;"/>
      <sheetName val="Input| Escalations"/>
      <sheetName val="PTRM input"/>
      <sheetName val="Output| PTRM (D) (Adj)"/>
      <sheetName val="Output| PTRM (D)"/>
      <sheetName val="Capex Allocation"/>
      <sheetName val="Regulatory Template Forecast"/>
      <sheetName val="Old inflation and disc rate"/>
      <sheetName val="WACC"/>
    </sheetNames>
    <sheetDataSet>
      <sheetData sheetId="0"/>
      <sheetData sheetId="1"/>
      <sheetData sheetId="2"/>
      <sheetData sheetId="3"/>
      <sheetData sheetId="4">
        <row r="31">
          <cell r="D31">
            <v>20.468229640713552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0">
          <cell r="E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P28" t="str">
            <v/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P29" t="str">
            <v/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P30" t="str">
            <v/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P31" t="str">
            <v/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P32" t="str">
            <v/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P33" t="str">
            <v/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P34" t="str">
            <v/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P35" t="str">
            <v/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P36" t="str">
            <v/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P37" t="str">
            <v/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P38" t="str">
            <v/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P39" t="str">
            <v/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P40" t="str">
            <v/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P41" t="str">
            <v/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P42" t="str">
            <v/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P43" t="str">
            <v/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P44" t="str">
            <v/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P45" t="str">
            <v/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P46" t="str">
            <v/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P47" t="str">
            <v/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P48" t="str">
            <v/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P49" t="str">
            <v/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P50" t="str">
            <v/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P51" t="str">
            <v/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P52" t="str">
            <v/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P53" t="str">
            <v/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P54" t="str">
            <v/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P55" t="str">
            <v/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P56" t="str">
            <v/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P57" t="str">
            <v/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E78">
            <v>0</v>
          </cell>
          <cell r="K78">
            <v>0</v>
          </cell>
        </row>
        <row r="79">
          <cell r="E79">
            <v>0</v>
          </cell>
          <cell r="K79">
            <v>0</v>
          </cell>
        </row>
        <row r="80">
          <cell r="E80">
            <v>0</v>
          </cell>
          <cell r="K80">
            <v>0</v>
          </cell>
        </row>
        <row r="81">
          <cell r="E81">
            <v>0</v>
          </cell>
          <cell r="K81">
            <v>0</v>
          </cell>
        </row>
        <row r="82">
          <cell r="E82">
            <v>0</v>
          </cell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47.534617455564039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k Final"/>
      <sheetName val="ANCL &amp; LOGI Final"/>
      <sheetName val="Network"/>
      <sheetName val="LOGI"/>
      <sheetName val="Dat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ACTEW CORPORATION LTD</v>
          </cell>
        </row>
        <row r="2">
          <cell r="A2">
            <v>36342</v>
          </cell>
        </row>
        <row r="3">
          <cell r="A3" t="str">
            <v>Current Period: AUG-00</v>
          </cell>
        </row>
        <row r="4">
          <cell r="A4" t="str">
            <v>Date: 08-SEP-00 15:44:25</v>
          </cell>
        </row>
        <row r="6">
          <cell r="A6" t="str">
            <v>currency AUD</v>
          </cell>
        </row>
        <row r="7">
          <cell r="A7" t="str">
            <v>No specific Company requested</v>
          </cell>
        </row>
        <row r="8">
          <cell r="B8" t="str">
            <v xml:space="preserve">   Actuals</v>
          </cell>
          <cell r="C8" t="str">
            <v xml:space="preserve">   Budget</v>
          </cell>
          <cell r="D8" t="str">
            <v xml:space="preserve">   Actuals</v>
          </cell>
        </row>
        <row r="9">
          <cell r="B9" t="str">
            <v xml:space="preserve">    as of</v>
          </cell>
          <cell r="C9" t="str">
            <v xml:space="preserve">    as of</v>
          </cell>
          <cell r="D9" t="str">
            <v xml:space="preserve">   Last Year</v>
          </cell>
        </row>
        <row r="10">
          <cell r="B10" t="str">
            <v xml:space="preserve">    AUG-00</v>
          </cell>
          <cell r="C10" t="str">
            <v xml:space="preserve">    AUG-00</v>
          </cell>
          <cell r="D10" t="str">
            <v xml:space="preserve">    AUG-008</v>
          </cell>
        </row>
        <row r="11">
          <cell r="B11" t="str">
            <v xml:space="preserve"> ____________</v>
          </cell>
          <cell r="C11" t="str">
            <v xml:space="preserve"> ____________</v>
          </cell>
          <cell r="D11" t="str">
            <v xml:space="preserve"> -----------</v>
          </cell>
        </row>
        <row r="15">
          <cell r="A15">
            <v>1010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1020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1030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1040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1050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1060</v>
          </cell>
          <cell r="B20">
            <v>-211.09</v>
          </cell>
          <cell r="C20">
            <v>-211.09</v>
          </cell>
          <cell r="D20">
            <v>-305.31</v>
          </cell>
        </row>
        <row r="21">
          <cell r="A21">
            <v>1070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1080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1090</v>
          </cell>
          <cell r="B23">
            <v>162.33000000000001</v>
          </cell>
          <cell r="C23">
            <v>111.39</v>
          </cell>
          <cell r="D23">
            <v>128.29</v>
          </cell>
        </row>
        <row r="24">
          <cell r="A24">
            <v>1120</v>
          </cell>
          <cell r="B24">
            <v>-1.3600000000000136</v>
          </cell>
          <cell r="C24">
            <v>64.03</v>
          </cell>
          <cell r="D24">
            <v>75.2</v>
          </cell>
        </row>
        <row r="25">
          <cell r="A25">
            <v>1130</v>
          </cell>
          <cell r="B25">
            <v>10.72</v>
          </cell>
          <cell r="C25">
            <v>3.67</v>
          </cell>
          <cell r="D25">
            <v>2.58</v>
          </cell>
        </row>
        <row r="26">
          <cell r="A26">
            <v>1140</v>
          </cell>
          <cell r="B26">
            <v>36.979999999999997</v>
          </cell>
          <cell r="C26">
            <v>12.67</v>
          </cell>
          <cell r="D26">
            <v>6.76</v>
          </cell>
        </row>
        <row r="27">
          <cell r="A27">
            <v>1150</v>
          </cell>
          <cell r="B27">
            <v>23.640000000000043</v>
          </cell>
          <cell r="C27">
            <v>10.78</v>
          </cell>
          <cell r="D27">
            <v>58.71</v>
          </cell>
        </row>
        <row r="28">
          <cell r="A28">
            <v>1180</v>
          </cell>
          <cell r="B28">
            <v>4.04</v>
          </cell>
          <cell r="C28">
            <v>3.83</v>
          </cell>
          <cell r="D28">
            <v>4.78</v>
          </cell>
        </row>
        <row r="29">
          <cell r="A29">
            <v>1190</v>
          </cell>
        </row>
        <row r="30">
          <cell r="A30">
            <v>1200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1210</v>
          </cell>
          <cell r="B31">
            <v>30.08</v>
          </cell>
          <cell r="C31">
            <v>0</v>
          </cell>
          <cell r="D31">
            <v>12.44</v>
          </cell>
        </row>
        <row r="32">
          <cell r="A32">
            <v>1220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1230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2010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2020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2030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2040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2050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2060</v>
          </cell>
          <cell r="B39">
            <v>-954.26</v>
          </cell>
          <cell r="C39">
            <v>-954.26</v>
          </cell>
          <cell r="D39">
            <v>-1001.34</v>
          </cell>
        </row>
        <row r="40">
          <cell r="A40">
            <v>2070</v>
          </cell>
          <cell r="B40">
            <v>-101.55</v>
          </cell>
          <cell r="C40">
            <v>-22.5</v>
          </cell>
          <cell r="D40">
            <v>-20.73</v>
          </cell>
        </row>
        <row r="41">
          <cell r="A41">
            <v>2080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2090</v>
          </cell>
          <cell r="B42">
            <v>700.81</v>
          </cell>
          <cell r="C42">
            <v>781.76</v>
          </cell>
          <cell r="D42">
            <v>804.02</v>
          </cell>
        </row>
        <row r="43">
          <cell r="A43">
            <v>2120</v>
          </cell>
          <cell r="B43">
            <v>88.96</v>
          </cell>
          <cell r="C43">
            <v>110.55</v>
          </cell>
          <cell r="D43">
            <v>64.77</v>
          </cell>
        </row>
        <row r="44">
          <cell r="A44">
            <v>2130</v>
          </cell>
          <cell r="B44">
            <v>35.04</v>
          </cell>
          <cell r="C44">
            <v>40.83</v>
          </cell>
          <cell r="D44">
            <v>40.43</v>
          </cell>
        </row>
        <row r="45">
          <cell r="A45">
            <v>2140</v>
          </cell>
          <cell r="B45">
            <v>10</v>
          </cell>
          <cell r="C45">
            <v>15.17</v>
          </cell>
          <cell r="D45">
            <v>6.58</v>
          </cell>
        </row>
        <row r="46">
          <cell r="A46">
            <v>2150</v>
          </cell>
          <cell r="B46">
            <v>6.04</v>
          </cell>
          <cell r="C46">
            <v>47.88</v>
          </cell>
          <cell r="D46">
            <v>70.13</v>
          </cell>
        </row>
        <row r="47">
          <cell r="A47">
            <v>2180</v>
          </cell>
          <cell r="B47">
            <v>18.34</v>
          </cell>
          <cell r="C47">
            <v>15.12</v>
          </cell>
          <cell r="D47">
            <v>19.84</v>
          </cell>
        </row>
        <row r="48">
          <cell r="A48">
            <v>2190</v>
          </cell>
        </row>
        <row r="49">
          <cell r="A49">
            <v>2200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2210</v>
          </cell>
          <cell r="B50">
            <v>-10</v>
          </cell>
          <cell r="C50">
            <v>0</v>
          </cell>
          <cell r="D50">
            <v>-36.520000000000003</v>
          </cell>
        </row>
        <row r="51">
          <cell r="A51">
            <v>2220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2230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3010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3020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3030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3040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3050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3060</v>
          </cell>
          <cell r="B58">
            <v>-2070.3000000000002</v>
          </cell>
          <cell r="C58">
            <v>-2060.5300000000002</v>
          </cell>
          <cell r="D58">
            <v>-1801.01</v>
          </cell>
        </row>
        <row r="59">
          <cell r="A59">
            <v>3070</v>
          </cell>
          <cell r="B59">
            <v>-80.510000000000005</v>
          </cell>
          <cell r="C59">
            <v>-63.5</v>
          </cell>
          <cell r="D59">
            <v>10.1</v>
          </cell>
        </row>
        <row r="60">
          <cell r="A60">
            <v>3080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3090</v>
          </cell>
          <cell r="B61">
            <v>1142.02</v>
          </cell>
          <cell r="C61">
            <v>1092.42</v>
          </cell>
          <cell r="D61">
            <v>949.06</v>
          </cell>
        </row>
        <row r="62">
          <cell r="A62">
            <v>3120</v>
          </cell>
          <cell r="B62">
            <v>26.55</v>
          </cell>
          <cell r="C62">
            <v>81.400000000000006</v>
          </cell>
          <cell r="D62">
            <v>-8.26</v>
          </cell>
        </row>
        <row r="63">
          <cell r="A63">
            <v>3130</v>
          </cell>
          <cell r="B63">
            <v>95.6</v>
          </cell>
          <cell r="C63">
            <v>110.78</v>
          </cell>
          <cell r="D63">
            <v>91.8</v>
          </cell>
        </row>
        <row r="64">
          <cell r="A64">
            <v>3140</v>
          </cell>
          <cell r="B64">
            <v>24.3</v>
          </cell>
          <cell r="C64">
            <v>20.53</v>
          </cell>
          <cell r="D64">
            <v>36.74</v>
          </cell>
        </row>
        <row r="65">
          <cell r="A65">
            <v>3150</v>
          </cell>
          <cell r="B65">
            <v>340.35</v>
          </cell>
          <cell r="C65">
            <v>417.45</v>
          </cell>
          <cell r="D65">
            <v>436.94</v>
          </cell>
        </row>
        <row r="66">
          <cell r="A66">
            <v>3180</v>
          </cell>
          <cell r="B66">
            <v>681.65</v>
          </cell>
          <cell r="C66">
            <v>659.43</v>
          </cell>
          <cell r="D66">
            <v>718.38</v>
          </cell>
        </row>
        <row r="68">
          <cell r="A68">
            <v>3200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3210</v>
          </cell>
          <cell r="B69">
            <v>-178.86</v>
          </cell>
          <cell r="C69">
            <v>-167.53</v>
          </cell>
          <cell r="D69">
            <v>66.69</v>
          </cell>
        </row>
        <row r="70">
          <cell r="A70">
            <v>3220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3230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4010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4020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4030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4040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4050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4060</v>
          </cell>
          <cell r="B77">
            <v>-320.83</v>
          </cell>
          <cell r="C77">
            <v>-320.83</v>
          </cell>
          <cell r="D77">
            <v>-217.27</v>
          </cell>
        </row>
        <row r="78">
          <cell r="A78">
            <v>4070</v>
          </cell>
          <cell r="B78">
            <v>-0.87</v>
          </cell>
          <cell r="C78">
            <v>-10.17</v>
          </cell>
          <cell r="D78">
            <v>-9.23</v>
          </cell>
        </row>
        <row r="79">
          <cell r="A79">
            <v>4080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4090</v>
          </cell>
          <cell r="B80">
            <v>177.76</v>
          </cell>
          <cell r="C80">
            <v>181.36</v>
          </cell>
          <cell r="D80">
            <v>140.87</v>
          </cell>
        </row>
        <row r="81">
          <cell r="A81">
            <v>4120</v>
          </cell>
          <cell r="B81">
            <v>21.81</v>
          </cell>
          <cell r="C81">
            <v>17.18</v>
          </cell>
          <cell r="D81">
            <v>4.5999999999999996</v>
          </cell>
        </row>
        <row r="82">
          <cell r="A82">
            <v>4130</v>
          </cell>
          <cell r="B82">
            <v>11.28</v>
          </cell>
          <cell r="C82">
            <v>11.33</v>
          </cell>
          <cell r="D82">
            <v>10.07</v>
          </cell>
        </row>
        <row r="83">
          <cell r="A83">
            <v>4140</v>
          </cell>
          <cell r="B83">
            <v>0.09</v>
          </cell>
          <cell r="C83">
            <v>2.25</v>
          </cell>
          <cell r="D83">
            <v>1.05</v>
          </cell>
        </row>
        <row r="84">
          <cell r="A84">
            <v>4150</v>
          </cell>
          <cell r="B84">
            <v>73.11</v>
          </cell>
          <cell r="C84">
            <v>120.64</v>
          </cell>
          <cell r="D84">
            <v>217.18</v>
          </cell>
        </row>
        <row r="85">
          <cell r="A85">
            <v>4180</v>
          </cell>
          <cell r="B85">
            <v>1.49</v>
          </cell>
          <cell r="C85">
            <v>1.46</v>
          </cell>
          <cell r="D85">
            <v>2.29</v>
          </cell>
        </row>
        <row r="86">
          <cell r="A86">
            <v>4190</v>
          </cell>
        </row>
        <row r="87">
          <cell r="A87">
            <v>4200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4210</v>
          </cell>
          <cell r="B88">
            <v>1.81</v>
          </cell>
          <cell r="C88">
            <v>0</v>
          </cell>
          <cell r="D88">
            <v>4.4400000000000004</v>
          </cell>
        </row>
        <row r="89">
          <cell r="A89">
            <v>4220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4230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5010</v>
          </cell>
          <cell r="B91">
            <v>-30130.87</v>
          </cell>
          <cell r="C91">
            <v>-28660.27</v>
          </cell>
          <cell r="D91">
            <v>-27365.51</v>
          </cell>
        </row>
        <row r="92">
          <cell r="A92">
            <v>5020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5030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5040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5050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5060</v>
          </cell>
          <cell r="B96">
            <v>-2098.04</v>
          </cell>
          <cell r="C96">
            <v>-2098.04</v>
          </cell>
          <cell r="D96">
            <v>-2091.11</v>
          </cell>
        </row>
        <row r="97">
          <cell r="A97">
            <v>5070</v>
          </cell>
          <cell r="B97">
            <v>247.71</v>
          </cell>
          <cell r="C97">
            <v>-87.5</v>
          </cell>
          <cell r="D97">
            <v>-87.27</v>
          </cell>
        </row>
        <row r="98">
          <cell r="A98">
            <v>5080</v>
          </cell>
          <cell r="B98">
            <v>29041.18</v>
          </cell>
          <cell r="C98">
            <v>27246.22</v>
          </cell>
          <cell r="D98">
            <v>26605.95</v>
          </cell>
        </row>
        <row r="99">
          <cell r="A99">
            <v>5090</v>
          </cell>
          <cell r="B99">
            <v>837.11</v>
          </cell>
          <cell r="C99">
            <v>872.44</v>
          </cell>
          <cell r="D99">
            <v>856.36</v>
          </cell>
        </row>
        <row r="100">
          <cell r="A100">
            <v>5120</v>
          </cell>
          <cell r="B100">
            <v>221.15</v>
          </cell>
          <cell r="C100">
            <v>256.64</v>
          </cell>
          <cell r="D100">
            <v>136.34</v>
          </cell>
        </row>
        <row r="101">
          <cell r="A101">
            <v>5130</v>
          </cell>
          <cell r="B101">
            <v>42.63</v>
          </cell>
          <cell r="C101">
            <v>41.1</v>
          </cell>
          <cell r="D101">
            <v>34.97</v>
          </cell>
        </row>
        <row r="102">
          <cell r="A102">
            <v>5140</v>
          </cell>
          <cell r="B102">
            <v>114.16</v>
          </cell>
          <cell r="C102">
            <v>352.47</v>
          </cell>
          <cell r="D102">
            <v>230.43</v>
          </cell>
        </row>
        <row r="103">
          <cell r="A103">
            <v>5150</v>
          </cell>
          <cell r="B103">
            <v>500.7</v>
          </cell>
          <cell r="C103">
            <v>502.61</v>
          </cell>
          <cell r="D103">
            <v>475.64</v>
          </cell>
        </row>
        <row r="104">
          <cell r="A104">
            <v>5180</v>
          </cell>
          <cell r="B104">
            <v>310.87</v>
          </cell>
          <cell r="C104">
            <v>312.87</v>
          </cell>
          <cell r="D104">
            <v>143.31</v>
          </cell>
        </row>
        <row r="105">
          <cell r="A105">
            <v>5190</v>
          </cell>
          <cell r="B105">
            <v>16.399999999999999</v>
          </cell>
          <cell r="C105">
            <v>13.93</v>
          </cell>
          <cell r="D105">
            <v>6.73</v>
          </cell>
        </row>
        <row r="106">
          <cell r="A106">
            <v>5200</v>
          </cell>
          <cell r="B106">
            <v>979.39</v>
          </cell>
          <cell r="C106">
            <v>979.39</v>
          </cell>
          <cell r="D106">
            <v>1116.8</v>
          </cell>
        </row>
        <row r="107">
          <cell r="A107">
            <v>5210</v>
          </cell>
          <cell r="B107">
            <v>19.34</v>
          </cell>
          <cell r="C107">
            <v>0</v>
          </cell>
          <cell r="D107">
            <v>0.6</v>
          </cell>
        </row>
        <row r="108">
          <cell r="A108">
            <v>5220</v>
          </cell>
          <cell r="B108">
            <v>0</v>
          </cell>
          <cell r="C108">
            <v>0</v>
          </cell>
          <cell r="D108">
            <v>0</v>
          </cell>
        </row>
        <row r="109">
          <cell r="A109">
            <v>5230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5240</v>
          </cell>
          <cell r="B110">
            <v>54.71</v>
          </cell>
          <cell r="C110">
            <v>11.67</v>
          </cell>
          <cell r="D110">
            <v>-300.74</v>
          </cell>
        </row>
        <row r="111">
          <cell r="A111">
            <v>6010</v>
          </cell>
          <cell r="B111">
            <v>-21734</v>
          </cell>
          <cell r="C111">
            <v>-21982.89</v>
          </cell>
          <cell r="D111">
            <v>-20633.650000000001</v>
          </cell>
        </row>
        <row r="112">
          <cell r="A112">
            <v>6020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6030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6040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6050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6060</v>
          </cell>
          <cell r="B116">
            <v>-1161.6300000000001</v>
          </cell>
          <cell r="C116">
            <v>-1151.24</v>
          </cell>
          <cell r="D116">
            <v>-1346.61</v>
          </cell>
        </row>
        <row r="117">
          <cell r="A117">
            <v>6070</v>
          </cell>
          <cell r="B117">
            <v>-2373.2399999999998</v>
          </cell>
          <cell r="C117">
            <v>-2094.2399999999998</v>
          </cell>
          <cell r="D117">
            <v>-1608.17</v>
          </cell>
        </row>
        <row r="118">
          <cell r="A118">
            <v>6080</v>
          </cell>
          <cell r="B118">
            <v>3328.13</v>
          </cell>
          <cell r="C118">
            <v>3300.83</v>
          </cell>
          <cell r="D118">
            <v>2832.31</v>
          </cell>
        </row>
        <row r="119">
          <cell r="A119">
            <v>6090</v>
          </cell>
          <cell r="B119">
            <v>3997.83</v>
          </cell>
          <cell r="C119">
            <v>4068.93</v>
          </cell>
          <cell r="D119">
            <v>3200.25</v>
          </cell>
        </row>
        <row r="120">
          <cell r="A120">
            <v>6120</v>
          </cell>
          <cell r="B120">
            <v>1271.29</v>
          </cell>
          <cell r="C120">
            <v>1345.76</v>
          </cell>
          <cell r="D120">
            <v>881.87</v>
          </cell>
        </row>
        <row r="121">
          <cell r="A121">
            <v>6130</v>
          </cell>
          <cell r="B121">
            <v>657.31</v>
          </cell>
          <cell r="C121">
            <v>843</v>
          </cell>
          <cell r="D121">
            <v>507.32</v>
          </cell>
        </row>
        <row r="122">
          <cell r="A122">
            <v>6140</v>
          </cell>
          <cell r="B122">
            <v>47.18</v>
          </cell>
          <cell r="C122">
            <v>45.67</v>
          </cell>
          <cell r="D122">
            <v>19.23</v>
          </cell>
        </row>
        <row r="123">
          <cell r="A123">
            <v>6150</v>
          </cell>
          <cell r="B123">
            <v>130.74</v>
          </cell>
          <cell r="C123">
            <v>174.67</v>
          </cell>
          <cell r="D123">
            <v>81.010000000000005</v>
          </cell>
        </row>
        <row r="124">
          <cell r="A124">
            <v>6180</v>
          </cell>
          <cell r="B124">
            <v>4178.7299999999996</v>
          </cell>
          <cell r="C124">
            <v>4036.34</v>
          </cell>
          <cell r="D124">
            <v>3513.97</v>
          </cell>
        </row>
        <row r="125">
          <cell r="A125">
            <v>6190</v>
          </cell>
          <cell r="B125">
            <v>152.71</v>
          </cell>
          <cell r="C125">
            <v>133.53</v>
          </cell>
          <cell r="D125">
            <v>935.33</v>
          </cell>
        </row>
        <row r="126">
          <cell r="A126">
            <v>6200</v>
          </cell>
          <cell r="B126">
            <v>2193.12</v>
          </cell>
          <cell r="C126">
            <v>2193.12</v>
          </cell>
          <cell r="D126">
            <v>2457.27</v>
          </cell>
        </row>
        <row r="127">
          <cell r="A127">
            <v>6210</v>
          </cell>
          <cell r="B127">
            <v>-1298.472</v>
          </cell>
          <cell r="C127">
            <v>-1172.4099999999999</v>
          </cell>
          <cell r="D127">
            <v>-1793.2121500000001</v>
          </cell>
        </row>
        <row r="128">
          <cell r="A128">
            <v>6220</v>
          </cell>
          <cell r="B128">
            <v>199.93</v>
          </cell>
          <cell r="C128">
            <v>187.47</v>
          </cell>
          <cell r="D128">
            <v>153.11000000000001</v>
          </cell>
        </row>
        <row r="129">
          <cell r="A129">
            <v>6230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7010</v>
          </cell>
          <cell r="B130">
            <v>-21.76</v>
          </cell>
          <cell r="C130">
            <v>-41.6</v>
          </cell>
          <cell r="D130">
            <v>0</v>
          </cell>
        </row>
        <row r="131">
          <cell r="A131">
            <v>7020</v>
          </cell>
          <cell r="B131">
            <v>-7503.92</v>
          </cell>
          <cell r="C131">
            <v>-7262.25</v>
          </cell>
          <cell r="D131">
            <v>-7507.39</v>
          </cell>
        </row>
        <row r="132">
          <cell r="A132">
            <v>7030</v>
          </cell>
          <cell r="B132">
            <v>-8604.5</v>
          </cell>
          <cell r="C132">
            <v>-9289.1</v>
          </cell>
          <cell r="D132">
            <v>-8580.52</v>
          </cell>
        </row>
        <row r="133">
          <cell r="A133">
            <v>7040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7050</v>
          </cell>
          <cell r="B134">
            <v>-1377.17</v>
          </cell>
          <cell r="C134">
            <v>-1377.17</v>
          </cell>
          <cell r="D134">
            <v>-1354</v>
          </cell>
        </row>
        <row r="135">
          <cell r="A135">
            <v>7060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7070</v>
          </cell>
          <cell r="B136">
            <v>-616.03</v>
          </cell>
          <cell r="C136">
            <v>-546.16</v>
          </cell>
          <cell r="D136">
            <v>-571.83000000000004</v>
          </cell>
        </row>
        <row r="137">
          <cell r="A137">
            <v>7080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7085</v>
          </cell>
          <cell r="B138">
            <v>610.86</v>
          </cell>
          <cell r="C138">
            <v>614.44000000000005</v>
          </cell>
          <cell r="D138">
            <v>0</v>
          </cell>
        </row>
        <row r="139">
          <cell r="A139">
            <v>7090</v>
          </cell>
          <cell r="B139">
            <v>3214.61</v>
          </cell>
          <cell r="C139">
            <v>3382.4</v>
          </cell>
          <cell r="D139">
            <v>3042.57</v>
          </cell>
        </row>
        <row r="140">
          <cell r="A140">
            <v>7120</v>
          </cell>
          <cell r="B140">
            <v>2243.34</v>
          </cell>
          <cell r="C140">
            <v>2072.83</v>
          </cell>
          <cell r="D140">
            <v>1588.36</v>
          </cell>
        </row>
        <row r="141">
          <cell r="A141">
            <v>7130</v>
          </cell>
          <cell r="B141">
            <v>427.83</v>
          </cell>
          <cell r="C141">
            <v>440.61</v>
          </cell>
          <cell r="D141">
            <v>290.99</v>
          </cell>
        </row>
        <row r="142">
          <cell r="A142">
            <v>7140</v>
          </cell>
          <cell r="B142">
            <v>30.92</v>
          </cell>
          <cell r="C142">
            <v>26.23</v>
          </cell>
          <cell r="D142">
            <v>28.36</v>
          </cell>
        </row>
        <row r="143">
          <cell r="A143">
            <v>7150</v>
          </cell>
          <cell r="B143">
            <v>108.79</v>
          </cell>
          <cell r="C143">
            <v>212.17</v>
          </cell>
          <cell r="D143">
            <v>124.19</v>
          </cell>
        </row>
        <row r="144">
          <cell r="A144">
            <v>7180</v>
          </cell>
          <cell r="B144">
            <v>3731.9</v>
          </cell>
          <cell r="C144">
            <v>3751.52</v>
          </cell>
          <cell r="D144">
            <v>3326.26</v>
          </cell>
        </row>
        <row r="145">
          <cell r="A145">
            <v>7190</v>
          </cell>
          <cell r="B145">
            <v>191.93499999999997</v>
          </cell>
          <cell r="C145">
            <v>185.88</v>
          </cell>
          <cell r="D145">
            <v>168.95</v>
          </cell>
        </row>
        <row r="146">
          <cell r="A146">
            <v>7200</v>
          </cell>
          <cell r="B146">
            <v>2356.9899999999998</v>
          </cell>
          <cell r="C146">
            <v>2391.91</v>
          </cell>
          <cell r="D146">
            <v>2624.99</v>
          </cell>
        </row>
        <row r="147">
          <cell r="A147">
            <v>7210</v>
          </cell>
          <cell r="B147">
            <v>-521.78</v>
          </cell>
          <cell r="C147">
            <v>-604.24</v>
          </cell>
          <cell r="D147">
            <v>-554.89</v>
          </cell>
        </row>
        <row r="148">
          <cell r="A148">
            <v>7220</v>
          </cell>
          <cell r="B148">
            <v>4372.78</v>
          </cell>
          <cell r="C148">
            <v>4238.1499999999996</v>
          </cell>
          <cell r="D148">
            <v>1182.83</v>
          </cell>
        </row>
        <row r="149">
          <cell r="A149">
            <v>7230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9010</v>
          </cell>
          <cell r="B150">
            <v>-13920.39</v>
          </cell>
          <cell r="C150">
            <v>-12589.18</v>
          </cell>
          <cell r="D150">
            <v>-12400.36</v>
          </cell>
        </row>
        <row r="151">
          <cell r="A151">
            <v>9020</v>
          </cell>
          <cell r="B151">
            <v>13920.4</v>
          </cell>
          <cell r="C151">
            <v>12589.18</v>
          </cell>
          <cell r="D151">
            <v>12400.36</v>
          </cell>
        </row>
        <row r="152">
          <cell r="A152">
            <v>9040</v>
          </cell>
          <cell r="B152">
            <v>-320.64</v>
          </cell>
          <cell r="C152">
            <v>-240.77</v>
          </cell>
          <cell r="D152">
            <v>-496.91</v>
          </cell>
        </row>
        <row r="153">
          <cell r="A153">
            <v>9070</v>
          </cell>
          <cell r="B153">
            <v>-1191.8599999999999</v>
          </cell>
          <cell r="C153">
            <v>-1090.43</v>
          </cell>
          <cell r="D153">
            <v>-966.46</v>
          </cell>
        </row>
        <row r="154">
          <cell r="A154">
            <v>9090</v>
          </cell>
          <cell r="B154">
            <v>1030.31</v>
          </cell>
          <cell r="C154">
            <v>1038.1099999999999</v>
          </cell>
          <cell r="D154">
            <v>796.4</v>
          </cell>
        </row>
        <row r="155">
          <cell r="A155">
            <v>9120</v>
          </cell>
          <cell r="B155">
            <v>-12.37</v>
          </cell>
          <cell r="C155">
            <v>0</v>
          </cell>
          <cell r="D155">
            <v>93.25</v>
          </cell>
        </row>
        <row r="156">
          <cell r="A156">
            <v>9130</v>
          </cell>
          <cell r="B156">
            <v>22.34</v>
          </cell>
          <cell r="C156">
            <v>0</v>
          </cell>
          <cell r="D156">
            <v>31.02</v>
          </cell>
        </row>
        <row r="157">
          <cell r="A157">
            <v>9140</v>
          </cell>
          <cell r="B157">
            <v>-0.63</v>
          </cell>
          <cell r="C157">
            <v>0</v>
          </cell>
          <cell r="D157">
            <v>16.84</v>
          </cell>
        </row>
        <row r="158">
          <cell r="A158">
            <v>9150</v>
          </cell>
          <cell r="B158">
            <v>285.52999999999997</v>
          </cell>
          <cell r="C158">
            <v>343.81</v>
          </cell>
          <cell r="D158">
            <v>1243.1500000000001</v>
          </cell>
        </row>
        <row r="159">
          <cell r="A159">
            <v>9180</v>
          </cell>
          <cell r="B159">
            <v>14.5</v>
          </cell>
          <cell r="C159">
            <v>52.11</v>
          </cell>
          <cell r="D159">
            <v>192.92</v>
          </cell>
        </row>
        <row r="160">
          <cell r="A160">
            <v>9200</v>
          </cell>
          <cell r="B160">
            <v>330.33</v>
          </cell>
          <cell r="C160">
            <v>330.33</v>
          </cell>
          <cell r="D160">
            <v>591.54</v>
          </cell>
        </row>
        <row r="161">
          <cell r="A161">
            <v>9210</v>
          </cell>
          <cell r="B161">
            <v>0</v>
          </cell>
          <cell r="C161">
            <v>0</v>
          </cell>
          <cell r="D161">
            <v>-60.48</v>
          </cell>
        </row>
        <row r="162">
          <cell r="A162">
            <v>9220</v>
          </cell>
          <cell r="B162">
            <v>-2.27</v>
          </cell>
          <cell r="C162">
            <v>12.33</v>
          </cell>
          <cell r="D162">
            <v>114.44</v>
          </cell>
        </row>
        <row r="163">
          <cell r="A163">
            <v>9230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9240</v>
          </cell>
          <cell r="B164">
            <v>957.72</v>
          </cell>
          <cell r="C164">
            <v>945.96</v>
          </cell>
          <cell r="D164">
            <v>0</v>
          </cell>
        </row>
        <row r="165">
          <cell r="A165">
            <v>9250</v>
          </cell>
          <cell r="B165">
            <v>-1645.64</v>
          </cell>
          <cell r="C165">
            <v>-1665.55</v>
          </cell>
          <cell r="D165">
            <v>5070.08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1"/>
      <sheetName val="2014-15"/>
      <sheetName val="COGS"/>
      <sheetName val="2017-18 Forecast"/>
      <sheetName val="2017-18 Forecast Generation"/>
      <sheetName val="Feed in Tariff Administration"/>
      <sheetName val="ACT Gov 3Year"/>
      <sheetName val="ACT Govern"/>
      <sheetName val="Unders_Overs"/>
      <sheetName val="Forecast Template"/>
      <sheetName val="Summary"/>
      <sheetName val="Detail"/>
      <sheetName val="Royalla"/>
      <sheetName val="Mugga"/>
      <sheetName val="One Sun"/>
      <sheetName val="Coonooer"/>
      <sheetName val="Hornsdale Stg1"/>
      <sheetName val="Ararat"/>
      <sheetName val="Sapphire"/>
      <sheetName val="Crookwell"/>
      <sheetName val="Hornsdale Stg2"/>
      <sheetName val="Hornsdale Stg3"/>
      <sheetName val="Pool Prices"/>
      <sheetName val="Micro"/>
      <sheetName val="Medium"/>
      <sheetName val="Transmission"/>
      <sheetName val="JS"/>
      <sheetName val="FiT"/>
      <sheetName val="ACT Gov Summary"/>
      <sheetName val="Sunshine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Inputs"/>
      <sheetName val="Consol - ACTEW"/>
      <sheetName val="Consol - AGL"/>
      <sheetName val="Consol (Pre-Syn) - ACTEW"/>
      <sheetName val="Consol (Pre-Syn) - AGL"/>
      <sheetName val="Consol (Syn)"/>
      <sheetName val="Trans Costs &amp; Misc CF"/>
      <sheetName val="ACTEW Elec Retail"/>
      <sheetName val="Elec Retail Syn"/>
      <sheetName val="ACTEW Elec Network - ACTEW"/>
      <sheetName val="ACTEW Elec Network - AGL"/>
      <sheetName val="Elec Network Syn"/>
      <sheetName val="AGL Gas Retail"/>
      <sheetName val="Gas Retail Syn"/>
      <sheetName val="AGL Gas Network - ACTEW"/>
      <sheetName val="AGL Gas Network - AGL"/>
      <sheetName val="Gas Network Syn"/>
      <sheetName val="ACTEW Water Serv"/>
      <sheetName val="Water Syn"/>
      <sheetName val="ACTEW Sewer Serv"/>
      <sheetName val="Sewer Syn"/>
      <sheetName val="ACTEW EcoWise &amp; Inv"/>
      <sheetName val="EcoWise &amp; Inv Syn"/>
      <sheetName val="ACTEW TransACT"/>
      <sheetName val="TransACT Syn"/>
      <sheetName val="ACTEW Cranos"/>
      <sheetName val="Cranos Syn"/>
      <sheetName val="ACTEW Corporate"/>
      <sheetName val="Corporate Syn"/>
      <sheetName val="Consol Elimin"/>
      <sheetName val="Consol Elimin Syn"/>
      <sheetName val="Notes"/>
      <sheetName val="Bud_Exps 07"/>
      <sheetName val="Index"/>
    </sheetNames>
    <sheetDataSet>
      <sheetData sheetId="0">
        <row r="59">
          <cell r="D59" t="b">
            <v>1</v>
          </cell>
        </row>
      </sheetData>
      <sheetData sheetId="1">
        <row r="59">
          <cell r="D59" t="b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CODE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terial Cost Escalators"/>
      <sheetName val="Asset Breakdown"/>
      <sheetName val="Labour Cost Escalators"/>
      <sheetName val="Asset "/>
    </sheetNames>
    <sheetDataSet>
      <sheetData sheetId="0" refreshError="1"/>
      <sheetData sheetId="1" refreshError="1">
        <row r="7">
          <cell r="C7">
            <v>0.98872360304785101</v>
          </cell>
          <cell r="D7">
            <v>1.0469163125793912</v>
          </cell>
          <cell r="E7">
            <v>1.0038396599999999</v>
          </cell>
          <cell r="F7">
            <v>1.00587782</v>
          </cell>
          <cell r="G7">
            <v>1.0044125799999999</v>
          </cell>
          <cell r="H7">
            <v>1.0017482599999998</v>
          </cell>
          <cell r="I7">
            <v>0.9887236030478509</v>
          </cell>
          <cell r="J7">
            <v>1.0473412650295619</v>
          </cell>
          <cell r="K7">
            <v>1.004326743767419</v>
          </cell>
          <cell r="L7">
            <v>1.0064469847370181</v>
          </cell>
          <cell r="M7">
            <v>1.0050503824884518</v>
          </cell>
          <cell r="N7">
            <v>1.002447159301324</v>
          </cell>
        </row>
        <row r="8">
          <cell r="C8">
            <v>0.98856401290566354</v>
          </cell>
          <cell r="D8">
            <v>1.0130430856967669</v>
          </cell>
          <cell r="E8">
            <v>0.99187499999999995</v>
          </cell>
          <cell r="F8">
            <v>0.99557499999999999</v>
          </cell>
          <cell r="G8">
            <v>0.99486000000000008</v>
          </cell>
          <cell r="H8">
            <v>0.99322500000000002</v>
          </cell>
          <cell r="I8">
            <v>0.98856401290566354</v>
          </cell>
          <cell r="J8">
            <v>1.0130475370544099</v>
          </cell>
          <cell r="K8">
            <v>0.99188005771712362</v>
          </cell>
          <cell r="L8">
            <v>0.99558117032393545</v>
          </cell>
          <cell r="M8">
            <v>0.99486720687416386</v>
          </cell>
          <cell r="N8">
            <v>0.99323319461280191</v>
          </cell>
        </row>
        <row r="9">
          <cell r="C9">
            <v>0.99930726270341397</v>
          </cell>
          <cell r="D9">
            <v>1.014963426687032</v>
          </cell>
          <cell r="E9">
            <v>1.00304628</v>
          </cell>
          <cell r="F9">
            <v>1.00696454</v>
          </cell>
          <cell r="G9">
            <v>1.0063356999999999</v>
          </cell>
          <cell r="H9">
            <v>1.00376796</v>
          </cell>
          <cell r="I9">
            <v>0.99930726270341397</v>
          </cell>
          <cell r="J9">
            <v>1.0151526840594118</v>
          </cell>
          <cell r="K9">
            <v>1.0032652283393451</v>
          </cell>
          <cell r="L9">
            <v>1.007208558089923</v>
          </cell>
          <cell r="M9">
            <v>1.00659585850962</v>
          </cell>
          <cell r="N9">
            <v>1.0040395293571229</v>
          </cell>
        </row>
        <row r="10">
          <cell r="C10">
            <v>0.99976143637700976</v>
          </cell>
          <cell r="D10">
            <v>1.0151330124288582</v>
          </cell>
          <cell r="E10">
            <v>1.0004717799999998</v>
          </cell>
          <cell r="F10">
            <v>1.0087348600000001</v>
          </cell>
          <cell r="G10">
            <v>1.0083383399999999</v>
          </cell>
          <cell r="H10">
            <v>1.00682078</v>
          </cell>
          <cell r="I10">
            <v>0.99976143637700976</v>
          </cell>
          <cell r="J10">
            <v>1.015617163315417</v>
          </cell>
          <cell r="K10">
            <v>1.0010325345802089</v>
          </cell>
          <cell r="L10">
            <v>1.0093560545784577</v>
          </cell>
          <cell r="M10">
            <v>1.0089961860440479</v>
          </cell>
          <cell r="N10">
            <v>1.0075027377138805</v>
          </cell>
        </row>
        <row r="11">
          <cell r="C11">
            <v>0.99371123852039001</v>
          </cell>
          <cell r="D11">
            <v>1.013016914</v>
          </cell>
          <cell r="E11">
            <v>0.99769437300000008</v>
          </cell>
          <cell r="F11">
            <v>0.99981538200000009</v>
          </cell>
          <cell r="G11">
            <v>0.99963948800000013</v>
          </cell>
          <cell r="H11">
            <v>0.99840262899999987</v>
          </cell>
          <cell r="I11">
            <v>0.99371123852038978</v>
          </cell>
          <cell r="J11">
            <v>1.013016914</v>
          </cell>
          <cell r="K11">
            <v>0.99769437300000008</v>
          </cell>
          <cell r="L11">
            <v>0.99981538200000009</v>
          </cell>
          <cell r="M11">
            <v>0.99963948800000013</v>
          </cell>
          <cell r="N11">
            <v>0.99840262899999987</v>
          </cell>
        </row>
        <row r="12">
          <cell r="C12">
            <v>1.0089999999999999</v>
          </cell>
          <cell r="D12">
            <v>1.004</v>
          </cell>
          <cell r="E12">
            <v>1.004</v>
          </cell>
          <cell r="F12">
            <v>1.004</v>
          </cell>
          <cell r="G12">
            <v>1.004</v>
          </cell>
          <cell r="H12">
            <v>1.0009999999999999</v>
          </cell>
          <cell r="I12">
            <v>1.0089999999999999</v>
          </cell>
          <cell r="J12">
            <v>1.004</v>
          </cell>
          <cell r="K12">
            <v>1.004</v>
          </cell>
          <cell r="L12">
            <v>1.004</v>
          </cell>
          <cell r="M12">
            <v>1.004</v>
          </cell>
          <cell r="N12">
            <v>1.0009999999999999</v>
          </cell>
        </row>
        <row r="13">
          <cell r="C13">
            <v>0.98906882003099694</v>
          </cell>
          <cell r="D13">
            <v>1.0329839521930981</v>
          </cell>
          <cell r="E13">
            <v>0.99720776000000022</v>
          </cell>
          <cell r="F13">
            <v>1.0000814</v>
          </cell>
          <cell r="G13">
            <v>0.99916706</v>
          </cell>
          <cell r="H13">
            <v>0.99742972000000019</v>
          </cell>
          <cell r="I13">
            <v>0.98906882003099694</v>
          </cell>
          <cell r="J13">
            <v>1.0331750261402048</v>
          </cell>
          <cell r="K13">
            <v>0.99742729333627533</v>
          </cell>
          <cell r="L13">
            <v>1.0003365712956993</v>
          </cell>
          <cell r="M13">
            <v>0.99945146747383262</v>
          </cell>
          <cell r="N13">
            <v>0.99773980943625995</v>
          </cell>
        </row>
        <row r="14">
          <cell r="C14">
            <v>0.99305076380924573</v>
          </cell>
          <cell r="D14">
            <v>1.0023299999999999</v>
          </cell>
          <cell r="E14">
            <v>0.99516000000000004</v>
          </cell>
          <cell r="F14">
            <v>0.99783999999999995</v>
          </cell>
          <cell r="G14">
            <v>0.99805999999999995</v>
          </cell>
          <cell r="H14">
            <v>0.99787999999999999</v>
          </cell>
          <cell r="I14">
            <v>0.99305076380924573</v>
          </cell>
          <cell r="J14">
            <v>1.0023299999999999</v>
          </cell>
          <cell r="K14">
            <v>0.99516000000000004</v>
          </cell>
          <cell r="L14">
            <v>0.99783999999999995</v>
          </cell>
          <cell r="M14">
            <v>0.99805999999999995</v>
          </cell>
          <cell r="N14">
            <v>0.99787999999999999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</row>
        <row r="17"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</row>
        <row r="18"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</row>
        <row r="19"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0.98611164450045585</v>
          </cell>
          <cell r="D20">
            <v>1.0372842813425565</v>
          </cell>
          <cell r="E20">
            <v>0.99620000000000009</v>
          </cell>
          <cell r="F20">
            <v>0.99950000000000006</v>
          </cell>
          <cell r="G20">
            <v>0.99845000000000006</v>
          </cell>
          <cell r="H20">
            <v>0.99690000000000012</v>
          </cell>
          <cell r="I20">
            <v>0.98611164450045585</v>
          </cell>
          <cell r="J20">
            <v>1.037503704800419</v>
          </cell>
          <cell r="K20">
            <v>0.99645210534712358</v>
          </cell>
          <cell r="L20">
            <v>0.99979303088619575</v>
          </cell>
          <cell r="M20">
            <v>0.99877660481606867</v>
          </cell>
          <cell r="N20">
            <v>0.99725609719368391</v>
          </cell>
        </row>
        <row r="21">
          <cell r="C21">
            <v>0.99305076380924573</v>
          </cell>
          <cell r="D21">
            <v>1.0023299999999999</v>
          </cell>
          <cell r="E21">
            <v>0.99516000000000004</v>
          </cell>
          <cell r="F21">
            <v>0.99783999999999995</v>
          </cell>
          <cell r="G21">
            <v>0.99805999999999995</v>
          </cell>
          <cell r="H21">
            <v>0.99787999999999999</v>
          </cell>
          <cell r="I21">
            <v>0.99305076380924573</v>
          </cell>
          <cell r="J21">
            <v>1.0023299999999999</v>
          </cell>
          <cell r="K21">
            <v>0.99516000000000004</v>
          </cell>
          <cell r="L21">
            <v>0.99783999999999995</v>
          </cell>
          <cell r="M21">
            <v>0.99805999999999995</v>
          </cell>
          <cell r="N21">
            <v>0.99787999999999999</v>
          </cell>
        </row>
        <row r="22">
          <cell r="C22">
            <v>0.99305076380924573</v>
          </cell>
          <cell r="D22">
            <v>1.0023299999999999</v>
          </cell>
          <cell r="E22">
            <v>0.99516000000000004</v>
          </cell>
          <cell r="F22">
            <v>0.99783999999999995</v>
          </cell>
          <cell r="G22">
            <v>0.99805999999999995</v>
          </cell>
          <cell r="H22">
            <v>0.99787999999999999</v>
          </cell>
          <cell r="I22">
            <v>0.99305076380924573</v>
          </cell>
          <cell r="J22">
            <v>1.0023299999999999</v>
          </cell>
          <cell r="K22">
            <v>0.99516000000000004</v>
          </cell>
          <cell r="L22">
            <v>0.99783999999999995</v>
          </cell>
          <cell r="M22">
            <v>0.99805999999999995</v>
          </cell>
          <cell r="N22">
            <v>0.99787999999999999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terial Cost Escalators"/>
      <sheetName val="Asset Breakdown"/>
      <sheetName val="Labour Cost Escalators"/>
      <sheetName val="Ass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</sheetNames>
    <sheetDataSet>
      <sheetData sheetId="0"/>
      <sheetData sheetId="1"/>
      <sheetData sheetId="2"/>
      <sheetData sheetId="3">
        <row r="19">
          <cell r="F19">
            <v>12</v>
          </cell>
        </row>
        <row r="115">
          <cell r="F115">
            <v>1</v>
          </cell>
        </row>
      </sheetData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of change"/>
      <sheetName val="Opex forecast"/>
      <sheetName val="Opex by cat"/>
      <sheetName val="AAD costs input=&gt;"/>
      <sheetName val="Base year input"/>
      <sheetName val="Base year escalated"/>
      <sheetName val="Step changes input"/>
      <sheetName val="Step changes escalated"/>
      <sheetName val="AAD Step changes"/>
      <sheetName val="OPEX"/>
      <sheetName val="JAM costs input=&gt;"/>
      <sheetName val="Jemena input"/>
      <sheetName val="Step Changes - NET"/>
      <sheetName val="Step Changes - GROSS"/>
      <sheetName val="Escalation weights"/>
      <sheetName val="Jemena output"/>
      <sheetName val="NSW Escalation"/>
      <sheetName val="ACT Escalation"/>
      <sheetName val="Index Tables"/>
      <sheetName val="CPI"/>
      <sheetName val="redundant tabs=&gt;"/>
      <sheetName val="UNFT"/>
      <sheetName val="Output"/>
      <sheetName val="RIN"/>
      <sheetName val="Notes"/>
    </sheetNames>
    <sheetDataSet>
      <sheetData sheetId="0">
        <row r="26">
          <cell r="C26" t="str">
            <v>Nominal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of change"/>
      <sheetName val="Opex forecast"/>
      <sheetName val="Opex by cat"/>
      <sheetName val="AAD costs input=&gt;"/>
      <sheetName val="Base year input"/>
      <sheetName val="Base year escalated"/>
      <sheetName val="Step changes input"/>
      <sheetName val="Step changes escalated"/>
      <sheetName val="AAD Step changes"/>
      <sheetName val="OPEX"/>
      <sheetName val="JAM costs input=&gt;"/>
      <sheetName val="Jemena input"/>
      <sheetName val="Step Changes - NET"/>
      <sheetName val="Step Changes - GROSS"/>
      <sheetName val="Escalation weights"/>
      <sheetName val="Jemena output"/>
      <sheetName val="NSW Escalation"/>
      <sheetName val="ACT Escalation"/>
      <sheetName val="Index Tables"/>
      <sheetName val="CPI"/>
      <sheetName val="redundant tabs=&gt;"/>
      <sheetName val="UNFT"/>
      <sheetName val="Output"/>
      <sheetName val="RI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>
        <row r="88">
          <cell r="G88">
            <v>29.414362936499479</v>
          </cell>
        </row>
      </sheetData>
      <sheetData sheetId="5">
        <row r="109">
          <cell r="D109">
            <v>0.30397466191654354</v>
          </cell>
        </row>
      </sheetData>
      <sheetData sheetId="6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G63">
            <v>-5.3700081725643459E-2</v>
          </cell>
          <cell r="H63">
            <v>1.7113231874464441E-2</v>
          </cell>
          <cell r="I63">
            <v>-1.1589392992328743E-3</v>
          </cell>
          <cell r="J63">
            <v>-1.1589392992328743E-3</v>
          </cell>
          <cell r="K63">
            <v>-1.1589392992328743E-3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H83">
            <v>0.18755973981463417</v>
          </cell>
          <cell r="I83">
            <v>0.03</v>
          </cell>
          <cell r="J83">
            <v>2.5000000000000001E-2</v>
          </cell>
          <cell r="K83">
            <v>0.02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tro"/>
      <sheetName val="Tax value roll forward"/>
      <sheetName val="Business Support Systems - CS"/>
      <sheetName val="Buildings - Corporate Services"/>
      <sheetName val="Buildings"/>
      <sheetName val="Subtransmission"/>
      <sheetName val="Zone Substations"/>
      <sheetName val="Distribution Substations"/>
      <sheetName val="Distribution Reticulation"/>
      <sheetName val="Connection Services"/>
      <sheetName val="Land"/>
      <sheetName val="Business Support Systems - Net."/>
      <sheetName val="Tax Effective Lives"/>
      <sheetName val="Tax remaining life roll forward"/>
      <sheetName val="Inflation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X factor"/>
      <sheetName val="Chart 1-revenues"/>
      <sheetName val="Chart 2-Price path"/>
      <sheetName val="Chart 3-Building blocks"/>
      <sheetName val="PTRM_Transmission_may2014"/>
    </sheetNames>
    <sheetDataSet>
      <sheetData sheetId="0"/>
      <sheetData sheetId="1">
        <row r="7">
          <cell r="G7" t="str">
            <v>Opening Distribution Assets</v>
          </cell>
        </row>
        <row r="37">
          <cell r="J37">
            <v>154.15587530007812</v>
          </cell>
        </row>
      </sheetData>
      <sheetData sheetId="2">
        <row r="27">
          <cell r="F27">
            <v>8.9925136000000003E-2</v>
          </cell>
        </row>
      </sheetData>
      <sheetData sheetId="3">
        <row r="4">
          <cell r="F4" t="str">
            <v>2013-14</v>
          </cell>
        </row>
      </sheetData>
      <sheetData sheetId="4">
        <row r="7">
          <cell r="J7">
            <v>2.5250000000000002E-2</v>
          </cell>
        </row>
      </sheetData>
      <sheetData sheetId="5">
        <row r="11">
          <cell r="E11">
            <v>13.862488051558566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Overview"/>
      <sheetName val="Evoenergy P&amp;L Oct FC"/>
      <sheetName val="Evoenergy P&amp;L Reg"/>
      <sheetName val="Evoenergy P&amp;L"/>
      <sheetName val="Overhead Expenditure"/>
      <sheetName val="BneLog"/>
      <sheetName val="Evoenergy Capital"/>
      <sheetName val="Evoenergy Capital (2)"/>
      <sheetName val="Evoenergy KPI"/>
      <sheetName val="Evoenergy P&amp;L MoM"/>
      <sheetName val="Evoenergy Capital MoM"/>
      <sheetName val="Large Feed in Tariff"/>
      <sheetName val="Input"/>
      <sheetName val="Evoenergy Capital Direct"/>
      <sheetName val="Evoenergy CIP - 12mth"/>
      <sheetName val="Evoenergy P&amp;L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Apr YTD</v>
          </cell>
          <cell r="C2" t="str">
            <v>Evoenergy</v>
          </cell>
        </row>
      </sheetData>
      <sheetData sheetId="13"/>
      <sheetData sheetId="14"/>
      <sheetData sheetId="1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Overview"/>
      <sheetName val="Evoenergy P&amp;L Oct FC"/>
      <sheetName val="Evoenergy P&amp;L Reg"/>
      <sheetName val="Evoenergy P&amp;L"/>
      <sheetName val="Overhead Expenditure"/>
      <sheetName val="BneLog"/>
      <sheetName val="Evoenergy Capital"/>
      <sheetName val="Evoenergy Capital (2)"/>
      <sheetName val="Evoenergy KPI"/>
      <sheetName val="Evoenergy P&amp;L MoM"/>
      <sheetName val="Evoenergy Capital MoM"/>
      <sheetName val="Large Feed in Tariff"/>
      <sheetName val="Input"/>
      <sheetName val="Evoenergy Capital Direct"/>
      <sheetName val="Evoenergy CIP - 12mth"/>
      <sheetName val="Evoenergy P&amp;L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taff Listing"/>
      <sheetName val="Staff Costs"/>
      <sheetName val="Staff Profile"/>
      <sheetName val="Staff Numbers"/>
      <sheetName val="Staff Costing"/>
      <sheetName val="Other Staff Costs"/>
      <sheetName val="Pay Mapping"/>
      <sheetName val="Payroll Accrual"/>
      <sheetName val="Calendar"/>
      <sheetName val="On Costs"/>
      <sheetName val="Parameters"/>
      <sheetName val="Blank"/>
      <sheetName val="Slice"/>
    </sheetNames>
    <sheetDataSet>
      <sheetData sheetId="0">
        <row r="10">
          <cell r="C10" t="str">
            <v>2014/15</v>
          </cell>
        </row>
        <row r="11">
          <cell r="C11" t="str">
            <v>Preliminary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taff Listing"/>
      <sheetName val="Staff Costs"/>
      <sheetName val="Staff Profile"/>
      <sheetName val="Staff Numbers"/>
      <sheetName val="Staff Costing"/>
      <sheetName val="Other Staff Costs"/>
      <sheetName val="Pay Mapping"/>
      <sheetName val="Payroll Accrual"/>
      <sheetName val="Calendar"/>
      <sheetName val="On Costs"/>
      <sheetName val="Parameters"/>
      <sheetName val="Blank"/>
      <sheetName val="Sl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"/>
      <sheetName val="Summary"/>
      <sheetName val="Non Recoverable"/>
      <sheetName val="Invoicing"/>
      <sheetName val="Costs 251103"/>
      <sheetName val="Costs"/>
      <sheetName val="OPA cost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">
          <cell r="A1" t="str">
            <v>Task</v>
          </cell>
          <cell r="B1" t="str">
            <v>Quantity</v>
          </cell>
          <cell r="C1" t="str">
            <v>Burdened Cost</v>
          </cell>
        </row>
        <row r="2">
          <cell r="A2">
            <v>1.1000000000000001</v>
          </cell>
          <cell r="B2">
            <v>848.48000000000093</v>
          </cell>
          <cell r="C2">
            <v>1163.5999999999999</v>
          </cell>
        </row>
        <row r="3">
          <cell r="A3">
            <v>2.1</v>
          </cell>
          <cell r="B3">
            <v>1576.66</v>
          </cell>
          <cell r="C3">
            <v>5484.75</v>
          </cell>
        </row>
        <row r="4">
          <cell r="A4">
            <v>3.1</v>
          </cell>
          <cell r="B4">
            <v>31614.29</v>
          </cell>
          <cell r="C4">
            <v>37824.300000000003</v>
          </cell>
        </row>
        <row r="5">
          <cell r="A5">
            <v>4.0999999999999996</v>
          </cell>
          <cell r="B5">
            <v>5052.8900000000003</v>
          </cell>
          <cell r="C5">
            <v>39739.75</v>
          </cell>
        </row>
        <row r="6">
          <cell r="A6">
            <v>5.0999999999999996</v>
          </cell>
          <cell r="B6">
            <v>1583.49</v>
          </cell>
          <cell r="C6">
            <v>7558.07</v>
          </cell>
        </row>
        <row r="7">
          <cell r="A7">
            <v>6.1</v>
          </cell>
          <cell r="B7">
            <v>66.260000000000005</v>
          </cell>
          <cell r="C7">
            <v>235.2</v>
          </cell>
        </row>
        <row r="8">
          <cell r="A8">
            <v>7.1</v>
          </cell>
          <cell r="B8">
            <v>49.69</v>
          </cell>
          <cell r="C8">
            <v>266.76</v>
          </cell>
        </row>
        <row r="9">
          <cell r="A9">
            <v>8.1</v>
          </cell>
          <cell r="B9">
            <v>759.07</v>
          </cell>
          <cell r="C9">
            <v>1998.91</v>
          </cell>
        </row>
        <row r="10">
          <cell r="A10">
            <v>9.1</v>
          </cell>
          <cell r="B10">
            <v>11.89</v>
          </cell>
          <cell r="C10">
            <v>135.97</v>
          </cell>
        </row>
        <row r="11">
          <cell r="A11">
            <v>10.1</v>
          </cell>
          <cell r="B11">
            <v>109.61</v>
          </cell>
          <cell r="C11">
            <v>858.79</v>
          </cell>
        </row>
        <row r="12">
          <cell r="A12">
            <v>12.1</v>
          </cell>
          <cell r="B12">
            <v>113.08</v>
          </cell>
          <cell r="C12">
            <v>401.58</v>
          </cell>
        </row>
        <row r="13">
          <cell r="A13">
            <v>13.1</v>
          </cell>
          <cell r="B13">
            <v>5555.03</v>
          </cell>
          <cell r="C13">
            <v>15192.5</v>
          </cell>
        </row>
        <row r="14">
          <cell r="A14">
            <v>15.1</v>
          </cell>
          <cell r="B14">
            <v>12</v>
          </cell>
          <cell r="C14">
            <v>918</v>
          </cell>
        </row>
        <row r="15">
          <cell r="A15">
            <v>16.100000000000001</v>
          </cell>
          <cell r="B15">
            <v>641.42999999999995</v>
          </cell>
          <cell r="C15">
            <v>3154.78</v>
          </cell>
        </row>
        <row r="16">
          <cell r="A16">
            <v>17.100000000000001</v>
          </cell>
          <cell r="B16">
            <v>184.88</v>
          </cell>
          <cell r="C16">
            <v>692.04</v>
          </cell>
        </row>
        <row r="17">
          <cell r="A17">
            <v>18.100000000000001</v>
          </cell>
          <cell r="B17">
            <v>4345.8999999999996</v>
          </cell>
          <cell r="C17">
            <v>9752.2199999999993</v>
          </cell>
        </row>
        <row r="18">
          <cell r="A18">
            <v>19.100000000000001</v>
          </cell>
          <cell r="B18">
            <v>170.34</v>
          </cell>
          <cell r="C18">
            <v>693.1</v>
          </cell>
        </row>
        <row r="19">
          <cell r="A19">
            <v>20.100000000000001</v>
          </cell>
          <cell r="B19">
            <v>84</v>
          </cell>
          <cell r="C19">
            <v>84</v>
          </cell>
        </row>
        <row r="20">
          <cell r="A20">
            <v>21.1</v>
          </cell>
          <cell r="B20">
            <v>10.41</v>
          </cell>
          <cell r="C20">
            <v>10.41</v>
          </cell>
        </row>
        <row r="21">
          <cell r="A21">
            <v>22.1</v>
          </cell>
          <cell r="B21">
            <v>74.03</v>
          </cell>
          <cell r="C21">
            <v>397.21</v>
          </cell>
        </row>
        <row r="22">
          <cell r="A22">
            <v>24.1</v>
          </cell>
          <cell r="B22">
            <v>12.34</v>
          </cell>
          <cell r="C22">
            <v>66.22</v>
          </cell>
        </row>
        <row r="23">
          <cell r="A23">
            <v>25.1</v>
          </cell>
          <cell r="B23">
            <v>33.18</v>
          </cell>
          <cell r="C23">
            <v>1825.01</v>
          </cell>
        </row>
        <row r="24">
          <cell r="A24">
            <v>26.1</v>
          </cell>
          <cell r="B24">
            <v>568.92999999999995</v>
          </cell>
          <cell r="C24">
            <v>2394.58</v>
          </cell>
        </row>
        <row r="25">
          <cell r="A25">
            <v>27.1</v>
          </cell>
          <cell r="B25">
            <v>16.649999999999999</v>
          </cell>
          <cell r="C25">
            <v>89.37</v>
          </cell>
        </row>
        <row r="26">
          <cell r="A26">
            <v>28.1</v>
          </cell>
          <cell r="B26">
            <v>221.71</v>
          </cell>
          <cell r="C26">
            <v>857.46</v>
          </cell>
        </row>
        <row r="27">
          <cell r="A27">
            <v>29.1</v>
          </cell>
          <cell r="B27">
            <v>145.04</v>
          </cell>
          <cell r="C27">
            <v>583.11</v>
          </cell>
        </row>
        <row r="28">
          <cell r="A28">
            <v>30.1</v>
          </cell>
          <cell r="B28">
            <v>-90546.78</v>
          </cell>
          <cell r="C28">
            <v>-80112.399999999994</v>
          </cell>
        </row>
        <row r="29">
          <cell r="A29">
            <v>31.1</v>
          </cell>
          <cell r="B29">
            <v>77.319999999999993</v>
          </cell>
          <cell r="C29">
            <v>277</v>
          </cell>
        </row>
        <row r="30">
          <cell r="A30">
            <v>32.1</v>
          </cell>
          <cell r="B30">
            <v>242.74</v>
          </cell>
          <cell r="C30">
            <v>863.67</v>
          </cell>
        </row>
        <row r="31">
          <cell r="A31">
            <v>33.1</v>
          </cell>
          <cell r="B31">
            <v>95.7</v>
          </cell>
          <cell r="C31">
            <v>339.95</v>
          </cell>
        </row>
        <row r="32">
          <cell r="A32">
            <v>34.1</v>
          </cell>
          <cell r="B32">
            <v>260.39999999999998</v>
          </cell>
          <cell r="C32">
            <v>930.26</v>
          </cell>
        </row>
        <row r="33">
          <cell r="A33">
            <v>35.1</v>
          </cell>
          <cell r="B33">
            <v>801.33</v>
          </cell>
          <cell r="C33">
            <v>4079.77</v>
          </cell>
        </row>
        <row r="34">
          <cell r="A34">
            <v>36.1</v>
          </cell>
          <cell r="B34">
            <v>2902.29</v>
          </cell>
          <cell r="C34">
            <v>16388.810000000001</v>
          </cell>
        </row>
        <row r="35">
          <cell r="A35">
            <v>37.1</v>
          </cell>
          <cell r="B35">
            <v>415.68</v>
          </cell>
          <cell r="C35">
            <v>2975.98</v>
          </cell>
        </row>
        <row r="36">
          <cell r="A36">
            <v>38.1</v>
          </cell>
          <cell r="B36">
            <v>74.849999999999937</v>
          </cell>
          <cell r="C36">
            <v>3860.62</v>
          </cell>
        </row>
        <row r="37">
          <cell r="A37">
            <v>39.1</v>
          </cell>
          <cell r="B37">
            <v>158.19999999999999</v>
          </cell>
          <cell r="C37">
            <v>397.67</v>
          </cell>
        </row>
        <row r="38">
          <cell r="A38">
            <v>40.1</v>
          </cell>
          <cell r="B38">
            <v>338.24</v>
          </cell>
          <cell r="C38">
            <v>2836.37</v>
          </cell>
        </row>
        <row r="39">
          <cell r="A39">
            <v>41.1</v>
          </cell>
          <cell r="B39">
            <v>1.5</v>
          </cell>
          <cell r="C39">
            <v>93.77</v>
          </cell>
        </row>
        <row r="40">
          <cell r="A40">
            <v>42.1</v>
          </cell>
          <cell r="B40">
            <v>19.170000000000002</v>
          </cell>
          <cell r="C40">
            <v>1714.29</v>
          </cell>
        </row>
        <row r="41">
          <cell r="A41">
            <v>43.1</v>
          </cell>
          <cell r="B41">
            <v>2937.04</v>
          </cell>
          <cell r="C41">
            <v>8132.92</v>
          </cell>
        </row>
        <row r="42">
          <cell r="A42">
            <v>44.1</v>
          </cell>
          <cell r="B42">
            <v>2.66</v>
          </cell>
          <cell r="C42">
            <v>240.57</v>
          </cell>
        </row>
        <row r="43">
          <cell r="A43">
            <v>46.1</v>
          </cell>
          <cell r="B43">
            <v>5.91</v>
          </cell>
          <cell r="C43">
            <v>551.27</v>
          </cell>
        </row>
        <row r="44">
          <cell r="A44">
            <v>47.1</v>
          </cell>
          <cell r="B44">
            <v>8</v>
          </cell>
          <cell r="C44">
            <v>695.95</v>
          </cell>
        </row>
        <row r="45">
          <cell r="A45">
            <v>49.1</v>
          </cell>
          <cell r="B45">
            <v>1.17</v>
          </cell>
          <cell r="C45">
            <v>73.7</v>
          </cell>
        </row>
        <row r="46">
          <cell r="A46">
            <v>50.1</v>
          </cell>
          <cell r="B46">
            <v>653.64</v>
          </cell>
          <cell r="C46">
            <v>2075.0700000000002</v>
          </cell>
        </row>
        <row r="47">
          <cell r="A47">
            <v>52.1</v>
          </cell>
          <cell r="B47">
            <v>2</v>
          </cell>
          <cell r="C47">
            <v>180.88</v>
          </cell>
        </row>
        <row r="48">
          <cell r="A48">
            <v>53.1</v>
          </cell>
          <cell r="B48">
            <v>2347.5300000000002</v>
          </cell>
          <cell r="C48">
            <v>10783.71</v>
          </cell>
        </row>
        <row r="49">
          <cell r="A49">
            <v>55.1</v>
          </cell>
          <cell r="B49">
            <v>1.33</v>
          </cell>
          <cell r="C49">
            <v>128.47999999999999</v>
          </cell>
        </row>
        <row r="50">
          <cell r="A50">
            <v>56.1</v>
          </cell>
          <cell r="B50">
            <v>42.85</v>
          </cell>
          <cell r="C50">
            <v>1210.95</v>
          </cell>
        </row>
        <row r="51">
          <cell r="A51">
            <v>57.1</v>
          </cell>
          <cell r="B51">
            <v>195.69</v>
          </cell>
          <cell r="C51">
            <v>1229.29</v>
          </cell>
        </row>
        <row r="52">
          <cell r="A52">
            <v>59.1</v>
          </cell>
          <cell r="B52">
            <v>640.30999999999995</v>
          </cell>
          <cell r="C52">
            <v>3508.26</v>
          </cell>
        </row>
        <row r="53">
          <cell r="A53">
            <v>60.1</v>
          </cell>
          <cell r="B53">
            <v>3460.22</v>
          </cell>
          <cell r="C53">
            <v>14684.28</v>
          </cell>
        </row>
        <row r="54">
          <cell r="A54">
            <v>62.1</v>
          </cell>
          <cell r="B54">
            <v>11</v>
          </cell>
          <cell r="C54">
            <v>838.3</v>
          </cell>
        </row>
        <row r="55">
          <cell r="A55">
            <v>63.1</v>
          </cell>
          <cell r="B55">
            <v>7163.39</v>
          </cell>
          <cell r="C55">
            <v>18998.099999999999</v>
          </cell>
        </row>
        <row r="56">
          <cell r="A56">
            <v>66.099999999999994</v>
          </cell>
          <cell r="B56">
            <v>1640.08</v>
          </cell>
          <cell r="C56">
            <v>5492.67</v>
          </cell>
        </row>
        <row r="57">
          <cell r="A57">
            <v>69.099999999999994</v>
          </cell>
          <cell r="B57">
            <v>1949.68</v>
          </cell>
          <cell r="C57">
            <v>4280.1400000000003</v>
          </cell>
        </row>
        <row r="58">
          <cell r="A58">
            <v>70.099999999999994</v>
          </cell>
          <cell r="B58">
            <v>3</v>
          </cell>
          <cell r="C58">
            <v>233.81</v>
          </cell>
        </row>
        <row r="59">
          <cell r="A59">
            <v>71.099999999999994</v>
          </cell>
          <cell r="B59">
            <v>4</v>
          </cell>
          <cell r="C59">
            <v>361.75</v>
          </cell>
        </row>
        <row r="60">
          <cell r="A60">
            <v>72.099999999999994</v>
          </cell>
          <cell r="B60">
            <v>13.34</v>
          </cell>
          <cell r="C60">
            <v>1171.25</v>
          </cell>
        </row>
        <row r="61">
          <cell r="A61">
            <v>73.099999999999994</v>
          </cell>
          <cell r="B61">
            <v>2.08</v>
          </cell>
          <cell r="C61">
            <v>188.09</v>
          </cell>
        </row>
        <row r="62">
          <cell r="A62">
            <v>74.099999999999994</v>
          </cell>
          <cell r="B62">
            <v>8.5</v>
          </cell>
          <cell r="C62">
            <v>697.47</v>
          </cell>
        </row>
        <row r="63">
          <cell r="A63">
            <v>75.099999999999994</v>
          </cell>
          <cell r="B63">
            <v>12</v>
          </cell>
          <cell r="C63">
            <v>566.11</v>
          </cell>
        </row>
        <row r="64">
          <cell r="A64">
            <v>76.099999999999994</v>
          </cell>
          <cell r="B64">
            <v>456.49</v>
          </cell>
          <cell r="C64">
            <v>1622.65</v>
          </cell>
        </row>
        <row r="65">
          <cell r="A65">
            <v>77.099999999999994</v>
          </cell>
          <cell r="B65">
            <v>8</v>
          </cell>
          <cell r="C65">
            <v>621.08000000000004</v>
          </cell>
        </row>
        <row r="66">
          <cell r="A66">
            <v>78.099999999999994</v>
          </cell>
          <cell r="B66">
            <v>4</v>
          </cell>
          <cell r="C66">
            <v>248.43</v>
          </cell>
        </row>
        <row r="67">
          <cell r="A67">
            <v>79.099999999999994</v>
          </cell>
          <cell r="B67">
            <v>4.17</v>
          </cell>
          <cell r="C67">
            <v>281.62</v>
          </cell>
        </row>
        <row r="68">
          <cell r="A68">
            <v>80.099999999999994</v>
          </cell>
          <cell r="B68">
            <v>10.34</v>
          </cell>
          <cell r="C68">
            <v>614.54999999999995</v>
          </cell>
        </row>
        <row r="69">
          <cell r="A69">
            <v>81.099999999999994</v>
          </cell>
          <cell r="B69">
            <v>6</v>
          </cell>
          <cell r="C69">
            <v>404.55</v>
          </cell>
        </row>
        <row r="70">
          <cell r="A70">
            <v>82.1</v>
          </cell>
          <cell r="B70">
            <v>1526.32</v>
          </cell>
          <cell r="C70">
            <v>4686.58</v>
          </cell>
        </row>
        <row r="71">
          <cell r="A71">
            <v>83.1</v>
          </cell>
          <cell r="B71">
            <v>5</v>
          </cell>
          <cell r="C71">
            <v>296.17</v>
          </cell>
        </row>
        <row r="72">
          <cell r="A72">
            <v>88.1</v>
          </cell>
          <cell r="B72">
            <v>4.5</v>
          </cell>
          <cell r="C72">
            <v>393.91</v>
          </cell>
        </row>
        <row r="73">
          <cell r="A73">
            <v>90.1</v>
          </cell>
          <cell r="B73">
            <v>3.639999999998238</v>
          </cell>
          <cell r="C73">
            <v>3.639999999998238</v>
          </cell>
        </row>
        <row r="74">
          <cell r="A74">
            <v>91.1</v>
          </cell>
          <cell r="B74">
            <v>-6552</v>
          </cell>
          <cell r="C74">
            <v>-6552</v>
          </cell>
        </row>
        <row r="75">
          <cell r="A75">
            <v>92.1</v>
          </cell>
          <cell r="B75">
            <v>3</v>
          </cell>
          <cell r="C75">
            <v>419.55</v>
          </cell>
        </row>
        <row r="76">
          <cell r="A76">
            <v>93.1</v>
          </cell>
          <cell r="B76">
            <v>320.57</v>
          </cell>
          <cell r="C76">
            <v>2800.89</v>
          </cell>
        </row>
        <row r="77">
          <cell r="A77">
            <v>94.1</v>
          </cell>
          <cell r="B77">
            <v>3</v>
          </cell>
          <cell r="C77">
            <v>183.49</v>
          </cell>
        </row>
        <row r="78">
          <cell r="A78">
            <v>95.1</v>
          </cell>
          <cell r="B78">
            <v>3</v>
          </cell>
          <cell r="C78">
            <v>183.49</v>
          </cell>
        </row>
        <row r="79">
          <cell r="A79">
            <v>96.1</v>
          </cell>
          <cell r="B79">
            <v>2</v>
          </cell>
          <cell r="C79">
            <v>174.21</v>
          </cell>
        </row>
        <row r="80">
          <cell r="A80" t="str">
            <v xml:space="preserve">Grand </v>
          </cell>
          <cell r="B80">
            <v>-14384.630000000068</v>
          </cell>
          <cell r="C80">
            <v>169729.28000000058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rchIN"/>
      <sheetName val="NetworkBillings"/>
      <sheetName val="Franchise No"/>
      <sheetName val="NetCustNo"/>
      <sheetName val="Contract"/>
      <sheetName val="CustNo"/>
      <sheetName val="FranchiseUnits"/>
      <sheetName val="FrachiseDollars"/>
      <sheetName val="Net2ndT"/>
      <sheetName val="NetworkTFT"/>
      <sheetName val="Net1stT"/>
      <sheetName val="BillSummary"/>
      <sheetName val="BillAlloc"/>
      <sheetName val="SalesForcastKWh"/>
      <sheetName val="SumSalesCY"/>
      <sheetName val="SumSalesFY"/>
      <sheetName val="Network Prices"/>
      <sheetName val="Net Rev"/>
      <sheetName val="Intercept"/>
      <sheetName val="ResIntercept"/>
      <sheetName val="ComIntercept"/>
      <sheetName val="AssetCost"/>
      <sheetName val="OpCosts"/>
    </sheetNames>
    <sheetDataSet>
      <sheetData sheetId="0">
        <row r="12">
          <cell r="A12">
            <v>30</v>
          </cell>
        </row>
      </sheetData>
      <sheetData sheetId="1"/>
      <sheetData sheetId="2"/>
      <sheetData sheetId="3"/>
      <sheetData sheetId="4"/>
      <sheetData sheetId="5"/>
      <sheetData sheetId="6">
        <row r="374">
          <cell r="C374">
            <v>115685</v>
          </cell>
        </row>
      </sheetData>
      <sheetData sheetId="7">
        <row r="245">
          <cell r="Q245">
            <v>1300</v>
          </cell>
        </row>
        <row r="455">
          <cell r="A455" t="str">
            <v>Energy - Step 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66">
          <cell r="B166">
            <v>222170414.67209592</v>
          </cell>
        </row>
      </sheetData>
      <sheetData sheetId="15">
        <row r="111">
          <cell r="B111">
            <v>942677560.43898284</v>
          </cell>
        </row>
      </sheetData>
      <sheetData sheetId="16">
        <row r="111">
          <cell r="B111">
            <v>919720069.81832898</v>
          </cell>
        </row>
      </sheetData>
      <sheetData sheetId="17"/>
      <sheetData sheetId="18">
        <row r="4">
          <cell r="B4">
            <v>9469573.8731189463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Evoenergy distribution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0">
          <cell r="K60">
            <v>150.45715809039902</v>
          </cell>
        </row>
        <row r="63">
          <cell r="K63">
            <v>-6.0000000000000001E-3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 3"/>
      <sheetName val="Cover Page 2"/>
      <sheetName val="Cover Page"/>
      <sheetName val="Elec data for Ntwks"/>
      <sheetName val="Electricity"/>
      <sheetName val="Electricity Run Rates"/>
      <sheetName val="Gas data for Ntwks"/>
      <sheetName val="Gas"/>
      <sheetName val="MAA Customers"/>
      <sheetName val="Gas Run Rates"/>
      <sheetName val="Temperatures - Canberra"/>
      <sheetName val="Annual Degree Days"/>
    </sheetNames>
    <sheetDataSet>
      <sheetData sheetId="0"/>
      <sheetData sheetId="1"/>
      <sheetData sheetId="2"/>
      <sheetData sheetId="3"/>
      <sheetData sheetId="4">
        <row r="104">
          <cell r="B104" t="str">
            <v>Graph ER3</v>
          </cell>
        </row>
      </sheetData>
      <sheetData sheetId="5">
        <row r="3">
          <cell r="I3">
            <v>8</v>
          </cell>
        </row>
        <row r="4">
          <cell r="I4">
            <v>4</v>
          </cell>
        </row>
      </sheetData>
      <sheetData sheetId="6"/>
      <sheetData sheetId="7"/>
      <sheetData sheetId="8"/>
      <sheetData sheetId="9">
        <row r="3">
          <cell r="H3">
            <v>7</v>
          </cell>
        </row>
        <row r="4">
          <cell r="H4">
            <v>5</v>
          </cell>
        </row>
      </sheetData>
      <sheetData sheetId="10"/>
      <sheetData sheetId="1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 3"/>
      <sheetName val="Cover Page 2"/>
      <sheetName val="Cover Page"/>
      <sheetName val="Elec data for Ntwks"/>
      <sheetName val="Electricity"/>
      <sheetName val="Electricity Run Rates"/>
      <sheetName val="Gas data for Ntwks"/>
      <sheetName val="Gas"/>
      <sheetName val="MAA Customers"/>
      <sheetName val="Gas Run Rates"/>
      <sheetName val="Temperatures - Canberra"/>
      <sheetName val="Annual Degree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mbined P&amp;L"/>
      <sheetName val=" Graph of $'s x user class"/>
      <sheetName val="Combined Balance Sheet"/>
      <sheetName val="Group Cash Flow"/>
      <sheetName val="Activity Report"/>
      <sheetName val="Unallocated Costs"/>
      <sheetName val="Productivity Labour - Jul"/>
      <sheetName val="Plant Productivity YTD"/>
      <sheetName val="Energy Anillry P&amp;L x Activity"/>
      <sheetName val="Directly Controllable Costs"/>
      <sheetName val="Capital 1 "/>
      <sheetName val="Pole Replacements"/>
      <sheetName val="Capital 2"/>
      <sheetName val="Overtime Graphs"/>
      <sheetName val="Overtime Analysis Mth"/>
      <sheetName val="Analysis"/>
      <sheetName val="Debtors"/>
      <sheetName val="ISSUES"/>
      <sheetName val="Workings"/>
    </sheetNames>
    <sheetDataSet>
      <sheetData sheetId="0"/>
      <sheetData sheetId="1">
        <row r="1">
          <cell r="I1" t="str">
            <v>Jul YTD</v>
          </cell>
          <cell r="J1" t="str">
            <v>31 July 2001</v>
          </cell>
        </row>
        <row r="2">
          <cell r="I2" t="str">
            <v>Aug YTD</v>
          </cell>
          <cell r="J2" t="str">
            <v>31 August 2001</v>
          </cell>
        </row>
        <row r="3">
          <cell r="I3" t="str">
            <v>Sep YTD</v>
          </cell>
          <cell r="J3" t="str">
            <v>30 September 2001</v>
          </cell>
        </row>
        <row r="4">
          <cell r="I4" t="str">
            <v>Oct YTD</v>
          </cell>
          <cell r="J4" t="str">
            <v>31 October 2001</v>
          </cell>
        </row>
        <row r="5">
          <cell r="I5" t="str">
            <v>Nov YTD</v>
          </cell>
          <cell r="J5" t="str">
            <v>30 November 2001</v>
          </cell>
        </row>
        <row r="6">
          <cell r="I6" t="str">
            <v>Dec YTD</v>
          </cell>
          <cell r="J6" t="str">
            <v>31 December 2001</v>
          </cell>
        </row>
        <row r="7">
          <cell r="I7" t="str">
            <v>Jan YTD</v>
          </cell>
          <cell r="J7" t="str">
            <v>31 January 2002</v>
          </cell>
        </row>
        <row r="8">
          <cell r="I8">
            <v>3.7885527529985523E-2</v>
          </cell>
          <cell r="J8" t="str">
            <v>28 February 2002</v>
          </cell>
        </row>
        <row r="9">
          <cell r="J9" t="str">
            <v>31 March 2002</v>
          </cell>
        </row>
        <row r="10">
          <cell r="J10" t="str">
            <v>31 March 2002</v>
          </cell>
        </row>
        <row r="11">
          <cell r="I11">
            <v>9.5216146536008503E-2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mbined P&amp;L"/>
      <sheetName val=" Graph of $'s x user class"/>
      <sheetName val="Combined Balance Sheet"/>
      <sheetName val="Group Cash Flow"/>
      <sheetName val="Activity Report"/>
      <sheetName val="Unallocated Costs"/>
      <sheetName val="Productivity Labour - Jul"/>
      <sheetName val="Plant Productivity YTD"/>
      <sheetName val="Energy Anillry P&amp;L x Activity"/>
      <sheetName val="Directly Controllable Costs"/>
      <sheetName val="Capital 1 "/>
      <sheetName val="Pole Replacements"/>
      <sheetName val="Capital 2"/>
      <sheetName val="Overtime Graphs"/>
      <sheetName val="Overtime Analysis Mth"/>
      <sheetName val="Analysis"/>
      <sheetName val="Debtors"/>
      <sheetName val="ISSUES"/>
      <sheetName val="Work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ch"/>
      <sheetName val="Capex Revenue"/>
      <sheetName val="Capex Expenditure"/>
      <sheetName val="Index"/>
      <sheetName val="Input| Setup"/>
      <sheetName val="Input| Escalations"/>
      <sheetName val="Input| Projects"/>
      <sheetName val="Input| Disposals"/>
      <sheetName val="Input| Type 2 capcons"/>
      <sheetName val="Input| Expensing"/>
      <sheetName val="Input| Overheads"/>
      <sheetName val="Calc| Overheads Allocation"/>
      <sheetName val="Calc| Project Costs"/>
      <sheetName val="Output| PTRM (D)"/>
      <sheetName val="Output| PTRM (T)"/>
      <sheetName val="Output| RIN"/>
      <sheetName val="Output| AER"/>
      <sheetName val="Output| EVO"/>
      <sheetName val="Model Validation"/>
    </sheetNames>
    <sheetDataSet>
      <sheetData sheetId="0"/>
      <sheetData sheetId="1"/>
      <sheetData sheetId="2"/>
      <sheetData sheetId="3">
        <row r="2">
          <cell r="B2" t="str">
            <v>AER Capex Forecast Model</v>
          </cell>
        </row>
      </sheetData>
      <sheetData sheetId="4">
        <row r="5">
          <cell r="E5" t="str">
            <v>Enter DNSP name</v>
          </cell>
        </row>
      </sheetData>
      <sheetData sheetId="5">
        <row r="8">
          <cell r="D8" t="str">
            <v>2024-25</v>
          </cell>
        </row>
        <row r="10">
          <cell r="D10" t="str">
            <v>2024</v>
          </cell>
          <cell r="E10" t="str">
            <v>June</v>
          </cell>
        </row>
        <row r="23">
          <cell r="H23" t="str">
            <v>2022-23</v>
          </cell>
          <cell r="I23" t="str">
            <v>2023-24</v>
          </cell>
          <cell r="J23" t="str">
            <v>2024-25</v>
          </cell>
          <cell r="K23" t="str">
            <v>2025-26</v>
          </cell>
          <cell r="L23" t="str">
            <v>2026-27</v>
          </cell>
          <cell r="M23" t="str">
            <v>2027-28</v>
          </cell>
          <cell r="N23" t="str">
            <v>2028-29</v>
          </cell>
        </row>
      </sheetData>
      <sheetData sheetId="6"/>
      <sheetData sheetId="7">
        <row r="58">
          <cell r="P58">
            <v>926.48691604095552</v>
          </cell>
          <cell r="Q58">
            <v>1198.7000183467574</v>
          </cell>
          <cell r="R58">
            <v>828.14474812116021</v>
          </cell>
          <cell r="S58">
            <v>709.07105643540592</v>
          </cell>
          <cell r="T58">
            <v>658.75829156811585</v>
          </cell>
          <cell r="U58">
            <v>749.19286688242312</v>
          </cell>
        </row>
      </sheetData>
      <sheetData sheetId="8"/>
      <sheetData sheetId="9">
        <row r="8"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N9">
            <v>1.4809915329067598E-2</v>
          </cell>
          <cell r="O9">
            <v>1.4809915329067598E-2</v>
          </cell>
          <cell r="P9">
            <v>1.4809915329067598E-2</v>
          </cell>
          <cell r="Q9">
            <v>1.4809915329067598E-2</v>
          </cell>
          <cell r="R9">
            <v>1.4809915329067598E-2</v>
          </cell>
          <cell r="S9">
            <v>1.4809915329067598E-2</v>
          </cell>
          <cell r="T9">
            <v>1.4809915329067598E-2</v>
          </cell>
        </row>
        <row r="10">
          <cell r="N10">
            <v>0.92617156422374225</v>
          </cell>
          <cell r="O10">
            <v>0.92617156422374225</v>
          </cell>
          <cell r="P10">
            <v>0.92617156422374225</v>
          </cell>
          <cell r="Q10">
            <v>0.92617156422374225</v>
          </cell>
          <cell r="R10">
            <v>0.92617156422374225</v>
          </cell>
          <cell r="S10">
            <v>0.92617156422374225</v>
          </cell>
          <cell r="T10">
            <v>0.92617156422374225</v>
          </cell>
        </row>
        <row r="11">
          <cell r="N11">
            <v>4.690269810038257E-2</v>
          </cell>
          <cell r="O11">
            <v>4.690269810038257E-2</v>
          </cell>
          <cell r="P11">
            <v>4.690269810038257E-2</v>
          </cell>
          <cell r="Q11">
            <v>4.690269810038257E-2</v>
          </cell>
          <cell r="R11">
            <v>4.690269810038257E-2</v>
          </cell>
          <cell r="S11">
            <v>4.690269810038257E-2</v>
          </cell>
          <cell r="T11">
            <v>4.690269810038257E-2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</sheetData>
      <sheetData sheetId="10"/>
      <sheetData sheetId="11"/>
      <sheetData sheetId="12">
        <row r="6">
          <cell r="AE6">
            <v>41823.564168917357</v>
          </cell>
          <cell r="AF6">
            <v>7600.1448763472381</v>
          </cell>
          <cell r="AG6">
            <v>7998.4651672199707</v>
          </cell>
          <cell r="AH6">
            <v>7993.5238616737079</v>
          </cell>
          <cell r="AI6">
            <v>7933.1367894167697</v>
          </cell>
          <cell r="AJ6">
            <v>7818.5996089355358</v>
          </cell>
          <cell r="BK6">
            <v>10177.070601104828</v>
          </cell>
          <cell r="BL6">
            <v>1566.0816116661829</v>
          </cell>
          <cell r="BM6">
            <v>1658.3055239257271</v>
          </cell>
          <cell r="BN6">
            <v>1665.472426261591</v>
          </cell>
          <cell r="BO6">
            <v>1658.1467878016501</v>
          </cell>
          <cell r="BP6">
            <v>1642.7408023156643</v>
          </cell>
          <cell r="BS6">
            <v>109001.7833296906</v>
          </cell>
          <cell r="BT6">
            <v>95961.545622596721</v>
          </cell>
          <cell r="BU6">
            <v>103271.45036362541</v>
          </cell>
          <cell r="BV6">
            <v>104939.94372215522</v>
          </cell>
          <cell r="BW6">
            <v>122273.72694641081</v>
          </cell>
          <cell r="BX6">
            <v>141121.46887540264</v>
          </cell>
        </row>
        <row r="7">
          <cell r="BZ7" t="str">
            <v>55. Allocation to distribution and transmission</v>
          </cell>
        </row>
      </sheetData>
      <sheetData sheetId="13"/>
      <sheetData sheetId="14">
        <row r="58">
          <cell r="E58">
            <v>23.327413491507102</v>
          </cell>
          <cell r="F58">
            <v>13.966677235511645</v>
          </cell>
          <cell r="G58">
            <v>18.58977179832749</v>
          </cell>
          <cell r="H58">
            <v>19.044500589686372</v>
          </cell>
          <cell r="I58">
            <v>21.49006385418356</v>
          </cell>
          <cell r="J58">
            <v>31.190143269784617</v>
          </cell>
        </row>
        <row r="113">
          <cell r="E113">
            <v>35.061907502291852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68">
          <cell r="E168">
            <v>0.16676764488737197</v>
          </cell>
          <cell r="F168">
            <v>0.21576600330241633</v>
          </cell>
          <cell r="G168">
            <v>0.14906605466180886</v>
          </cell>
          <cell r="H168">
            <v>0.12763279015837309</v>
          </cell>
          <cell r="I168">
            <v>0.11857649248226086</v>
          </cell>
          <cell r="J168">
            <v>0.13485471603883617</v>
          </cell>
        </row>
      </sheetData>
      <sheetData sheetId="15"/>
      <sheetData sheetId="16"/>
      <sheetData sheetId="17"/>
      <sheetData sheetId="18">
        <row r="16">
          <cell r="C16">
            <v>0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PTRM input"/>
      <sheetName val="Output| PTRM (D) (Adj)"/>
      <sheetName val="Output| PTRM (D)"/>
      <sheetName val="Input| Escalations"/>
      <sheetName val="WACC"/>
      <sheetName val="Calc | CESS Revenue Increments"/>
      <sheetName val="Capex Allocation"/>
      <sheetName val="Output | Models"/>
      <sheetName val="Lookup | Table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E113">
            <v>33.65752105483093</v>
          </cell>
          <cell r="F113">
            <v>9.1913625665318577</v>
          </cell>
          <cell r="G113">
            <v>9.6832956377094792</v>
          </cell>
          <cell r="H113">
            <v>9.6855625695952448</v>
          </cell>
          <cell r="I113">
            <v>9.6176862023110239</v>
          </cell>
          <cell r="J113">
            <v>9.4874219764044501</v>
          </cell>
        </row>
      </sheetData>
      <sheetData sheetId="7">
        <row r="18">
          <cell r="H18">
            <v>1.08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2-10-25T04:40:18.34" personId="{00000000-0000-0000-0000-000000000000}" id="{57207A2E-C8BC-4391-9640-52BE3AFC502D}">
    <text>Deflating back to nominal 2022/23 dollars from Jun 24, i.e. 2023/24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9BF4-3A33-4050-9708-8B6A3D2257FF}">
  <sheetPr>
    <tabColor rgb="FFFFCC99"/>
  </sheetPr>
  <dimension ref="A1:BA225"/>
  <sheetViews>
    <sheetView workbookViewId="0">
      <selection activeCell="E10" sqref="E10"/>
    </sheetView>
  </sheetViews>
  <sheetFormatPr defaultColWidth="0" defaultRowHeight="0" customHeight="1" zeroHeight="1" outlineLevelRow="1"/>
  <cols>
    <col min="1" max="1" width="2.5703125" style="180" customWidth="1"/>
    <col min="2" max="2" width="4.28515625" style="180" customWidth="1"/>
    <col min="3" max="3" width="42.7109375" style="180" customWidth="1"/>
    <col min="4" max="4" width="14.7109375" style="181" customWidth="1"/>
    <col min="5" max="5" width="12.7109375" style="181" customWidth="1"/>
    <col min="6" max="6" width="14.7109375" style="181" customWidth="1"/>
    <col min="7" max="9" width="12.7109375" style="181" customWidth="1"/>
    <col min="10" max="10" width="13.5703125" style="181" bestFit="1" customWidth="1"/>
    <col min="11" max="11" width="12.7109375" style="181" customWidth="1"/>
    <col min="12" max="12" width="2.28515625" style="180" customWidth="1"/>
    <col min="13" max="13" width="4.28515625" style="180" customWidth="1"/>
    <col min="14" max="14" width="42.7109375" style="180" customWidth="1"/>
    <col min="15" max="22" width="12.7109375" style="181" customWidth="1"/>
    <col min="23" max="23" width="4.28515625" style="180" customWidth="1"/>
    <col min="24" max="24" width="6" style="180" hidden="1" customWidth="1"/>
    <col min="25" max="25" width="45.5703125" style="180" hidden="1" customWidth="1"/>
    <col min="26" max="26" width="11.7109375" style="181" hidden="1" customWidth="1"/>
    <col min="27" max="27" width="15.7109375" style="181" hidden="1" customWidth="1"/>
    <col min="28" max="28" width="12.28515625" style="181" hidden="1" customWidth="1"/>
    <col min="29" max="29" width="13" style="181" hidden="1" customWidth="1"/>
    <col min="30" max="30" width="16.7109375" style="181" hidden="1" customWidth="1"/>
    <col min="31" max="31" width="11.42578125" style="181" hidden="1" customWidth="1"/>
    <col min="32" max="33" width="8.7109375" style="180" hidden="1" customWidth="1"/>
    <col min="34" max="34" width="7.28515625" style="180" hidden="1" customWidth="1"/>
    <col min="35" max="35" width="42.7109375" style="180" hidden="1" customWidth="1"/>
    <col min="36" max="41" width="12.7109375" style="181" hidden="1" customWidth="1"/>
    <col min="42" max="42" width="11.42578125" style="180" hidden="1" customWidth="1"/>
    <col min="43" max="44" width="8.7109375" style="180" hidden="1" customWidth="1"/>
    <col min="45" max="45" width="7.28515625" style="180" hidden="1" customWidth="1"/>
    <col min="46" max="46" width="42.7109375" style="180" hidden="1" customWidth="1"/>
    <col min="47" max="53" width="12.7109375" style="180" hidden="1" customWidth="1"/>
    <col min="54" max="16384" width="9.28515625" style="180" hidden="1"/>
  </cols>
  <sheetData>
    <row r="1" spans="1:41" ht="12.75">
      <c r="A1" s="179" t="str">
        <f>'[106]Input| Setup'!E5&amp;"     "&amp;'[106]Input| Escalations'!D8</f>
        <v>Enter DNSP name     2024-25</v>
      </c>
    </row>
    <row r="2" spans="1:41" ht="13.5" customHeight="1">
      <c r="A2" s="182"/>
      <c r="B2" s="182"/>
      <c r="C2" s="183" t="str">
        <f>IFERROR([106]Index!B2,"")</f>
        <v>AER Capex Forecast Model</v>
      </c>
      <c r="D2" s="184" t="s">
        <v>18</v>
      </c>
      <c r="E2" s="185">
        <f>'[106]Model Validation'!$C$16</f>
        <v>0</v>
      </c>
      <c r="F2" s="184" t="s">
        <v>18</v>
      </c>
      <c r="G2" s="185">
        <f>'[106]Model Validation'!$C$16</f>
        <v>0</v>
      </c>
      <c r="H2" s="186"/>
      <c r="I2" s="186"/>
      <c r="J2" s="186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Z2" s="180"/>
      <c r="AA2" s="180"/>
      <c r="AB2" s="180"/>
      <c r="AC2" s="180"/>
      <c r="AD2" s="180"/>
      <c r="AE2" s="180"/>
      <c r="AJ2" s="180"/>
      <c r="AK2" s="180"/>
      <c r="AL2" s="180"/>
      <c r="AM2" s="180"/>
      <c r="AN2" s="180"/>
      <c r="AO2" s="180"/>
    </row>
    <row r="3" spans="1:41" ht="13.5" customHeight="1">
      <c r="A3" s="182"/>
      <c r="B3" s="182"/>
      <c r="C3" s="183" t="str">
        <f ca="1">IFERROR(MID(CELL("filename",B2),FIND("]",CELL("filename",B2))+1,255),"")</f>
        <v>Output| PTRM (D) (Adj)</v>
      </c>
      <c r="D3" s="182"/>
      <c r="E3" s="182"/>
      <c r="F3" s="182"/>
      <c r="G3" s="182"/>
      <c r="H3" s="186"/>
      <c r="I3" s="186"/>
      <c r="J3" s="186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Z3" s="180"/>
      <c r="AA3" s="180"/>
      <c r="AB3" s="180"/>
      <c r="AC3" s="180"/>
      <c r="AD3" s="180"/>
      <c r="AE3" s="180"/>
      <c r="AJ3" s="180"/>
      <c r="AK3" s="180"/>
      <c r="AL3" s="180"/>
      <c r="AM3" s="180"/>
      <c r="AN3" s="180"/>
      <c r="AO3" s="180"/>
    </row>
    <row r="4" spans="1:41" ht="12.75"/>
    <row r="5" spans="1:41" ht="12.75">
      <c r="A5" s="282"/>
      <c r="B5" s="282"/>
      <c r="C5" s="282" t="str">
        <f>IFERROR(LEFT('[106]Calc| Project Costs'!BZ7,2)+1&amp;". Forecast gross capital expenditure – as incurred ($millions "&amp;'[106]Input| Escalations'!$E$10&amp;" "&amp;'[106]Input| Escalations'!$D$10&amp;") (Distribution)","")</f>
        <v>56. Forecast gross capital expenditure – as incurred ($millions June 2024) (Distribution)</v>
      </c>
      <c r="D5" s="282"/>
      <c r="E5" s="282"/>
      <c r="F5" s="282"/>
      <c r="G5" s="282"/>
      <c r="H5" s="282"/>
      <c r="I5" s="282"/>
      <c r="J5" s="282"/>
      <c r="K5" s="282"/>
      <c r="N5" s="282" t="str">
        <f>IFERROR(LEFT(C170,2)+1&amp;". Forecast immediate expensing of capital expenditure – as incurred ($millions "&amp;'[106]Input| Escalations'!$E$10&amp;" "&amp;'[106]Input| Escalations'!$D$10&amp;") (Distribution)","")</f>
        <v>60. Forecast immediate expensing of capital expenditure – as incurred ($millions June 2024) (Distribution)</v>
      </c>
      <c r="O5" s="282"/>
      <c r="P5" s="282"/>
      <c r="Q5" s="282"/>
      <c r="R5" s="282"/>
      <c r="S5" s="282"/>
      <c r="T5" s="282"/>
      <c r="U5" s="282"/>
      <c r="V5" s="282"/>
    </row>
    <row r="6" spans="1:41" ht="12.75">
      <c r="D6" s="187"/>
      <c r="E6" s="187">
        <f>IF(ABS('[106]Calc| Project Costs'!BS6/10^3-E58-'[106]Output| PTRM (T)'!E58)&lt;0.0000001,0,1)</f>
        <v>1</v>
      </c>
      <c r="F6" s="187">
        <f>IF(ABS('[106]Calc| Project Costs'!BT6/10^3-F58-'[106]Output| PTRM (T)'!F58)&lt;0.0000001,0,1)</f>
        <v>1</v>
      </c>
      <c r="G6" s="187">
        <f>IF(ABS('[106]Calc| Project Costs'!BU6/10^3-G58-'[106]Output| PTRM (T)'!G58)&lt;0.0000001,0,1)</f>
        <v>1</v>
      </c>
      <c r="H6" s="187">
        <f>IF(ABS('[106]Calc| Project Costs'!BV6/10^3-H58-'[106]Output| PTRM (T)'!H58)&lt;0.0000001,0,1)</f>
        <v>1</v>
      </c>
      <c r="I6" s="187">
        <f>IF(ABS('[106]Calc| Project Costs'!BW6/10^3-I58-'[106]Output| PTRM (T)'!I58)&lt;0.0000001,0,1)</f>
        <v>1</v>
      </c>
      <c r="J6" s="187">
        <f>IF(ABS('[106]Calc| Project Costs'!BX6/10^3-J58-'[106]Output| PTRM (T)'!J58)&lt;0.0000001,0,1)</f>
        <v>1</v>
      </c>
      <c r="K6" s="188"/>
      <c r="O6" s="187">
        <f>IF(ABS((SUMPRODUCT(D8:D57,'[106]Input| Expensing'!N8:N57)-SUMPRODUCT(D118:D167,'[106]Input| Expensing'!N8:N57))-O58)&lt;0.0000001,0,1)</f>
        <v>1</v>
      </c>
      <c r="P6" s="187">
        <f>IF(ABS((SUMPRODUCT(E8:E57,'[106]Input| Expensing'!O8:O57)-SUMPRODUCT(E118:E167,'[106]Input| Expensing'!O8:O57))-P58)&lt;0.0000001,0,1)</f>
        <v>1</v>
      </c>
      <c r="Q6" s="187">
        <f>IF(ABS((SUMPRODUCT(F8:F57,'[106]Input| Expensing'!P8:P57)-SUMPRODUCT(F118:F167,'[106]Input| Expensing'!P8:P57))-Q58)&lt;0.0000001,0,1)</f>
        <v>1</v>
      </c>
      <c r="R6" s="187">
        <f>IF(ABS((SUMPRODUCT(G8:G57,'[106]Input| Expensing'!Q8:Q57)-SUMPRODUCT(G118:G167,'[106]Input| Expensing'!Q8:Q57))-R58)&lt;0.0000001,0,1)</f>
        <v>1</v>
      </c>
      <c r="S6" s="187">
        <f>IF(ABS((SUMPRODUCT(H8:H57,'[106]Input| Expensing'!R8:R57)-SUMPRODUCT(H118:H167,'[106]Input| Expensing'!R8:R57))-S58)&lt;0.0000001,0,1)</f>
        <v>1</v>
      </c>
      <c r="T6" s="187">
        <f>IF(ABS((SUMPRODUCT(I8:I57,'[106]Input| Expensing'!S8:S57)-SUMPRODUCT(I118:I167,'[106]Input| Expensing'!S8:S57))-T58)&lt;0.0000001,0,1)</f>
        <v>1</v>
      </c>
      <c r="U6" s="187">
        <f>IF(ABS((SUMPRODUCT(J8:J57,'[106]Input| Expensing'!T8:T57)-SUMPRODUCT(J118:J167,'[106]Input| Expensing'!T8:T57))-U58)&lt;0.0000001,0,1)</f>
        <v>1</v>
      </c>
      <c r="V6" s="180"/>
    </row>
    <row r="7" spans="1:41" ht="12.75">
      <c r="C7" s="189" t="s">
        <v>19</v>
      </c>
      <c r="D7" s="189" t="str">
        <f>IFERROR('[106]Input| Escalations'!H23,"")</f>
        <v>2022-23</v>
      </c>
      <c r="E7" s="189" t="str">
        <f>IFERROR('[106]Input| Escalations'!I23,"")</f>
        <v>2023-24</v>
      </c>
      <c r="F7" s="189" t="str">
        <f>IFERROR('[106]Input| Escalations'!J23,"")</f>
        <v>2024-25</v>
      </c>
      <c r="G7" s="189" t="str">
        <f>IFERROR('[106]Input| Escalations'!K23,"")</f>
        <v>2025-26</v>
      </c>
      <c r="H7" s="189" t="str">
        <f>IFERROR('[106]Input| Escalations'!L23,"")</f>
        <v>2026-27</v>
      </c>
      <c r="I7" s="189" t="str">
        <f>IFERROR('[106]Input| Escalations'!M23,"")</f>
        <v>2027-28</v>
      </c>
      <c r="J7" s="189" t="str">
        <f>IFERROR('[106]Input| Escalations'!N23,"")</f>
        <v>2028-29</v>
      </c>
      <c r="K7" s="189" t="s">
        <v>20</v>
      </c>
      <c r="N7" s="189" t="s">
        <v>19</v>
      </c>
      <c r="O7" s="189" t="str">
        <f t="shared" ref="O7:U7" si="0">D7</f>
        <v>2022-23</v>
      </c>
      <c r="P7" s="189" t="str">
        <f t="shared" si="0"/>
        <v>2023-24</v>
      </c>
      <c r="Q7" s="189" t="str">
        <f t="shared" si="0"/>
        <v>2024-25</v>
      </c>
      <c r="R7" s="189" t="str">
        <f t="shared" si="0"/>
        <v>2025-26</v>
      </c>
      <c r="S7" s="189" t="str">
        <f t="shared" si="0"/>
        <v>2026-27</v>
      </c>
      <c r="T7" s="189" t="str">
        <f t="shared" si="0"/>
        <v>2027-28</v>
      </c>
      <c r="U7" s="189" t="str">
        <f t="shared" si="0"/>
        <v>2028-29</v>
      </c>
      <c r="V7" s="189" t="s">
        <v>20</v>
      </c>
    </row>
    <row r="8" spans="1:41" ht="15">
      <c r="B8" s="190">
        <v>1</v>
      </c>
      <c r="C8" s="191" t="str">
        <f>'Output| PTRM (D)'!C8</f>
        <v>Opening Distribution Assets</v>
      </c>
      <c r="D8" s="192">
        <v>0</v>
      </c>
      <c r="E8" s="193">
        <f>'Output| PTRM (D)'!E8</f>
        <v>0</v>
      </c>
      <c r="F8" s="193">
        <f>'Output| PTRM (D)'!F8</f>
        <v>0</v>
      </c>
      <c r="G8" s="193">
        <f>'Output| PTRM (D)'!G8</f>
        <v>0</v>
      </c>
      <c r="H8" s="193">
        <f>'Output| PTRM (D)'!H8</f>
        <v>0</v>
      </c>
      <c r="I8" s="193">
        <f>'Output| PTRM (D)'!I8</f>
        <v>0</v>
      </c>
      <c r="J8" s="193">
        <f>'Output| PTRM (D)'!J8</f>
        <v>0</v>
      </c>
      <c r="K8" s="193">
        <f>'Output| PTRM (D)'!K8</f>
        <v>0</v>
      </c>
      <c r="L8" s="194"/>
      <c r="M8" s="190">
        <v>1</v>
      </c>
      <c r="N8" s="191" t="str">
        <f t="shared" ref="N8:N57" si="1">IFERROR(C8,"")</f>
        <v>Opening Distribution Assets</v>
      </c>
      <c r="O8" s="192">
        <v>0</v>
      </c>
      <c r="P8" s="193">
        <f>'Output| PTRM (D)'!P8</f>
        <v>0</v>
      </c>
      <c r="Q8" s="193">
        <f>'Output| PTRM (D)'!Q8</f>
        <v>0</v>
      </c>
      <c r="R8" s="193">
        <f>'Output| PTRM (D)'!R8</f>
        <v>0</v>
      </c>
      <c r="S8" s="193">
        <f>'Output| PTRM (D)'!S8</f>
        <v>0</v>
      </c>
      <c r="T8" s="193">
        <f>'Output| PTRM (D)'!T8</f>
        <v>0</v>
      </c>
      <c r="U8" s="193">
        <f>'Output| PTRM (D)'!U8</f>
        <v>0</v>
      </c>
      <c r="V8" s="193">
        <f>'Output| PTRM (D)'!V8</f>
        <v>0</v>
      </c>
      <c r="AF8" s="195"/>
      <c r="AG8" s="195"/>
      <c r="AH8" s="195"/>
    </row>
    <row r="9" spans="1:41" ht="15">
      <c r="B9" s="190">
        <f>IFERROR(B8+1,"")</f>
        <v>2</v>
      </c>
      <c r="C9" s="191" t="str">
        <f>'Output| PTRM (D)'!C9</f>
        <v>Zone Substation</v>
      </c>
      <c r="D9" s="192">
        <v>13.491022092333271</v>
      </c>
      <c r="E9" s="193">
        <f>'Output| PTRM (D)'!E9</f>
        <v>13.142390299365951</v>
      </c>
      <c r="F9" s="193">
        <f>'Output| PTRM (D)'!F9</f>
        <v>8.8883041157401514</v>
      </c>
      <c r="G9" s="193">
        <f>'Output| PTRM (D)'!G9</f>
        <v>10.581611606662214</v>
      </c>
      <c r="H9" s="193">
        <f>'Output| PTRM (D)'!H9</f>
        <v>8.6282829700304777</v>
      </c>
      <c r="I9" s="193">
        <f>'Output| PTRM (D)'!I9</f>
        <v>8.3161898987256269</v>
      </c>
      <c r="J9" s="193">
        <f>'Output| PTRM (D)'!J9</f>
        <v>9.0854572791499493</v>
      </c>
      <c r="K9" s="193">
        <f>'Output| PTRM (D)'!K9</f>
        <v>45.49984587030842</v>
      </c>
      <c r="L9" s="194"/>
      <c r="M9" s="190">
        <f>IFERROR(M8+1,"")</f>
        <v>2</v>
      </c>
      <c r="N9" s="191" t="str">
        <f t="shared" si="1"/>
        <v>Zone Substation</v>
      </c>
      <c r="O9" s="192">
        <v>0</v>
      </c>
      <c r="P9" s="193">
        <f>'Output| PTRM (D)'!P9</f>
        <v>0</v>
      </c>
      <c r="Q9" s="193">
        <f>'Output| PTRM (D)'!Q9</f>
        <v>0</v>
      </c>
      <c r="R9" s="193">
        <f>'Output| PTRM (D)'!R9</f>
        <v>0</v>
      </c>
      <c r="S9" s="193">
        <f>'Output| PTRM (D)'!S9</f>
        <v>0</v>
      </c>
      <c r="T9" s="193">
        <f>'Output| PTRM (D)'!T9</f>
        <v>0</v>
      </c>
      <c r="U9" s="193">
        <f>'Output| PTRM (D)'!U9</f>
        <v>0</v>
      </c>
      <c r="V9" s="193">
        <f>'Output| PTRM (D)'!V9</f>
        <v>0</v>
      </c>
      <c r="AF9" s="195"/>
      <c r="AG9" s="195"/>
      <c r="AH9" s="195"/>
    </row>
    <row r="10" spans="1:41" ht="15">
      <c r="B10" s="190">
        <f t="shared" ref="B10:B57" si="2">IFERROR(B9+1,"")</f>
        <v>3</v>
      </c>
      <c r="C10" s="191" t="str">
        <f>'Output| PTRM (D)'!C10</f>
        <v>Distribution Substations</v>
      </c>
      <c r="D10" s="192">
        <v>15.639910524391368</v>
      </c>
      <c r="E10" s="193">
        <f>'Output| PTRM (D)'!E10</f>
        <v>10.949382447197303</v>
      </c>
      <c r="F10" s="193">
        <f>'Output| PTRM (D)'!F10</f>
        <v>13.042908799083859</v>
      </c>
      <c r="G10" s="193">
        <f>'Output| PTRM (D)'!G10</f>
        <v>12.818755661417271</v>
      </c>
      <c r="H10" s="193">
        <f>'Output| PTRM (D)'!H10</f>
        <v>13.910677571692238</v>
      </c>
      <c r="I10" s="193">
        <f>'Output| PTRM (D)'!I10</f>
        <v>13.987489308289458</v>
      </c>
      <c r="J10" s="193">
        <f>'Output| PTRM (D)'!J10</f>
        <v>16.310459472930262</v>
      </c>
      <c r="K10" s="193">
        <f>'Output| PTRM (D)'!K10</f>
        <v>70.070290813413095</v>
      </c>
      <c r="L10" s="194"/>
      <c r="M10" s="190">
        <f t="shared" ref="M10:M57" si="3">IFERROR(M9+1,"")</f>
        <v>3</v>
      </c>
      <c r="N10" s="191" t="str">
        <f t="shared" si="1"/>
        <v>Distribution Substations</v>
      </c>
      <c r="O10" s="192">
        <v>0.23162647797630356</v>
      </c>
      <c r="P10" s="193">
        <f>'Output| PTRM (D)'!P10</f>
        <v>0.16215942694857102</v>
      </c>
      <c r="Q10" s="193">
        <f>'Output| PTRM (D)'!Q10</f>
        <v>0.19316437495918271</v>
      </c>
      <c r="R10" s="193">
        <f>'Output| PTRM (D)'!R10</f>
        <v>0.18984468596959569</v>
      </c>
      <c r="S10" s="193">
        <f>'Output| PTRM (D)'!S10</f>
        <v>0.20601595700672171</v>
      </c>
      <c r="T10" s="193">
        <f>'Output| PTRM (D)'!T10</f>
        <v>0.20715353232200517</v>
      </c>
      <c r="U10" s="193">
        <f>'Output| PTRM (D)'!U10</f>
        <v>0.2415565237722857</v>
      </c>
      <c r="V10" s="193">
        <f>'Output| PTRM (D)'!V10</f>
        <v>1.037735074029791</v>
      </c>
      <c r="AF10" s="195"/>
      <c r="AG10" s="195"/>
      <c r="AH10" s="195"/>
    </row>
    <row r="11" spans="1:41" ht="15">
      <c r="B11" s="190">
        <f t="shared" si="2"/>
        <v>4</v>
      </c>
      <c r="C11" s="191" t="str">
        <f>'Output| PTRM (D)'!C11</f>
        <v>Distribution Overhead Lines</v>
      </c>
      <c r="D11" s="192">
        <v>9.7954588749438436</v>
      </c>
      <c r="E11" s="193">
        <f>'Output| PTRM (D)'!E11</f>
        <v>11.937881121942443</v>
      </c>
      <c r="F11" s="193">
        <f>'Output| PTRM (D)'!F11</f>
        <v>13.984948874511382</v>
      </c>
      <c r="G11" s="193">
        <f>'Output| PTRM (D)'!G11</f>
        <v>13.979952059330683</v>
      </c>
      <c r="H11" s="193">
        <f>'Output| PTRM (D)'!H11</f>
        <v>19.871282852931948</v>
      </c>
      <c r="I11" s="193">
        <f>'Output| PTRM (D)'!I11</f>
        <v>22.967097568094879</v>
      </c>
      <c r="J11" s="193">
        <f>'Output| PTRM (D)'!J11</f>
        <v>21.58469553373742</v>
      </c>
      <c r="K11" s="193">
        <f>'Output| PTRM (D)'!K11</f>
        <v>92.387976888606303</v>
      </c>
      <c r="L11" s="194"/>
      <c r="M11" s="190">
        <f t="shared" si="3"/>
        <v>4</v>
      </c>
      <c r="N11" s="191" t="str">
        <f t="shared" si="1"/>
        <v>Distribution Overhead Lines</v>
      </c>
      <c r="O11" s="192">
        <v>9.0722737250722822</v>
      </c>
      <c r="P11" s="193">
        <f>'Output| PTRM (D)'!P11</f>
        <v>11.056526032226515</v>
      </c>
      <c r="Q11" s="193">
        <f>'Output| PTRM (D)'!Q11</f>
        <v>12.95246197469527</v>
      </c>
      <c r="R11" s="193">
        <f>'Output| PTRM (D)'!R11</f>
        <v>12.947834066563226</v>
      </c>
      <c r="S11" s="193">
        <f>'Output| PTRM (D)'!S11</f>
        <v>18.40421712303241</v>
      </c>
      <c r="T11" s="193">
        <f>'Output| PTRM (D)'!T11</f>
        <v>21.27147268032174</v>
      </c>
      <c r="U11" s="193">
        <f>'Output| PTRM (D)'!U11</f>
        <v>19.991131225774811</v>
      </c>
      <c r="V11" s="193">
        <f>'Output| PTRM (D)'!V11</f>
        <v>85.567117070387454</v>
      </c>
    </row>
    <row r="12" spans="1:41" ht="15">
      <c r="B12" s="190">
        <f t="shared" si="2"/>
        <v>5</v>
      </c>
      <c r="C12" s="191" t="str">
        <f>'Output| PTRM (D)'!C12</f>
        <v>Distribution Underground Lines</v>
      </c>
      <c r="D12" s="192">
        <v>30.401653294400461</v>
      </c>
      <c r="E12" s="193">
        <f>'Output| PTRM (D)'!E12</f>
        <v>27.846601809787334</v>
      </c>
      <c r="F12" s="193">
        <f>'Output| PTRM (D)'!F12</f>
        <v>35.640695057341929</v>
      </c>
      <c r="G12" s="193">
        <f>'Output| PTRM (D)'!G12</f>
        <v>30.773592672058292</v>
      </c>
      <c r="H12" s="193">
        <f>'Output| PTRM (D)'!H12</f>
        <v>42.203595422978459</v>
      </c>
      <c r="I12" s="193">
        <f>'Output| PTRM (D)'!I12</f>
        <v>47.353593582204326</v>
      </c>
      <c r="J12" s="193">
        <f>'Output| PTRM (D)'!J12</f>
        <v>44.195791313781825</v>
      </c>
      <c r="K12" s="193">
        <f>'Output| PTRM (D)'!K12</f>
        <v>200.16726804836483</v>
      </c>
      <c r="L12" s="194"/>
      <c r="M12" s="190">
        <f t="shared" si="3"/>
        <v>5</v>
      </c>
      <c r="N12" s="191" t="str">
        <f t="shared" si="1"/>
        <v>Distribution Underground Lines</v>
      </c>
      <c r="O12" s="192">
        <v>1.4259246807116928</v>
      </c>
      <c r="P12" s="193">
        <f>'Output| PTRM (D)'!P12</f>
        <v>1.3060807578060223</v>
      </c>
      <c r="Q12" s="193">
        <f>'Output| PTRM (D)'!Q12</f>
        <v>1.6716447603623057</v>
      </c>
      <c r="R12" s="193">
        <f>'Output| PTRM (D)'!R12</f>
        <v>1.4433645265616954</v>
      </c>
      <c r="S12" s="193">
        <f>'Output| PTRM (D)'!S12</f>
        <v>1.9794624948746462</v>
      </c>
      <c r="T12" s="193">
        <f>'Output| PTRM (D)'!T12</f>
        <v>2.2210113037543433</v>
      </c>
      <c r="U12" s="193">
        <f>'Output| PTRM (D)'!U12</f>
        <v>2.0729018572978193</v>
      </c>
      <c r="V12" s="193">
        <f>'Output| PTRM (D)'!V12</f>
        <v>9.3883849428508093</v>
      </c>
    </row>
    <row r="13" spans="1:41" ht="15">
      <c r="B13" s="190">
        <f t="shared" si="2"/>
        <v>6</v>
      </c>
      <c r="C13" s="191" t="str">
        <f>'Output| PTRM (D)'!C13</f>
        <v>IT &amp; Communication Systems (Networks)</v>
      </c>
      <c r="D13" s="192">
        <v>14.713339198561057</v>
      </c>
      <c r="E13" s="193">
        <f>'Output| PTRM (D)'!E13</f>
        <v>14.289679915985868</v>
      </c>
      <c r="F13" s="193">
        <f>'Output| PTRM (D)'!F13</f>
        <v>12.394117885208798</v>
      </c>
      <c r="G13" s="193">
        <f>'Output| PTRM (D)'!G13</f>
        <v>14.141603178323242</v>
      </c>
      <c r="H13" s="193">
        <f>'Output| PTRM (D)'!H13</f>
        <v>13.657464493585294</v>
      </c>
      <c r="I13" s="193">
        <f>'Output| PTRM (D)'!I13</f>
        <v>18.30656213935325</v>
      </c>
      <c r="J13" s="193">
        <f>'Output| PTRM (D)'!J13</f>
        <v>23.972134082374009</v>
      </c>
      <c r="K13" s="193">
        <f>'Output| PTRM (D)'!K13</f>
        <v>82.47188177884459</v>
      </c>
      <c r="L13" s="194"/>
      <c r="M13" s="190">
        <f t="shared" si="3"/>
        <v>6</v>
      </c>
      <c r="N13" s="191" t="str">
        <f t="shared" si="1"/>
        <v>IT &amp; Communication Systems (Networks)</v>
      </c>
      <c r="O13" s="192">
        <v>0</v>
      </c>
      <c r="P13" s="193">
        <f>'Output| PTRM (D)'!P13</f>
        <v>0</v>
      </c>
      <c r="Q13" s="193">
        <f>'Output| PTRM (D)'!Q13</f>
        <v>0</v>
      </c>
      <c r="R13" s="193">
        <f>'Output| PTRM (D)'!R13</f>
        <v>0</v>
      </c>
      <c r="S13" s="193">
        <f>'Output| PTRM (D)'!S13</f>
        <v>0</v>
      </c>
      <c r="T13" s="193">
        <f>'Output| PTRM (D)'!T13</f>
        <v>0</v>
      </c>
      <c r="U13" s="193">
        <f>'Output| PTRM (D)'!U13</f>
        <v>0</v>
      </c>
      <c r="V13" s="193">
        <f>'Output| PTRM (D)'!V13</f>
        <v>0</v>
      </c>
    </row>
    <row r="14" spans="1:41" ht="15">
      <c r="B14" s="190">
        <f t="shared" si="2"/>
        <v>7</v>
      </c>
      <c r="C14" s="191" t="str">
        <f>'Output| PTRM (D)'!C14</f>
        <v>Motor Vehicles</v>
      </c>
      <c r="D14" s="192">
        <v>2.4611544285608691</v>
      </c>
      <c r="E14" s="193">
        <f>'Output| PTRM (D)'!E14</f>
        <v>2.7288049886470125</v>
      </c>
      <c r="F14" s="193">
        <f>'Output| PTRM (D)'!F14</f>
        <v>3.4304736189469764</v>
      </c>
      <c r="G14" s="193">
        <f>'Output| PTRM (D)'!G14</f>
        <v>3.5483441423785718</v>
      </c>
      <c r="H14" s="193">
        <f>'Output| PTRM (D)'!H14</f>
        <v>1.9735215472969387</v>
      </c>
      <c r="I14" s="193">
        <f>'Output| PTRM (D)'!I14</f>
        <v>1.9822836723321224</v>
      </c>
      <c r="J14" s="193">
        <f>'Output| PTRM (D)'!J14</f>
        <v>2.040944647352172</v>
      </c>
      <c r="K14" s="193">
        <f>'Output| PTRM (D)'!K14</f>
        <v>12.975567628306781</v>
      </c>
      <c r="L14" s="194"/>
      <c r="M14" s="190">
        <f t="shared" si="3"/>
        <v>7</v>
      </c>
      <c r="N14" s="191" t="str">
        <f t="shared" si="1"/>
        <v>Motor Vehicles</v>
      </c>
      <c r="O14" s="192">
        <v>0</v>
      </c>
      <c r="P14" s="193">
        <f>'Output| PTRM (D)'!P14</f>
        <v>0</v>
      </c>
      <c r="Q14" s="193">
        <f>'Output| PTRM (D)'!Q14</f>
        <v>0</v>
      </c>
      <c r="R14" s="193">
        <f>'Output| PTRM (D)'!R14</f>
        <v>0</v>
      </c>
      <c r="S14" s="193">
        <f>'Output| PTRM (D)'!S14</f>
        <v>0</v>
      </c>
      <c r="T14" s="193">
        <f>'Output| PTRM (D)'!T14</f>
        <v>0</v>
      </c>
      <c r="U14" s="193">
        <f>'Output| PTRM (D)'!U14</f>
        <v>0</v>
      </c>
      <c r="V14" s="193">
        <f>'Output| PTRM (D)'!V14</f>
        <v>0</v>
      </c>
    </row>
    <row r="15" spans="1:41" ht="15">
      <c r="B15" s="190">
        <f t="shared" si="2"/>
        <v>8</v>
      </c>
      <c r="C15" s="191" t="str">
        <f>'Output| PTRM (D)'!C15</f>
        <v>Other Non-System Assets (Networks)</v>
      </c>
      <c r="D15" s="192">
        <v>0.55833453454748605</v>
      </c>
      <c r="E15" s="193">
        <f>'Output| PTRM (D)'!E15</f>
        <v>0.4562339675824158</v>
      </c>
      <c r="F15" s="193">
        <f>'Output| PTRM (D)'!F15</f>
        <v>0.45718175390923427</v>
      </c>
      <c r="G15" s="193">
        <f>'Output| PTRM (D)'!G15</f>
        <v>0.45807667646600198</v>
      </c>
      <c r="H15" s="193">
        <f>'Output| PTRM (D)'!H15</f>
        <v>0.45876704308860394</v>
      </c>
      <c r="I15" s="193">
        <f>'Output| PTRM (D)'!I15</f>
        <v>0.45913742213335457</v>
      </c>
      <c r="J15" s="193">
        <f>'Output| PTRM (D)'!J15</f>
        <v>0.45977053815140145</v>
      </c>
      <c r="K15" s="193">
        <f>'Output| PTRM (D)'!K15</f>
        <v>2.2929334337485963</v>
      </c>
      <c r="L15" s="194"/>
      <c r="M15" s="190">
        <f t="shared" si="3"/>
        <v>8</v>
      </c>
      <c r="N15" s="191" t="str">
        <f t="shared" si="1"/>
        <v>Other Non-System Assets (Networks)</v>
      </c>
      <c r="O15" s="192">
        <v>0</v>
      </c>
      <c r="P15" s="193">
        <f>'Output| PTRM (D)'!P15</f>
        <v>0</v>
      </c>
      <c r="Q15" s="193">
        <f>'Output| PTRM (D)'!Q15</f>
        <v>0</v>
      </c>
      <c r="R15" s="193">
        <f>'Output| PTRM (D)'!R15</f>
        <v>0</v>
      </c>
      <c r="S15" s="193">
        <f>'Output| PTRM (D)'!S15</f>
        <v>0</v>
      </c>
      <c r="T15" s="193">
        <f>'Output| PTRM (D)'!T15</f>
        <v>0</v>
      </c>
      <c r="U15" s="193">
        <f>'Output| PTRM (D)'!U15</f>
        <v>0</v>
      </c>
      <c r="V15" s="193">
        <f>'Output| PTRM (D)'!V15</f>
        <v>0</v>
      </c>
    </row>
    <row r="16" spans="1:41" ht="15">
      <c r="B16" s="190">
        <f t="shared" si="2"/>
        <v>9</v>
      </c>
      <c r="C16" s="191" t="str">
        <f>'Output| PTRM (D)'!C16</f>
        <v>IT Systems (Corporate)</v>
      </c>
      <c r="D16" s="192">
        <v>5.0096252878268537</v>
      </c>
      <c r="E16" s="193">
        <f>'Output| PTRM (D)'!E16</f>
        <v>3.9435487788132919</v>
      </c>
      <c r="F16" s="193">
        <f>'Output| PTRM (D)'!F16</f>
        <v>0.73418175225000437</v>
      </c>
      <c r="G16" s="193">
        <f>'Output| PTRM (D)'!G16</f>
        <v>1.5342886589985183</v>
      </c>
      <c r="H16" s="193">
        <f>'Output| PTRM (D)'!H16</f>
        <v>0.49679684498643956</v>
      </c>
      <c r="I16" s="193">
        <f>'Output| PTRM (D)'!I16</f>
        <v>0.47946994451328989</v>
      </c>
      <c r="J16" s="193">
        <f>'Output| PTRM (D)'!J16</f>
        <v>2.9404660122210569</v>
      </c>
      <c r="K16" s="193">
        <f>'Output| PTRM (D)'!K16</f>
        <v>6.1852032129693093</v>
      </c>
      <c r="L16" s="194"/>
      <c r="M16" s="190">
        <f t="shared" si="3"/>
        <v>9</v>
      </c>
      <c r="N16" s="191" t="str">
        <f t="shared" si="1"/>
        <v>IT Systems (Corporate)</v>
      </c>
      <c r="O16" s="192">
        <v>0</v>
      </c>
      <c r="P16" s="193">
        <f>'Output| PTRM (D)'!P16</f>
        <v>0</v>
      </c>
      <c r="Q16" s="193">
        <f>'Output| PTRM (D)'!Q16</f>
        <v>0</v>
      </c>
      <c r="R16" s="193">
        <f>'Output| PTRM (D)'!R16</f>
        <v>0</v>
      </c>
      <c r="S16" s="193">
        <f>'Output| PTRM (D)'!S16</f>
        <v>0</v>
      </c>
      <c r="T16" s="193">
        <f>'Output| PTRM (D)'!T16</f>
        <v>0</v>
      </c>
      <c r="U16" s="193">
        <f>'Output| PTRM (D)'!U16</f>
        <v>0</v>
      </c>
      <c r="V16" s="193">
        <f>'Output| PTRM (D)'!V16</f>
        <v>0</v>
      </c>
    </row>
    <row r="17" spans="2:22" ht="15">
      <c r="B17" s="190">
        <f t="shared" si="2"/>
        <v>10</v>
      </c>
      <c r="C17" s="191" t="str">
        <f>'Output| PTRM (D)'!C17</f>
        <v>Telecommunications (Corporate)</v>
      </c>
      <c r="D17" s="192">
        <v>0</v>
      </c>
      <c r="E17" s="193">
        <f>'Output| PTRM (D)'!E17</f>
        <v>0</v>
      </c>
      <c r="F17" s="193">
        <f>'Output| PTRM (D)'!F17</f>
        <v>0</v>
      </c>
      <c r="G17" s="193">
        <f>'Output| PTRM (D)'!G17</f>
        <v>0</v>
      </c>
      <c r="H17" s="193">
        <f>'Output| PTRM (D)'!H17</f>
        <v>0</v>
      </c>
      <c r="I17" s="193">
        <f>'Output| PTRM (D)'!I17</f>
        <v>0</v>
      </c>
      <c r="J17" s="193">
        <f>'Output| PTRM (D)'!J17</f>
        <v>0</v>
      </c>
      <c r="K17" s="193">
        <f>'Output| PTRM (D)'!K17</f>
        <v>0</v>
      </c>
      <c r="L17" s="194"/>
      <c r="M17" s="190">
        <f t="shared" si="3"/>
        <v>10</v>
      </c>
      <c r="N17" s="191" t="str">
        <f t="shared" si="1"/>
        <v>Telecommunications (Corporate)</v>
      </c>
      <c r="O17" s="192">
        <v>0</v>
      </c>
      <c r="P17" s="193">
        <f>'Output| PTRM (D)'!P17</f>
        <v>0</v>
      </c>
      <c r="Q17" s="193">
        <f>'Output| PTRM (D)'!Q17</f>
        <v>0</v>
      </c>
      <c r="R17" s="193">
        <f>'Output| PTRM (D)'!R17</f>
        <v>0</v>
      </c>
      <c r="S17" s="193">
        <f>'Output| PTRM (D)'!S17</f>
        <v>0</v>
      </c>
      <c r="T17" s="193">
        <f>'Output| PTRM (D)'!T17</f>
        <v>0</v>
      </c>
      <c r="U17" s="193">
        <f>'Output| PTRM (D)'!U17</f>
        <v>0</v>
      </c>
      <c r="V17" s="193">
        <f>'Output| PTRM (D)'!V17</f>
        <v>0</v>
      </c>
    </row>
    <row r="18" spans="2:22" ht="12.75">
      <c r="B18" s="190">
        <f t="shared" si="2"/>
        <v>11</v>
      </c>
      <c r="C18" s="191" t="str">
        <f>'Output| PTRM (D)'!C18</f>
        <v>Other Non-System Assets (Corporate)</v>
      </c>
      <c r="D18" s="192">
        <v>0</v>
      </c>
      <c r="E18" s="193">
        <f>'Output| PTRM (D)'!E18</f>
        <v>0</v>
      </c>
      <c r="F18" s="193">
        <f>'Output| PTRM (D)'!F18</f>
        <v>0</v>
      </c>
      <c r="G18" s="193">
        <f>'Output| PTRM (D)'!G18</f>
        <v>0</v>
      </c>
      <c r="H18" s="193">
        <f>'Output| PTRM (D)'!H18</f>
        <v>0</v>
      </c>
      <c r="I18" s="193">
        <f>'Output| PTRM (D)'!I18</f>
        <v>0</v>
      </c>
      <c r="J18" s="193">
        <f>'Output| PTRM (D)'!J18</f>
        <v>0</v>
      </c>
      <c r="K18" s="193">
        <f>'Output| PTRM (D)'!K18</f>
        <v>0</v>
      </c>
      <c r="L18" s="196"/>
      <c r="M18" s="190">
        <f t="shared" si="3"/>
        <v>11</v>
      </c>
      <c r="N18" s="191" t="str">
        <f t="shared" si="1"/>
        <v>Other Non-System Assets (Corporate)</v>
      </c>
      <c r="O18" s="192">
        <v>0</v>
      </c>
      <c r="P18" s="193">
        <f>'Output| PTRM (D)'!P18</f>
        <v>0</v>
      </c>
      <c r="Q18" s="193">
        <f>'Output| PTRM (D)'!Q18</f>
        <v>0</v>
      </c>
      <c r="R18" s="193">
        <f>'Output| PTRM (D)'!R18</f>
        <v>0</v>
      </c>
      <c r="S18" s="193">
        <f>'Output| PTRM (D)'!S18</f>
        <v>0</v>
      </c>
      <c r="T18" s="193">
        <f>'Output| PTRM (D)'!T18</f>
        <v>0</v>
      </c>
      <c r="U18" s="193">
        <f>'Output| PTRM (D)'!U18</f>
        <v>0</v>
      </c>
      <c r="V18" s="193">
        <f>'Output| PTRM (D)'!V18</f>
        <v>0</v>
      </c>
    </row>
    <row r="19" spans="2:22" ht="12.75">
      <c r="B19" s="190">
        <f t="shared" si="2"/>
        <v>12</v>
      </c>
      <c r="C19" s="191" t="str">
        <f>'Output| PTRM (D)'!C19</f>
        <v>Land</v>
      </c>
      <c r="D19" s="192">
        <v>0.28039869066004391</v>
      </c>
      <c r="E19" s="193">
        <f>'Output| PTRM (D)'!E19</f>
        <v>0.27973334178069659</v>
      </c>
      <c r="F19" s="193">
        <f>'Output| PTRM (D)'!F19</f>
        <v>0.22771724343648214</v>
      </c>
      <c r="G19" s="193">
        <f>'Output| PTRM (D)'!G19</f>
        <v>0.31704055302331763</v>
      </c>
      <c r="H19" s="193">
        <f>'Output| PTRM (D)'!H19</f>
        <v>0.21448939225924823</v>
      </c>
      <c r="I19" s="193">
        <f>'Output| PTRM (D)'!I19</f>
        <v>0.24280538336809346</v>
      </c>
      <c r="J19" s="193">
        <f>'Output| PTRM (D)'!J19</f>
        <v>0.27085879465765422</v>
      </c>
      <c r="K19" s="193">
        <f>'Output| PTRM (D)'!K19</f>
        <v>1.2729113667447958</v>
      </c>
      <c r="M19" s="190">
        <f t="shared" si="3"/>
        <v>12</v>
      </c>
      <c r="N19" s="191" t="str">
        <f t="shared" si="1"/>
        <v>Land</v>
      </c>
      <c r="O19" s="192">
        <v>0</v>
      </c>
      <c r="P19" s="193">
        <f>'Output| PTRM (D)'!P19</f>
        <v>0</v>
      </c>
      <c r="Q19" s="193">
        <f>'Output| PTRM (D)'!Q19</f>
        <v>0</v>
      </c>
      <c r="R19" s="193">
        <f>'Output| PTRM (D)'!R19</f>
        <v>0</v>
      </c>
      <c r="S19" s="193">
        <f>'Output| PTRM (D)'!S19</f>
        <v>0</v>
      </c>
      <c r="T19" s="193">
        <f>'Output| PTRM (D)'!T19</f>
        <v>0</v>
      </c>
      <c r="U19" s="193">
        <f>'Output| PTRM (D)'!U19</f>
        <v>0</v>
      </c>
      <c r="V19" s="193">
        <f>'Output| PTRM (D)'!V19</f>
        <v>0</v>
      </c>
    </row>
    <row r="20" spans="2:22" ht="12.75">
      <c r="B20" s="190">
        <f t="shared" si="2"/>
        <v>13</v>
      </c>
      <c r="C20" s="191" t="str">
        <f>'Output| PTRM (D)'!C20</f>
        <v>Buildings</v>
      </c>
      <c r="D20" s="192">
        <v>12.298767705687395</v>
      </c>
      <c r="E20" s="193">
        <f>'Output| PTRM (D)'!E20</f>
        <v>3.5819757715731453</v>
      </c>
      <c r="F20" s="193">
        <f>'Output| PTRM (D)'!F20</f>
        <v>0.4916162430397446</v>
      </c>
      <c r="G20" s="193">
        <f>'Output| PTRM (D)'!G20</f>
        <v>0.49746489529720417</v>
      </c>
      <c r="H20" s="193">
        <f>'Output| PTRM (D)'!H20</f>
        <v>0.50200301416741488</v>
      </c>
      <c r="I20" s="193">
        <f>'Output| PTRM (D)'!I20</f>
        <v>0.50448747327643861</v>
      </c>
      <c r="J20" s="193">
        <f>'Output| PTRM (D)'!J20</f>
        <v>0.50872229346902997</v>
      </c>
      <c r="K20" s="193">
        <f>'Output| PTRM (D)'!K20</f>
        <v>2.5042939192498324</v>
      </c>
      <c r="M20" s="190">
        <f t="shared" si="3"/>
        <v>13</v>
      </c>
      <c r="N20" s="191" t="str">
        <f t="shared" si="1"/>
        <v>Buildings</v>
      </c>
      <c r="O20" s="192">
        <v>0</v>
      </c>
      <c r="P20" s="193">
        <f>'[71]Output| PTRM (D)'!P20</f>
        <v>0</v>
      </c>
      <c r="Q20" s="193">
        <f>'[71]Output| PTRM (D)'!Q20</f>
        <v>0</v>
      </c>
      <c r="R20" s="193">
        <f>'[71]Output| PTRM (D)'!R20</f>
        <v>0</v>
      </c>
      <c r="S20" s="193">
        <f>'[71]Output| PTRM (D)'!S20</f>
        <v>0</v>
      </c>
      <c r="T20" s="193">
        <f>'[71]Output| PTRM (D)'!T20</f>
        <v>0</v>
      </c>
      <c r="U20" s="193">
        <f>'[71]Output| PTRM (D)'!U20</f>
        <v>0</v>
      </c>
      <c r="V20" s="193">
        <f>'[71]Output| PTRM (D)'!V20</f>
        <v>0</v>
      </c>
    </row>
    <row r="21" spans="2:22" ht="12.75">
      <c r="B21" s="190">
        <f t="shared" si="2"/>
        <v>14</v>
      </c>
      <c r="C21" s="191" t="str">
        <f>'Output| PTRM (D)'!C21</f>
        <v/>
      </c>
      <c r="D21" s="192">
        <v>0</v>
      </c>
      <c r="E21" s="193">
        <f>'[71]Output| PTRM (D)'!E21</f>
        <v>0</v>
      </c>
      <c r="F21" s="193">
        <f>'[71]Output| PTRM (D)'!F21</f>
        <v>0</v>
      </c>
      <c r="G21" s="193">
        <f>'[71]Output| PTRM (D)'!G21</f>
        <v>0</v>
      </c>
      <c r="H21" s="193">
        <f>'[71]Output| PTRM (D)'!H21</f>
        <v>0</v>
      </c>
      <c r="I21" s="193">
        <f>'[71]Output| PTRM (D)'!I21</f>
        <v>0</v>
      </c>
      <c r="J21" s="193">
        <f>'[71]Output| PTRM (D)'!J21</f>
        <v>0</v>
      </c>
      <c r="K21" s="193">
        <f>'[71]Output| PTRM (D)'!K21</f>
        <v>0</v>
      </c>
      <c r="M21" s="190">
        <f t="shared" si="3"/>
        <v>14</v>
      </c>
      <c r="N21" s="191" t="str">
        <f t="shared" si="1"/>
        <v/>
      </c>
      <c r="O21" s="193">
        <v>0</v>
      </c>
      <c r="P21" s="193">
        <f>'[71]Output| PTRM (D)'!P21</f>
        <v>0</v>
      </c>
      <c r="Q21" s="193">
        <f>'[71]Output| PTRM (D)'!Q21</f>
        <v>0</v>
      </c>
      <c r="R21" s="193">
        <f>'[71]Output| PTRM (D)'!R21</f>
        <v>0</v>
      </c>
      <c r="S21" s="193">
        <f>'[71]Output| PTRM (D)'!S21</f>
        <v>0</v>
      </c>
      <c r="T21" s="193">
        <f>'[71]Output| PTRM (D)'!T21</f>
        <v>0</v>
      </c>
      <c r="U21" s="193">
        <f>'[71]Output| PTRM (D)'!U21</f>
        <v>0</v>
      </c>
      <c r="V21" s="193">
        <f>'[71]Output| PTRM (D)'!V21</f>
        <v>0</v>
      </c>
    </row>
    <row r="22" spans="2:22" ht="12.75">
      <c r="B22" s="190">
        <f t="shared" si="2"/>
        <v>15</v>
      </c>
      <c r="C22" s="191" t="str">
        <f>'Output| PTRM (D)'!C22</f>
        <v/>
      </c>
      <c r="D22" s="192">
        <v>0</v>
      </c>
      <c r="E22" s="193">
        <f>'[71]Output| PTRM (D)'!E22</f>
        <v>0</v>
      </c>
      <c r="F22" s="193">
        <f>'[71]Output| PTRM (D)'!F22</f>
        <v>0</v>
      </c>
      <c r="G22" s="193">
        <f>'[71]Output| PTRM (D)'!G22</f>
        <v>0</v>
      </c>
      <c r="H22" s="193">
        <f>'[71]Output| PTRM (D)'!H22</f>
        <v>0</v>
      </c>
      <c r="I22" s="193">
        <f>'[71]Output| PTRM (D)'!I22</f>
        <v>0</v>
      </c>
      <c r="J22" s="193">
        <f>'[71]Output| PTRM (D)'!J22</f>
        <v>0</v>
      </c>
      <c r="K22" s="193">
        <f>'[71]Output| PTRM (D)'!K22</f>
        <v>0</v>
      </c>
      <c r="M22" s="190">
        <f t="shared" si="3"/>
        <v>15</v>
      </c>
      <c r="N22" s="191" t="str">
        <f t="shared" si="1"/>
        <v/>
      </c>
      <c r="O22" s="193">
        <v>0</v>
      </c>
      <c r="P22" s="193">
        <f>'[71]Output| PTRM (D)'!P22</f>
        <v>0</v>
      </c>
      <c r="Q22" s="193">
        <f>'[71]Output| PTRM (D)'!Q22</f>
        <v>0</v>
      </c>
      <c r="R22" s="193">
        <f>'[71]Output| PTRM (D)'!R22</f>
        <v>0</v>
      </c>
      <c r="S22" s="193">
        <f>'[71]Output| PTRM (D)'!S22</f>
        <v>0</v>
      </c>
      <c r="T22" s="193">
        <f>'[71]Output| PTRM (D)'!T22</f>
        <v>0</v>
      </c>
      <c r="U22" s="193">
        <f>'[71]Output| PTRM (D)'!U22</f>
        <v>0</v>
      </c>
      <c r="V22" s="193">
        <f>'[71]Output| PTRM (D)'!V22</f>
        <v>0</v>
      </c>
    </row>
    <row r="23" spans="2:22" ht="12.75">
      <c r="B23" s="190">
        <f t="shared" si="2"/>
        <v>16</v>
      </c>
      <c r="C23" s="191" t="str">
        <f>'Output| PTRM (D)'!C23</f>
        <v/>
      </c>
      <c r="D23" s="192">
        <v>0</v>
      </c>
      <c r="E23" s="193">
        <f>'[71]Output| PTRM (D)'!E23</f>
        <v>0</v>
      </c>
      <c r="F23" s="193">
        <f>'[71]Output| PTRM (D)'!F23</f>
        <v>0</v>
      </c>
      <c r="G23" s="193">
        <f>'[71]Output| PTRM (D)'!G23</f>
        <v>0</v>
      </c>
      <c r="H23" s="193">
        <f>'[71]Output| PTRM (D)'!H23</f>
        <v>0</v>
      </c>
      <c r="I23" s="193">
        <f>'[71]Output| PTRM (D)'!I23</f>
        <v>0</v>
      </c>
      <c r="J23" s="193">
        <f>'[71]Output| PTRM (D)'!J23</f>
        <v>0</v>
      </c>
      <c r="K23" s="193">
        <f>'[71]Output| PTRM (D)'!K23</f>
        <v>0</v>
      </c>
      <c r="M23" s="190">
        <f t="shared" si="3"/>
        <v>16</v>
      </c>
      <c r="N23" s="191" t="str">
        <f t="shared" si="1"/>
        <v/>
      </c>
      <c r="O23" s="193">
        <v>0</v>
      </c>
      <c r="P23" s="193">
        <f>'[71]Output| PTRM (D)'!P23</f>
        <v>0</v>
      </c>
      <c r="Q23" s="193">
        <f>'[71]Output| PTRM (D)'!Q23</f>
        <v>0</v>
      </c>
      <c r="R23" s="193">
        <f>'[71]Output| PTRM (D)'!R23</f>
        <v>0</v>
      </c>
      <c r="S23" s="193">
        <f>'[71]Output| PTRM (D)'!S23</f>
        <v>0</v>
      </c>
      <c r="T23" s="193">
        <f>'[71]Output| PTRM (D)'!T23</f>
        <v>0</v>
      </c>
      <c r="U23" s="193">
        <f>'[71]Output| PTRM (D)'!U23</f>
        <v>0</v>
      </c>
      <c r="V23" s="193">
        <f>'[71]Output| PTRM (D)'!V23</f>
        <v>0</v>
      </c>
    </row>
    <row r="24" spans="2:22" ht="12.75">
      <c r="B24" s="190">
        <f t="shared" si="2"/>
        <v>17</v>
      </c>
      <c r="C24" s="191" t="str">
        <f>'Output| PTRM (D)'!C24</f>
        <v/>
      </c>
      <c r="D24" s="192">
        <v>0</v>
      </c>
      <c r="E24" s="193">
        <f>'[71]Output| PTRM (D)'!E24</f>
        <v>0</v>
      </c>
      <c r="F24" s="193">
        <f>'[71]Output| PTRM (D)'!F24</f>
        <v>0</v>
      </c>
      <c r="G24" s="193">
        <f>'[71]Output| PTRM (D)'!G24</f>
        <v>0</v>
      </c>
      <c r="H24" s="193">
        <f>'[71]Output| PTRM (D)'!H24</f>
        <v>0</v>
      </c>
      <c r="I24" s="193">
        <f>'[71]Output| PTRM (D)'!I24</f>
        <v>0</v>
      </c>
      <c r="J24" s="193">
        <f>'[71]Output| PTRM (D)'!J24</f>
        <v>0</v>
      </c>
      <c r="K24" s="193">
        <f>'[71]Output| PTRM (D)'!K24</f>
        <v>0</v>
      </c>
      <c r="M24" s="190">
        <f t="shared" si="3"/>
        <v>17</v>
      </c>
      <c r="N24" s="191" t="str">
        <f t="shared" si="1"/>
        <v/>
      </c>
      <c r="O24" s="193">
        <v>0</v>
      </c>
      <c r="P24" s="193">
        <f>'[71]Output| PTRM (D)'!P24</f>
        <v>0</v>
      </c>
      <c r="Q24" s="193">
        <f>'[71]Output| PTRM (D)'!Q24</f>
        <v>0</v>
      </c>
      <c r="R24" s="193">
        <f>'[71]Output| PTRM (D)'!R24</f>
        <v>0</v>
      </c>
      <c r="S24" s="193">
        <f>'[71]Output| PTRM (D)'!S24</f>
        <v>0</v>
      </c>
      <c r="T24" s="193">
        <f>'[71]Output| PTRM (D)'!T24</f>
        <v>0</v>
      </c>
      <c r="U24" s="193">
        <f>'[71]Output| PTRM (D)'!U24</f>
        <v>0</v>
      </c>
      <c r="V24" s="193">
        <f>'[71]Output| PTRM (D)'!V24</f>
        <v>0</v>
      </c>
    </row>
    <row r="25" spans="2:22" ht="12.75">
      <c r="B25" s="190">
        <f t="shared" si="2"/>
        <v>18</v>
      </c>
      <c r="C25" s="191" t="str">
        <f>'Output| PTRM (D)'!C25</f>
        <v/>
      </c>
      <c r="D25" s="192">
        <v>0</v>
      </c>
      <c r="E25" s="193">
        <f>'[71]Output| PTRM (D)'!E25</f>
        <v>0</v>
      </c>
      <c r="F25" s="193">
        <f>'[71]Output| PTRM (D)'!F25</f>
        <v>0</v>
      </c>
      <c r="G25" s="193">
        <f>'[71]Output| PTRM (D)'!G25</f>
        <v>0</v>
      </c>
      <c r="H25" s="193">
        <f>'[71]Output| PTRM (D)'!H25</f>
        <v>0</v>
      </c>
      <c r="I25" s="193">
        <f>'[71]Output| PTRM (D)'!I25</f>
        <v>0</v>
      </c>
      <c r="J25" s="193">
        <f>'[71]Output| PTRM (D)'!J25</f>
        <v>0</v>
      </c>
      <c r="K25" s="193">
        <f>'[71]Output| PTRM (D)'!K25</f>
        <v>0</v>
      </c>
      <c r="M25" s="190">
        <f t="shared" si="3"/>
        <v>18</v>
      </c>
      <c r="N25" s="191" t="str">
        <f t="shared" si="1"/>
        <v/>
      </c>
      <c r="O25" s="193">
        <v>0</v>
      </c>
      <c r="P25" s="193">
        <f>'[71]Output| PTRM (D)'!P25</f>
        <v>0</v>
      </c>
      <c r="Q25" s="193">
        <f>'[71]Output| PTRM (D)'!Q25</f>
        <v>0</v>
      </c>
      <c r="R25" s="193">
        <f>'[71]Output| PTRM (D)'!R25</f>
        <v>0</v>
      </c>
      <c r="S25" s="193">
        <f>'[71]Output| PTRM (D)'!S25</f>
        <v>0</v>
      </c>
      <c r="T25" s="193">
        <f>'[71]Output| PTRM (D)'!T25</f>
        <v>0</v>
      </c>
      <c r="U25" s="193">
        <f>'[71]Output| PTRM (D)'!U25</f>
        <v>0</v>
      </c>
      <c r="V25" s="193">
        <f>'[71]Output| PTRM (D)'!V25</f>
        <v>0</v>
      </c>
    </row>
    <row r="26" spans="2:22" ht="12.75">
      <c r="B26" s="190">
        <f t="shared" si="2"/>
        <v>19</v>
      </c>
      <c r="C26" s="191" t="str">
        <f>'Output| PTRM (D)'!C26</f>
        <v/>
      </c>
      <c r="D26" s="192">
        <v>0</v>
      </c>
      <c r="E26" s="193">
        <f>'[71]Output| PTRM (D)'!E26</f>
        <v>0</v>
      </c>
      <c r="F26" s="193">
        <f>'[71]Output| PTRM (D)'!F26</f>
        <v>0</v>
      </c>
      <c r="G26" s="193">
        <f>'[71]Output| PTRM (D)'!G26</f>
        <v>0</v>
      </c>
      <c r="H26" s="193">
        <f>'[71]Output| PTRM (D)'!H26</f>
        <v>0</v>
      </c>
      <c r="I26" s="193">
        <f>'[71]Output| PTRM (D)'!I26</f>
        <v>0</v>
      </c>
      <c r="J26" s="193">
        <f>'[71]Output| PTRM (D)'!J26</f>
        <v>0</v>
      </c>
      <c r="K26" s="193">
        <f>'[71]Output| PTRM (D)'!K26</f>
        <v>0</v>
      </c>
      <c r="M26" s="190">
        <f t="shared" si="3"/>
        <v>19</v>
      </c>
      <c r="N26" s="191" t="str">
        <f t="shared" si="1"/>
        <v/>
      </c>
      <c r="O26" s="193">
        <v>0</v>
      </c>
      <c r="P26" s="193">
        <f>'[71]Output| PTRM (D)'!P26</f>
        <v>0</v>
      </c>
      <c r="Q26" s="193">
        <f>'[71]Output| PTRM (D)'!Q26</f>
        <v>0</v>
      </c>
      <c r="R26" s="193">
        <f>'[71]Output| PTRM (D)'!R26</f>
        <v>0</v>
      </c>
      <c r="S26" s="193">
        <f>'[71]Output| PTRM (D)'!S26</f>
        <v>0</v>
      </c>
      <c r="T26" s="193">
        <f>'[71]Output| PTRM (D)'!T26</f>
        <v>0</v>
      </c>
      <c r="U26" s="193">
        <f>'[71]Output| PTRM (D)'!U26</f>
        <v>0</v>
      </c>
      <c r="V26" s="193">
        <f>'[71]Output| PTRM (D)'!V26</f>
        <v>0</v>
      </c>
    </row>
    <row r="27" spans="2:22" ht="12.75">
      <c r="B27" s="190">
        <f t="shared" si="2"/>
        <v>20</v>
      </c>
      <c r="C27" s="191" t="str">
        <f>'Output| PTRM (D)'!C27</f>
        <v/>
      </c>
      <c r="D27" s="192">
        <v>0</v>
      </c>
      <c r="E27" s="193">
        <f>'[71]Output| PTRM (D)'!E27</f>
        <v>0</v>
      </c>
      <c r="F27" s="193">
        <f>'[71]Output| PTRM (D)'!F27</f>
        <v>0</v>
      </c>
      <c r="G27" s="193">
        <f>'[71]Output| PTRM (D)'!G27</f>
        <v>0</v>
      </c>
      <c r="H27" s="193">
        <f>'[71]Output| PTRM (D)'!H27</f>
        <v>0</v>
      </c>
      <c r="I27" s="193">
        <f>'[71]Output| PTRM (D)'!I27</f>
        <v>0</v>
      </c>
      <c r="J27" s="193">
        <f>'[71]Output| PTRM (D)'!J27</f>
        <v>0</v>
      </c>
      <c r="K27" s="193">
        <f>'[71]Output| PTRM (D)'!K27</f>
        <v>0</v>
      </c>
      <c r="M27" s="190">
        <f t="shared" si="3"/>
        <v>20</v>
      </c>
      <c r="N27" s="191" t="str">
        <f t="shared" si="1"/>
        <v/>
      </c>
      <c r="O27" s="193">
        <v>0</v>
      </c>
      <c r="P27" s="193">
        <f>'[71]Output| PTRM (D)'!P27</f>
        <v>0</v>
      </c>
      <c r="Q27" s="193">
        <f>'[71]Output| PTRM (D)'!Q27</f>
        <v>0</v>
      </c>
      <c r="R27" s="193">
        <f>'[71]Output| PTRM (D)'!R27</f>
        <v>0</v>
      </c>
      <c r="S27" s="193">
        <f>'[71]Output| PTRM (D)'!S27</f>
        <v>0</v>
      </c>
      <c r="T27" s="193">
        <f>'[71]Output| PTRM (D)'!T27</f>
        <v>0</v>
      </c>
      <c r="U27" s="193">
        <f>'[71]Output| PTRM (D)'!U27</f>
        <v>0</v>
      </c>
      <c r="V27" s="193">
        <f>'[71]Output| PTRM (D)'!V27</f>
        <v>0</v>
      </c>
    </row>
    <row r="28" spans="2:22" ht="12.75" hidden="1" outlineLevel="1">
      <c r="B28" s="190">
        <f t="shared" si="2"/>
        <v>21</v>
      </c>
      <c r="C28" s="191" t="str">
        <f>'Output| PTRM (D)'!C28</f>
        <v/>
      </c>
      <c r="D28" s="192">
        <v>0</v>
      </c>
      <c r="E28" s="193">
        <f>'[71]Output| PTRM (D)'!E28</f>
        <v>0</v>
      </c>
      <c r="F28" s="193">
        <f>'[71]Output| PTRM (D)'!F28</f>
        <v>0</v>
      </c>
      <c r="G28" s="193">
        <f>'[71]Output| PTRM (D)'!G28</f>
        <v>0</v>
      </c>
      <c r="H28" s="193">
        <f>'[71]Output| PTRM (D)'!H28</f>
        <v>0</v>
      </c>
      <c r="I28" s="193">
        <f>'[71]Output| PTRM (D)'!I28</f>
        <v>0</v>
      </c>
      <c r="J28" s="193">
        <f>'[71]Output| PTRM (D)'!J28</f>
        <v>0</v>
      </c>
      <c r="K28" s="193">
        <f>'[71]Output| PTRM (D)'!K28</f>
        <v>0</v>
      </c>
      <c r="M28" s="190">
        <f t="shared" si="3"/>
        <v>21</v>
      </c>
      <c r="N28" s="191" t="str">
        <f t="shared" si="1"/>
        <v/>
      </c>
      <c r="O28" s="193" t="s">
        <v>123</v>
      </c>
      <c r="P28" s="193" t="str">
        <f>'[71]Output| PTRM (D)'!P28</f>
        <v/>
      </c>
      <c r="Q28" s="193">
        <f>'[71]Output| PTRM (D)'!Q28</f>
        <v>0</v>
      </c>
      <c r="R28" s="193">
        <f>'[71]Output| PTRM (D)'!R28</f>
        <v>0</v>
      </c>
      <c r="S28" s="193">
        <f>'[71]Output| PTRM (D)'!S28</f>
        <v>0</v>
      </c>
      <c r="T28" s="193">
        <f>'[71]Output| PTRM (D)'!T28</f>
        <v>0</v>
      </c>
      <c r="U28" s="193">
        <f>'[71]Output| PTRM (D)'!U28</f>
        <v>0</v>
      </c>
      <c r="V28" s="193">
        <f>'[71]Output| PTRM (D)'!V28</f>
        <v>0</v>
      </c>
    </row>
    <row r="29" spans="2:22" ht="12.75" hidden="1" outlineLevel="1">
      <c r="B29" s="190">
        <f t="shared" si="2"/>
        <v>22</v>
      </c>
      <c r="C29" s="191" t="str">
        <f>'Output| PTRM (D)'!C29</f>
        <v/>
      </c>
      <c r="D29" s="192">
        <v>0</v>
      </c>
      <c r="E29" s="193">
        <f>'[71]Output| PTRM (D)'!E29</f>
        <v>0</v>
      </c>
      <c r="F29" s="193">
        <f>'[71]Output| PTRM (D)'!F29</f>
        <v>0</v>
      </c>
      <c r="G29" s="193">
        <f>'[71]Output| PTRM (D)'!G29</f>
        <v>0</v>
      </c>
      <c r="H29" s="193">
        <f>'[71]Output| PTRM (D)'!H29</f>
        <v>0</v>
      </c>
      <c r="I29" s="193">
        <f>'[71]Output| PTRM (D)'!I29</f>
        <v>0</v>
      </c>
      <c r="J29" s="193">
        <f>'[71]Output| PTRM (D)'!J29</f>
        <v>0</v>
      </c>
      <c r="K29" s="193">
        <f>'[71]Output| PTRM (D)'!K29</f>
        <v>0</v>
      </c>
      <c r="M29" s="190">
        <f t="shared" si="3"/>
        <v>22</v>
      </c>
      <c r="N29" s="191" t="str">
        <f t="shared" si="1"/>
        <v/>
      </c>
      <c r="O29" s="193" t="s">
        <v>123</v>
      </c>
      <c r="P29" s="193" t="str">
        <f>'[71]Output| PTRM (D)'!P29</f>
        <v/>
      </c>
      <c r="Q29" s="193">
        <f>'[71]Output| PTRM (D)'!Q29</f>
        <v>0</v>
      </c>
      <c r="R29" s="193">
        <f>'[71]Output| PTRM (D)'!R29</f>
        <v>0</v>
      </c>
      <c r="S29" s="193">
        <f>'[71]Output| PTRM (D)'!S29</f>
        <v>0</v>
      </c>
      <c r="T29" s="193">
        <f>'[71]Output| PTRM (D)'!T29</f>
        <v>0</v>
      </c>
      <c r="U29" s="193">
        <f>'[71]Output| PTRM (D)'!U29</f>
        <v>0</v>
      </c>
      <c r="V29" s="193">
        <f>'[71]Output| PTRM (D)'!V29</f>
        <v>0</v>
      </c>
    </row>
    <row r="30" spans="2:22" ht="12.75" hidden="1" outlineLevel="1">
      <c r="B30" s="190">
        <f t="shared" si="2"/>
        <v>23</v>
      </c>
      <c r="C30" s="191" t="str">
        <f>'Output| PTRM (D)'!C30</f>
        <v/>
      </c>
      <c r="D30" s="192">
        <v>0</v>
      </c>
      <c r="E30" s="193">
        <f>'[71]Output| PTRM (D)'!E30</f>
        <v>0</v>
      </c>
      <c r="F30" s="193">
        <f>'[71]Output| PTRM (D)'!F30</f>
        <v>0</v>
      </c>
      <c r="G30" s="193">
        <f>'[71]Output| PTRM (D)'!G30</f>
        <v>0</v>
      </c>
      <c r="H30" s="193">
        <f>'[71]Output| PTRM (D)'!H30</f>
        <v>0</v>
      </c>
      <c r="I30" s="193">
        <f>'[71]Output| PTRM (D)'!I30</f>
        <v>0</v>
      </c>
      <c r="J30" s="193">
        <f>'[71]Output| PTRM (D)'!J30</f>
        <v>0</v>
      </c>
      <c r="K30" s="193">
        <f>'[71]Output| PTRM (D)'!K30</f>
        <v>0</v>
      </c>
      <c r="M30" s="190">
        <f t="shared" si="3"/>
        <v>23</v>
      </c>
      <c r="N30" s="191" t="str">
        <f t="shared" si="1"/>
        <v/>
      </c>
      <c r="O30" s="193" t="s">
        <v>123</v>
      </c>
      <c r="P30" s="193" t="str">
        <f>'[71]Output| PTRM (D)'!P30</f>
        <v/>
      </c>
      <c r="Q30" s="193">
        <f>'[71]Output| PTRM (D)'!Q30</f>
        <v>0</v>
      </c>
      <c r="R30" s="193">
        <f>'[71]Output| PTRM (D)'!R30</f>
        <v>0</v>
      </c>
      <c r="S30" s="193">
        <f>'[71]Output| PTRM (D)'!S30</f>
        <v>0</v>
      </c>
      <c r="T30" s="193">
        <f>'[71]Output| PTRM (D)'!T30</f>
        <v>0</v>
      </c>
      <c r="U30" s="193">
        <f>'[71]Output| PTRM (D)'!U30</f>
        <v>0</v>
      </c>
      <c r="V30" s="193">
        <f>'[71]Output| PTRM (D)'!V30</f>
        <v>0</v>
      </c>
    </row>
    <row r="31" spans="2:22" ht="12.75" hidden="1" outlineLevel="1">
      <c r="B31" s="190">
        <f t="shared" si="2"/>
        <v>24</v>
      </c>
      <c r="C31" s="191" t="str">
        <f>'Output| PTRM (D)'!C31</f>
        <v/>
      </c>
      <c r="D31" s="192">
        <v>0</v>
      </c>
      <c r="E31" s="193">
        <f>'[71]Output| PTRM (D)'!E31</f>
        <v>0</v>
      </c>
      <c r="F31" s="193">
        <f>'[71]Output| PTRM (D)'!F31</f>
        <v>0</v>
      </c>
      <c r="G31" s="193">
        <f>'[71]Output| PTRM (D)'!G31</f>
        <v>0</v>
      </c>
      <c r="H31" s="193">
        <f>'[71]Output| PTRM (D)'!H31</f>
        <v>0</v>
      </c>
      <c r="I31" s="193">
        <f>'[71]Output| PTRM (D)'!I31</f>
        <v>0</v>
      </c>
      <c r="J31" s="193">
        <f>'[71]Output| PTRM (D)'!J31</f>
        <v>0</v>
      </c>
      <c r="K31" s="193">
        <f>'[71]Output| PTRM (D)'!K31</f>
        <v>0</v>
      </c>
      <c r="M31" s="190">
        <f t="shared" si="3"/>
        <v>24</v>
      </c>
      <c r="N31" s="191" t="str">
        <f t="shared" si="1"/>
        <v/>
      </c>
      <c r="O31" s="193" t="s">
        <v>123</v>
      </c>
      <c r="P31" s="193" t="str">
        <f>'[71]Output| PTRM (D)'!P31</f>
        <v/>
      </c>
      <c r="Q31" s="193">
        <f>'[71]Output| PTRM (D)'!Q31</f>
        <v>0</v>
      </c>
      <c r="R31" s="193">
        <f>'[71]Output| PTRM (D)'!R31</f>
        <v>0</v>
      </c>
      <c r="S31" s="193">
        <f>'[71]Output| PTRM (D)'!S31</f>
        <v>0</v>
      </c>
      <c r="T31" s="193">
        <f>'[71]Output| PTRM (D)'!T31</f>
        <v>0</v>
      </c>
      <c r="U31" s="193">
        <f>'[71]Output| PTRM (D)'!U31</f>
        <v>0</v>
      </c>
      <c r="V31" s="193">
        <f>'[71]Output| PTRM (D)'!V31</f>
        <v>0</v>
      </c>
    </row>
    <row r="32" spans="2:22" ht="12.75" hidden="1" outlineLevel="1">
      <c r="B32" s="190">
        <f t="shared" si="2"/>
        <v>25</v>
      </c>
      <c r="C32" s="191" t="str">
        <f>'Output| PTRM (D)'!C32</f>
        <v/>
      </c>
      <c r="D32" s="192">
        <v>0</v>
      </c>
      <c r="E32" s="193">
        <f>'[71]Output| PTRM (D)'!E32</f>
        <v>0</v>
      </c>
      <c r="F32" s="193">
        <f>'[71]Output| PTRM (D)'!F32</f>
        <v>0</v>
      </c>
      <c r="G32" s="193">
        <f>'[71]Output| PTRM (D)'!G32</f>
        <v>0</v>
      </c>
      <c r="H32" s="193">
        <f>'[71]Output| PTRM (D)'!H32</f>
        <v>0</v>
      </c>
      <c r="I32" s="193">
        <f>'[71]Output| PTRM (D)'!I32</f>
        <v>0</v>
      </c>
      <c r="J32" s="193">
        <f>'[71]Output| PTRM (D)'!J32</f>
        <v>0</v>
      </c>
      <c r="K32" s="193">
        <f>'[71]Output| PTRM (D)'!K32</f>
        <v>0</v>
      </c>
      <c r="M32" s="190">
        <f t="shared" si="3"/>
        <v>25</v>
      </c>
      <c r="N32" s="191" t="str">
        <f t="shared" si="1"/>
        <v/>
      </c>
      <c r="O32" s="193" t="s">
        <v>123</v>
      </c>
      <c r="P32" s="193" t="str">
        <f>'[71]Output| PTRM (D)'!P32</f>
        <v/>
      </c>
      <c r="Q32" s="193">
        <f>'[71]Output| PTRM (D)'!Q32</f>
        <v>0</v>
      </c>
      <c r="R32" s="193">
        <f>'[71]Output| PTRM (D)'!R32</f>
        <v>0</v>
      </c>
      <c r="S32" s="193">
        <f>'[71]Output| PTRM (D)'!S32</f>
        <v>0</v>
      </c>
      <c r="T32" s="193">
        <f>'[71]Output| PTRM (D)'!T32</f>
        <v>0</v>
      </c>
      <c r="U32" s="193">
        <f>'[71]Output| PTRM (D)'!U32</f>
        <v>0</v>
      </c>
      <c r="V32" s="193">
        <f>'[71]Output| PTRM (D)'!V32</f>
        <v>0</v>
      </c>
    </row>
    <row r="33" spans="2:22" ht="12.75" hidden="1" outlineLevel="1">
      <c r="B33" s="190">
        <f t="shared" si="2"/>
        <v>26</v>
      </c>
      <c r="C33" s="191" t="str">
        <f>'Output| PTRM (D)'!C33</f>
        <v/>
      </c>
      <c r="D33" s="192">
        <v>0</v>
      </c>
      <c r="E33" s="193">
        <f>'[71]Output| PTRM (D)'!E33</f>
        <v>0</v>
      </c>
      <c r="F33" s="193">
        <f>'[71]Output| PTRM (D)'!F33</f>
        <v>0</v>
      </c>
      <c r="G33" s="193">
        <f>'[71]Output| PTRM (D)'!G33</f>
        <v>0</v>
      </c>
      <c r="H33" s="193">
        <f>'[71]Output| PTRM (D)'!H33</f>
        <v>0</v>
      </c>
      <c r="I33" s="193">
        <f>'[71]Output| PTRM (D)'!I33</f>
        <v>0</v>
      </c>
      <c r="J33" s="193">
        <f>'[71]Output| PTRM (D)'!J33</f>
        <v>0</v>
      </c>
      <c r="K33" s="193">
        <f>'[71]Output| PTRM (D)'!K33</f>
        <v>0</v>
      </c>
      <c r="M33" s="190">
        <f t="shared" si="3"/>
        <v>26</v>
      </c>
      <c r="N33" s="191" t="str">
        <f t="shared" si="1"/>
        <v/>
      </c>
      <c r="O33" s="193" t="s">
        <v>123</v>
      </c>
      <c r="P33" s="193" t="str">
        <f>'[71]Output| PTRM (D)'!P33</f>
        <v/>
      </c>
      <c r="Q33" s="193">
        <f>'[71]Output| PTRM (D)'!Q33</f>
        <v>0</v>
      </c>
      <c r="R33" s="193">
        <f>'[71]Output| PTRM (D)'!R33</f>
        <v>0</v>
      </c>
      <c r="S33" s="193">
        <f>'[71]Output| PTRM (D)'!S33</f>
        <v>0</v>
      </c>
      <c r="T33" s="193">
        <f>'[71]Output| PTRM (D)'!T33</f>
        <v>0</v>
      </c>
      <c r="U33" s="193">
        <f>'[71]Output| PTRM (D)'!U33</f>
        <v>0</v>
      </c>
      <c r="V33" s="193">
        <f>'[71]Output| PTRM (D)'!V33</f>
        <v>0</v>
      </c>
    </row>
    <row r="34" spans="2:22" ht="12.75" hidden="1" outlineLevel="1">
      <c r="B34" s="190">
        <f t="shared" si="2"/>
        <v>27</v>
      </c>
      <c r="C34" s="191" t="str">
        <f>'Output| PTRM (D)'!C34</f>
        <v/>
      </c>
      <c r="D34" s="192">
        <v>0</v>
      </c>
      <c r="E34" s="193">
        <f>'[71]Output| PTRM (D)'!E34</f>
        <v>0</v>
      </c>
      <c r="F34" s="193">
        <f>'[71]Output| PTRM (D)'!F34</f>
        <v>0</v>
      </c>
      <c r="G34" s="193">
        <f>'[71]Output| PTRM (D)'!G34</f>
        <v>0</v>
      </c>
      <c r="H34" s="193">
        <f>'[71]Output| PTRM (D)'!H34</f>
        <v>0</v>
      </c>
      <c r="I34" s="193">
        <f>'[71]Output| PTRM (D)'!I34</f>
        <v>0</v>
      </c>
      <c r="J34" s="193">
        <f>'[71]Output| PTRM (D)'!J34</f>
        <v>0</v>
      </c>
      <c r="K34" s="193">
        <f>'[71]Output| PTRM (D)'!K34</f>
        <v>0</v>
      </c>
      <c r="M34" s="190">
        <f t="shared" si="3"/>
        <v>27</v>
      </c>
      <c r="N34" s="191" t="str">
        <f t="shared" si="1"/>
        <v/>
      </c>
      <c r="O34" s="193" t="s">
        <v>123</v>
      </c>
      <c r="P34" s="193" t="str">
        <f>'[71]Output| PTRM (D)'!P34</f>
        <v/>
      </c>
      <c r="Q34" s="193">
        <f>'[71]Output| PTRM (D)'!Q34</f>
        <v>0</v>
      </c>
      <c r="R34" s="193">
        <f>'[71]Output| PTRM (D)'!R34</f>
        <v>0</v>
      </c>
      <c r="S34" s="193">
        <f>'[71]Output| PTRM (D)'!S34</f>
        <v>0</v>
      </c>
      <c r="T34" s="193">
        <f>'[71]Output| PTRM (D)'!T34</f>
        <v>0</v>
      </c>
      <c r="U34" s="193">
        <f>'[71]Output| PTRM (D)'!U34</f>
        <v>0</v>
      </c>
      <c r="V34" s="193">
        <f>'[71]Output| PTRM (D)'!V34</f>
        <v>0</v>
      </c>
    </row>
    <row r="35" spans="2:22" ht="12.75" hidden="1" outlineLevel="1">
      <c r="B35" s="190">
        <f t="shared" si="2"/>
        <v>28</v>
      </c>
      <c r="C35" s="191" t="str">
        <f>'Output| PTRM (D)'!C35</f>
        <v/>
      </c>
      <c r="D35" s="192">
        <v>0</v>
      </c>
      <c r="E35" s="193">
        <f>'[71]Output| PTRM (D)'!E35</f>
        <v>0</v>
      </c>
      <c r="F35" s="193">
        <f>'[71]Output| PTRM (D)'!F35</f>
        <v>0</v>
      </c>
      <c r="G35" s="193">
        <f>'[71]Output| PTRM (D)'!G35</f>
        <v>0</v>
      </c>
      <c r="H35" s="193">
        <f>'[71]Output| PTRM (D)'!H35</f>
        <v>0</v>
      </c>
      <c r="I35" s="193">
        <f>'[71]Output| PTRM (D)'!I35</f>
        <v>0</v>
      </c>
      <c r="J35" s="193">
        <f>'[71]Output| PTRM (D)'!J35</f>
        <v>0</v>
      </c>
      <c r="K35" s="193">
        <f>'[71]Output| PTRM (D)'!K35</f>
        <v>0</v>
      </c>
      <c r="M35" s="190">
        <f t="shared" si="3"/>
        <v>28</v>
      </c>
      <c r="N35" s="191" t="str">
        <f t="shared" si="1"/>
        <v/>
      </c>
      <c r="O35" s="193" t="s">
        <v>123</v>
      </c>
      <c r="P35" s="193" t="str">
        <f>'[71]Output| PTRM (D)'!P35</f>
        <v/>
      </c>
      <c r="Q35" s="193">
        <f>'[71]Output| PTRM (D)'!Q35</f>
        <v>0</v>
      </c>
      <c r="R35" s="193">
        <f>'[71]Output| PTRM (D)'!R35</f>
        <v>0</v>
      </c>
      <c r="S35" s="193">
        <f>'[71]Output| PTRM (D)'!S35</f>
        <v>0</v>
      </c>
      <c r="T35" s="193">
        <f>'[71]Output| PTRM (D)'!T35</f>
        <v>0</v>
      </c>
      <c r="U35" s="193">
        <f>'[71]Output| PTRM (D)'!U35</f>
        <v>0</v>
      </c>
      <c r="V35" s="193">
        <f>'[71]Output| PTRM (D)'!V35</f>
        <v>0</v>
      </c>
    </row>
    <row r="36" spans="2:22" ht="12.75" hidden="1" outlineLevel="1">
      <c r="B36" s="190">
        <f t="shared" si="2"/>
        <v>29</v>
      </c>
      <c r="C36" s="191" t="str">
        <f>'Output| PTRM (D)'!C36</f>
        <v/>
      </c>
      <c r="D36" s="192">
        <v>0</v>
      </c>
      <c r="E36" s="193">
        <f>'[71]Output| PTRM (D)'!E36</f>
        <v>0</v>
      </c>
      <c r="F36" s="193">
        <f>'[71]Output| PTRM (D)'!F36</f>
        <v>0</v>
      </c>
      <c r="G36" s="193">
        <f>'[71]Output| PTRM (D)'!G36</f>
        <v>0</v>
      </c>
      <c r="H36" s="193">
        <f>'[71]Output| PTRM (D)'!H36</f>
        <v>0</v>
      </c>
      <c r="I36" s="193">
        <f>'[71]Output| PTRM (D)'!I36</f>
        <v>0</v>
      </c>
      <c r="J36" s="193">
        <f>'[71]Output| PTRM (D)'!J36</f>
        <v>0</v>
      </c>
      <c r="K36" s="193">
        <f>'[71]Output| PTRM (D)'!K36</f>
        <v>0</v>
      </c>
      <c r="M36" s="190">
        <f t="shared" si="3"/>
        <v>29</v>
      </c>
      <c r="N36" s="191" t="str">
        <f t="shared" si="1"/>
        <v/>
      </c>
      <c r="O36" s="193" t="s">
        <v>123</v>
      </c>
      <c r="P36" s="193" t="str">
        <f>'[71]Output| PTRM (D)'!P36</f>
        <v/>
      </c>
      <c r="Q36" s="193">
        <f>'[71]Output| PTRM (D)'!Q36</f>
        <v>0</v>
      </c>
      <c r="R36" s="193">
        <f>'[71]Output| PTRM (D)'!R36</f>
        <v>0</v>
      </c>
      <c r="S36" s="193">
        <f>'[71]Output| PTRM (D)'!S36</f>
        <v>0</v>
      </c>
      <c r="T36" s="193">
        <f>'[71]Output| PTRM (D)'!T36</f>
        <v>0</v>
      </c>
      <c r="U36" s="193">
        <f>'[71]Output| PTRM (D)'!U36</f>
        <v>0</v>
      </c>
      <c r="V36" s="193">
        <f>'[71]Output| PTRM (D)'!V36</f>
        <v>0</v>
      </c>
    </row>
    <row r="37" spans="2:22" ht="12.75" hidden="1" outlineLevel="1">
      <c r="B37" s="190">
        <f t="shared" si="2"/>
        <v>30</v>
      </c>
      <c r="C37" s="191" t="str">
        <f>'Output| PTRM (D)'!C37</f>
        <v/>
      </c>
      <c r="D37" s="192">
        <v>0</v>
      </c>
      <c r="E37" s="193">
        <f>'[71]Output| PTRM (D)'!E37</f>
        <v>0</v>
      </c>
      <c r="F37" s="193">
        <f>'[71]Output| PTRM (D)'!F37</f>
        <v>0</v>
      </c>
      <c r="G37" s="193">
        <f>'[71]Output| PTRM (D)'!G37</f>
        <v>0</v>
      </c>
      <c r="H37" s="193">
        <f>'[71]Output| PTRM (D)'!H37</f>
        <v>0</v>
      </c>
      <c r="I37" s="193">
        <f>'[71]Output| PTRM (D)'!I37</f>
        <v>0</v>
      </c>
      <c r="J37" s="193">
        <f>'[71]Output| PTRM (D)'!J37</f>
        <v>0</v>
      </c>
      <c r="K37" s="193">
        <f>'[71]Output| PTRM (D)'!K37</f>
        <v>0</v>
      </c>
      <c r="M37" s="190">
        <f t="shared" si="3"/>
        <v>30</v>
      </c>
      <c r="N37" s="191" t="str">
        <f t="shared" si="1"/>
        <v/>
      </c>
      <c r="O37" s="193" t="s">
        <v>123</v>
      </c>
      <c r="P37" s="193" t="str">
        <f>'[71]Output| PTRM (D)'!P37</f>
        <v/>
      </c>
      <c r="Q37" s="193">
        <f>'[71]Output| PTRM (D)'!Q37</f>
        <v>0</v>
      </c>
      <c r="R37" s="193">
        <f>'[71]Output| PTRM (D)'!R37</f>
        <v>0</v>
      </c>
      <c r="S37" s="193">
        <f>'[71]Output| PTRM (D)'!S37</f>
        <v>0</v>
      </c>
      <c r="T37" s="193">
        <f>'[71]Output| PTRM (D)'!T37</f>
        <v>0</v>
      </c>
      <c r="U37" s="193">
        <f>'[71]Output| PTRM (D)'!U37</f>
        <v>0</v>
      </c>
      <c r="V37" s="193">
        <f>'[71]Output| PTRM (D)'!V37</f>
        <v>0</v>
      </c>
    </row>
    <row r="38" spans="2:22" ht="12.75" hidden="1" outlineLevel="1">
      <c r="B38" s="190">
        <f t="shared" si="2"/>
        <v>31</v>
      </c>
      <c r="C38" s="191" t="str">
        <f>'Output| PTRM (D)'!C38</f>
        <v/>
      </c>
      <c r="D38" s="192">
        <v>0</v>
      </c>
      <c r="E38" s="193">
        <f>'[71]Output| PTRM (D)'!E38</f>
        <v>0</v>
      </c>
      <c r="F38" s="193">
        <f>'[71]Output| PTRM (D)'!F38</f>
        <v>0</v>
      </c>
      <c r="G38" s="193">
        <f>'[71]Output| PTRM (D)'!G38</f>
        <v>0</v>
      </c>
      <c r="H38" s="193">
        <f>'[71]Output| PTRM (D)'!H38</f>
        <v>0</v>
      </c>
      <c r="I38" s="193">
        <f>'[71]Output| PTRM (D)'!I38</f>
        <v>0</v>
      </c>
      <c r="J38" s="193">
        <f>'[71]Output| PTRM (D)'!J38</f>
        <v>0</v>
      </c>
      <c r="K38" s="193">
        <f>'[71]Output| PTRM (D)'!K38</f>
        <v>0</v>
      </c>
      <c r="M38" s="190">
        <f t="shared" si="3"/>
        <v>31</v>
      </c>
      <c r="N38" s="191" t="str">
        <f t="shared" si="1"/>
        <v/>
      </c>
      <c r="O38" s="193" t="s">
        <v>123</v>
      </c>
      <c r="P38" s="193" t="str">
        <f>'[71]Output| PTRM (D)'!P38</f>
        <v/>
      </c>
      <c r="Q38" s="193">
        <f>'[71]Output| PTRM (D)'!Q38</f>
        <v>0</v>
      </c>
      <c r="R38" s="193">
        <f>'[71]Output| PTRM (D)'!R38</f>
        <v>0</v>
      </c>
      <c r="S38" s="193">
        <f>'[71]Output| PTRM (D)'!S38</f>
        <v>0</v>
      </c>
      <c r="T38" s="193">
        <f>'[71]Output| PTRM (D)'!T38</f>
        <v>0</v>
      </c>
      <c r="U38" s="193">
        <f>'[71]Output| PTRM (D)'!U38</f>
        <v>0</v>
      </c>
      <c r="V38" s="193">
        <f>'[71]Output| PTRM (D)'!V38</f>
        <v>0</v>
      </c>
    </row>
    <row r="39" spans="2:22" ht="12.75" hidden="1" outlineLevel="1">
      <c r="B39" s="190">
        <f t="shared" si="2"/>
        <v>32</v>
      </c>
      <c r="C39" s="191" t="str">
        <f>'Output| PTRM (D)'!C39</f>
        <v/>
      </c>
      <c r="D39" s="192">
        <v>0</v>
      </c>
      <c r="E39" s="193">
        <f>'[71]Output| PTRM (D)'!E39</f>
        <v>0</v>
      </c>
      <c r="F39" s="193">
        <f>'[71]Output| PTRM (D)'!F39</f>
        <v>0</v>
      </c>
      <c r="G39" s="193">
        <f>'[71]Output| PTRM (D)'!G39</f>
        <v>0</v>
      </c>
      <c r="H39" s="193">
        <f>'[71]Output| PTRM (D)'!H39</f>
        <v>0</v>
      </c>
      <c r="I39" s="193">
        <f>'[71]Output| PTRM (D)'!I39</f>
        <v>0</v>
      </c>
      <c r="J39" s="193">
        <f>'[71]Output| PTRM (D)'!J39</f>
        <v>0</v>
      </c>
      <c r="K39" s="193">
        <f>'[71]Output| PTRM (D)'!K39</f>
        <v>0</v>
      </c>
      <c r="M39" s="190">
        <f t="shared" si="3"/>
        <v>32</v>
      </c>
      <c r="N39" s="191" t="str">
        <f t="shared" si="1"/>
        <v/>
      </c>
      <c r="O39" s="193" t="s">
        <v>123</v>
      </c>
      <c r="P39" s="193" t="str">
        <f>'[71]Output| PTRM (D)'!P39</f>
        <v/>
      </c>
      <c r="Q39" s="193">
        <f>'[71]Output| PTRM (D)'!Q39</f>
        <v>0</v>
      </c>
      <c r="R39" s="193">
        <f>'[71]Output| PTRM (D)'!R39</f>
        <v>0</v>
      </c>
      <c r="S39" s="193">
        <f>'[71]Output| PTRM (D)'!S39</f>
        <v>0</v>
      </c>
      <c r="T39" s="193">
        <f>'[71]Output| PTRM (D)'!T39</f>
        <v>0</v>
      </c>
      <c r="U39" s="193">
        <f>'[71]Output| PTRM (D)'!U39</f>
        <v>0</v>
      </c>
      <c r="V39" s="193">
        <f>'[71]Output| PTRM (D)'!V39</f>
        <v>0</v>
      </c>
    </row>
    <row r="40" spans="2:22" ht="12.75" hidden="1" outlineLevel="1">
      <c r="B40" s="190">
        <f t="shared" si="2"/>
        <v>33</v>
      </c>
      <c r="C40" s="191" t="str">
        <f>'Output| PTRM (D)'!C40</f>
        <v/>
      </c>
      <c r="D40" s="192">
        <v>0</v>
      </c>
      <c r="E40" s="193">
        <f>'[71]Output| PTRM (D)'!E40</f>
        <v>0</v>
      </c>
      <c r="F40" s="193">
        <f>'[71]Output| PTRM (D)'!F40</f>
        <v>0</v>
      </c>
      <c r="G40" s="193">
        <f>'[71]Output| PTRM (D)'!G40</f>
        <v>0</v>
      </c>
      <c r="H40" s="193">
        <f>'[71]Output| PTRM (D)'!H40</f>
        <v>0</v>
      </c>
      <c r="I40" s="193">
        <f>'[71]Output| PTRM (D)'!I40</f>
        <v>0</v>
      </c>
      <c r="J40" s="193">
        <f>'[71]Output| PTRM (D)'!J40</f>
        <v>0</v>
      </c>
      <c r="K40" s="193">
        <f>'[71]Output| PTRM (D)'!K40</f>
        <v>0</v>
      </c>
      <c r="M40" s="190">
        <f t="shared" si="3"/>
        <v>33</v>
      </c>
      <c r="N40" s="191" t="str">
        <f t="shared" si="1"/>
        <v/>
      </c>
      <c r="O40" s="193" t="s">
        <v>123</v>
      </c>
      <c r="P40" s="193" t="str">
        <f>'[71]Output| PTRM (D)'!P40</f>
        <v/>
      </c>
      <c r="Q40" s="193">
        <f>'[71]Output| PTRM (D)'!Q40</f>
        <v>0</v>
      </c>
      <c r="R40" s="193">
        <f>'[71]Output| PTRM (D)'!R40</f>
        <v>0</v>
      </c>
      <c r="S40" s="193">
        <f>'[71]Output| PTRM (D)'!S40</f>
        <v>0</v>
      </c>
      <c r="T40" s="193">
        <f>'[71]Output| PTRM (D)'!T40</f>
        <v>0</v>
      </c>
      <c r="U40" s="193">
        <f>'[71]Output| PTRM (D)'!U40</f>
        <v>0</v>
      </c>
      <c r="V40" s="193">
        <f>'[71]Output| PTRM (D)'!V40</f>
        <v>0</v>
      </c>
    </row>
    <row r="41" spans="2:22" ht="12.75" hidden="1" outlineLevel="1">
      <c r="B41" s="190">
        <f t="shared" si="2"/>
        <v>34</v>
      </c>
      <c r="C41" s="191" t="str">
        <f>'Output| PTRM (D)'!C41</f>
        <v/>
      </c>
      <c r="D41" s="192">
        <v>0</v>
      </c>
      <c r="E41" s="193">
        <f>'[71]Output| PTRM (D)'!E41</f>
        <v>0</v>
      </c>
      <c r="F41" s="193">
        <f>'[71]Output| PTRM (D)'!F41</f>
        <v>0</v>
      </c>
      <c r="G41" s="193">
        <f>'[71]Output| PTRM (D)'!G41</f>
        <v>0</v>
      </c>
      <c r="H41" s="193">
        <f>'[71]Output| PTRM (D)'!H41</f>
        <v>0</v>
      </c>
      <c r="I41" s="193">
        <f>'[71]Output| PTRM (D)'!I41</f>
        <v>0</v>
      </c>
      <c r="J41" s="193">
        <f>'[71]Output| PTRM (D)'!J41</f>
        <v>0</v>
      </c>
      <c r="K41" s="193">
        <f>'[71]Output| PTRM (D)'!K41</f>
        <v>0</v>
      </c>
      <c r="M41" s="190">
        <f t="shared" si="3"/>
        <v>34</v>
      </c>
      <c r="N41" s="191" t="str">
        <f t="shared" si="1"/>
        <v/>
      </c>
      <c r="O41" s="193" t="s">
        <v>123</v>
      </c>
      <c r="P41" s="193" t="str">
        <f>'[71]Output| PTRM (D)'!P41</f>
        <v/>
      </c>
      <c r="Q41" s="193">
        <f>'[71]Output| PTRM (D)'!Q41</f>
        <v>0</v>
      </c>
      <c r="R41" s="193">
        <f>'[71]Output| PTRM (D)'!R41</f>
        <v>0</v>
      </c>
      <c r="S41" s="193">
        <f>'[71]Output| PTRM (D)'!S41</f>
        <v>0</v>
      </c>
      <c r="T41" s="193">
        <f>'[71]Output| PTRM (D)'!T41</f>
        <v>0</v>
      </c>
      <c r="U41" s="193">
        <f>'[71]Output| PTRM (D)'!U41</f>
        <v>0</v>
      </c>
      <c r="V41" s="193">
        <f>'[71]Output| PTRM (D)'!V41</f>
        <v>0</v>
      </c>
    </row>
    <row r="42" spans="2:22" ht="12.75" hidden="1" outlineLevel="1">
      <c r="B42" s="190">
        <f t="shared" si="2"/>
        <v>35</v>
      </c>
      <c r="C42" s="191" t="str">
        <f>'Output| PTRM (D)'!C42</f>
        <v/>
      </c>
      <c r="D42" s="192">
        <v>0</v>
      </c>
      <c r="E42" s="193">
        <f>'[71]Output| PTRM (D)'!E42</f>
        <v>0</v>
      </c>
      <c r="F42" s="193">
        <f>'[71]Output| PTRM (D)'!F42</f>
        <v>0</v>
      </c>
      <c r="G42" s="193">
        <f>'[71]Output| PTRM (D)'!G42</f>
        <v>0</v>
      </c>
      <c r="H42" s="193">
        <f>'[71]Output| PTRM (D)'!H42</f>
        <v>0</v>
      </c>
      <c r="I42" s="193">
        <f>'[71]Output| PTRM (D)'!I42</f>
        <v>0</v>
      </c>
      <c r="J42" s="193">
        <f>'[71]Output| PTRM (D)'!J42</f>
        <v>0</v>
      </c>
      <c r="K42" s="193">
        <f>'[71]Output| PTRM (D)'!K42</f>
        <v>0</v>
      </c>
      <c r="M42" s="190">
        <f t="shared" si="3"/>
        <v>35</v>
      </c>
      <c r="N42" s="191" t="str">
        <f t="shared" si="1"/>
        <v/>
      </c>
      <c r="O42" s="193" t="s">
        <v>123</v>
      </c>
      <c r="P42" s="193" t="str">
        <f>'[71]Output| PTRM (D)'!P42</f>
        <v/>
      </c>
      <c r="Q42" s="193">
        <f>'[71]Output| PTRM (D)'!Q42</f>
        <v>0</v>
      </c>
      <c r="R42" s="193">
        <f>'[71]Output| PTRM (D)'!R42</f>
        <v>0</v>
      </c>
      <c r="S42" s="193">
        <f>'[71]Output| PTRM (D)'!S42</f>
        <v>0</v>
      </c>
      <c r="T42" s="193">
        <f>'[71]Output| PTRM (D)'!T42</f>
        <v>0</v>
      </c>
      <c r="U42" s="193">
        <f>'[71]Output| PTRM (D)'!U42</f>
        <v>0</v>
      </c>
      <c r="V42" s="193">
        <f>'[71]Output| PTRM (D)'!V42</f>
        <v>0</v>
      </c>
    </row>
    <row r="43" spans="2:22" ht="12.75" hidden="1" outlineLevel="1">
      <c r="B43" s="190">
        <f t="shared" si="2"/>
        <v>36</v>
      </c>
      <c r="C43" s="191" t="str">
        <f>'Output| PTRM (D)'!C43</f>
        <v/>
      </c>
      <c r="D43" s="192">
        <v>0</v>
      </c>
      <c r="E43" s="193">
        <f>'[71]Output| PTRM (D)'!E43</f>
        <v>0</v>
      </c>
      <c r="F43" s="193">
        <f>'[71]Output| PTRM (D)'!F43</f>
        <v>0</v>
      </c>
      <c r="G43" s="193">
        <f>'[71]Output| PTRM (D)'!G43</f>
        <v>0</v>
      </c>
      <c r="H43" s="193">
        <f>'[71]Output| PTRM (D)'!H43</f>
        <v>0</v>
      </c>
      <c r="I43" s="193">
        <f>'[71]Output| PTRM (D)'!I43</f>
        <v>0</v>
      </c>
      <c r="J43" s="193">
        <f>'[71]Output| PTRM (D)'!J43</f>
        <v>0</v>
      </c>
      <c r="K43" s="193">
        <f>'[71]Output| PTRM (D)'!K43</f>
        <v>0</v>
      </c>
      <c r="M43" s="190">
        <f t="shared" si="3"/>
        <v>36</v>
      </c>
      <c r="N43" s="191" t="str">
        <f t="shared" si="1"/>
        <v/>
      </c>
      <c r="O43" s="193" t="s">
        <v>123</v>
      </c>
      <c r="P43" s="193" t="str">
        <f>'[71]Output| PTRM (D)'!P43</f>
        <v/>
      </c>
      <c r="Q43" s="193">
        <f>'[71]Output| PTRM (D)'!Q43</f>
        <v>0</v>
      </c>
      <c r="R43" s="193">
        <f>'[71]Output| PTRM (D)'!R43</f>
        <v>0</v>
      </c>
      <c r="S43" s="193">
        <f>'[71]Output| PTRM (D)'!S43</f>
        <v>0</v>
      </c>
      <c r="T43" s="193">
        <f>'[71]Output| PTRM (D)'!T43</f>
        <v>0</v>
      </c>
      <c r="U43" s="193">
        <f>'[71]Output| PTRM (D)'!U43</f>
        <v>0</v>
      </c>
      <c r="V43" s="193">
        <f>'[71]Output| PTRM (D)'!V43</f>
        <v>0</v>
      </c>
    </row>
    <row r="44" spans="2:22" ht="12.75" hidden="1" outlineLevel="1">
      <c r="B44" s="190">
        <f t="shared" si="2"/>
        <v>37</v>
      </c>
      <c r="C44" s="191" t="str">
        <f>'Output| PTRM (D)'!C44</f>
        <v/>
      </c>
      <c r="D44" s="192">
        <v>0</v>
      </c>
      <c r="E44" s="193">
        <f>'[71]Output| PTRM (D)'!E44</f>
        <v>0</v>
      </c>
      <c r="F44" s="193">
        <f>'[71]Output| PTRM (D)'!F44</f>
        <v>0</v>
      </c>
      <c r="G44" s="193">
        <f>'[71]Output| PTRM (D)'!G44</f>
        <v>0</v>
      </c>
      <c r="H44" s="193">
        <f>'[71]Output| PTRM (D)'!H44</f>
        <v>0</v>
      </c>
      <c r="I44" s="193">
        <f>'[71]Output| PTRM (D)'!I44</f>
        <v>0</v>
      </c>
      <c r="J44" s="193">
        <f>'[71]Output| PTRM (D)'!J44</f>
        <v>0</v>
      </c>
      <c r="K44" s="193">
        <f>'[71]Output| PTRM (D)'!K44</f>
        <v>0</v>
      </c>
      <c r="M44" s="190">
        <f t="shared" si="3"/>
        <v>37</v>
      </c>
      <c r="N44" s="191" t="str">
        <f t="shared" si="1"/>
        <v/>
      </c>
      <c r="O44" s="193" t="s">
        <v>123</v>
      </c>
      <c r="P44" s="193" t="str">
        <f>'[71]Output| PTRM (D)'!P44</f>
        <v/>
      </c>
      <c r="Q44" s="193">
        <f>'[71]Output| PTRM (D)'!Q44</f>
        <v>0</v>
      </c>
      <c r="R44" s="193">
        <f>'[71]Output| PTRM (D)'!R44</f>
        <v>0</v>
      </c>
      <c r="S44" s="193">
        <f>'[71]Output| PTRM (D)'!S44</f>
        <v>0</v>
      </c>
      <c r="T44" s="193">
        <f>'[71]Output| PTRM (D)'!T44</f>
        <v>0</v>
      </c>
      <c r="U44" s="193">
        <f>'[71]Output| PTRM (D)'!U44</f>
        <v>0</v>
      </c>
      <c r="V44" s="193">
        <f>'[71]Output| PTRM (D)'!V44</f>
        <v>0</v>
      </c>
    </row>
    <row r="45" spans="2:22" ht="12.75" hidden="1" outlineLevel="1">
      <c r="B45" s="190">
        <f t="shared" si="2"/>
        <v>38</v>
      </c>
      <c r="C45" s="191" t="str">
        <f>'Output| PTRM (D)'!C45</f>
        <v/>
      </c>
      <c r="D45" s="192">
        <v>0</v>
      </c>
      <c r="E45" s="193">
        <f>'[71]Output| PTRM (D)'!E45</f>
        <v>0</v>
      </c>
      <c r="F45" s="193">
        <f>'[71]Output| PTRM (D)'!F45</f>
        <v>0</v>
      </c>
      <c r="G45" s="193">
        <f>'[71]Output| PTRM (D)'!G45</f>
        <v>0</v>
      </c>
      <c r="H45" s="193">
        <f>'[71]Output| PTRM (D)'!H45</f>
        <v>0</v>
      </c>
      <c r="I45" s="193">
        <f>'[71]Output| PTRM (D)'!I45</f>
        <v>0</v>
      </c>
      <c r="J45" s="193">
        <f>'[71]Output| PTRM (D)'!J45</f>
        <v>0</v>
      </c>
      <c r="K45" s="193">
        <f>'[71]Output| PTRM (D)'!K45</f>
        <v>0</v>
      </c>
      <c r="M45" s="190">
        <f t="shared" si="3"/>
        <v>38</v>
      </c>
      <c r="N45" s="191" t="str">
        <f t="shared" si="1"/>
        <v/>
      </c>
      <c r="O45" s="193" t="s">
        <v>123</v>
      </c>
      <c r="P45" s="193" t="str">
        <f>'[71]Output| PTRM (D)'!P45</f>
        <v/>
      </c>
      <c r="Q45" s="193">
        <f>'[71]Output| PTRM (D)'!Q45</f>
        <v>0</v>
      </c>
      <c r="R45" s="193">
        <f>'[71]Output| PTRM (D)'!R45</f>
        <v>0</v>
      </c>
      <c r="S45" s="193">
        <f>'[71]Output| PTRM (D)'!S45</f>
        <v>0</v>
      </c>
      <c r="T45" s="193">
        <f>'[71]Output| PTRM (D)'!T45</f>
        <v>0</v>
      </c>
      <c r="U45" s="193">
        <f>'[71]Output| PTRM (D)'!U45</f>
        <v>0</v>
      </c>
      <c r="V45" s="193">
        <f>'[71]Output| PTRM (D)'!V45</f>
        <v>0</v>
      </c>
    </row>
    <row r="46" spans="2:22" ht="12.75" hidden="1" outlineLevel="1">
      <c r="B46" s="190">
        <f t="shared" si="2"/>
        <v>39</v>
      </c>
      <c r="C46" s="191" t="str">
        <f>'Output| PTRM (D)'!C46</f>
        <v/>
      </c>
      <c r="D46" s="192">
        <v>0</v>
      </c>
      <c r="E46" s="193">
        <f>'[71]Output| PTRM (D)'!E46</f>
        <v>0</v>
      </c>
      <c r="F46" s="193">
        <f>'[71]Output| PTRM (D)'!F46</f>
        <v>0</v>
      </c>
      <c r="G46" s="193">
        <f>'[71]Output| PTRM (D)'!G46</f>
        <v>0</v>
      </c>
      <c r="H46" s="193">
        <f>'[71]Output| PTRM (D)'!H46</f>
        <v>0</v>
      </c>
      <c r="I46" s="193">
        <f>'[71]Output| PTRM (D)'!I46</f>
        <v>0</v>
      </c>
      <c r="J46" s="193">
        <f>'[71]Output| PTRM (D)'!J46</f>
        <v>0</v>
      </c>
      <c r="K46" s="193">
        <f>'[71]Output| PTRM (D)'!K46</f>
        <v>0</v>
      </c>
      <c r="M46" s="190">
        <f t="shared" si="3"/>
        <v>39</v>
      </c>
      <c r="N46" s="191" t="str">
        <f t="shared" si="1"/>
        <v/>
      </c>
      <c r="O46" s="193" t="s">
        <v>123</v>
      </c>
      <c r="P46" s="193" t="str">
        <f>'[71]Output| PTRM (D)'!P46</f>
        <v/>
      </c>
      <c r="Q46" s="193">
        <f>'[71]Output| PTRM (D)'!Q46</f>
        <v>0</v>
      </c>
      <c r="R46" s="193">
        <f>'[71]Output| PTRM (D)'!R46</f>
        <v>0</v>
      </c>
      <c r="S46" s="193">
        <f>'[71]Output| PTRM (D)'!S46</f>
        <v>0</v>
      </c>
      <c r="T46" s="193">
        <f>'[71]Output| PTRM (D)'!T46</f>
        <v>0</v>
      </c>
      <c r="U46" s="193">
        <f>'[71]Output| PTRM (D)'!U46</f>
        <v>0</v>
      </c>
      <c r="V46" s="193">
        <f>'[71]Output| PTRM (D)'!V46</f>
        <v>0</v>
      </c>
    </row>
    <row r="47" spans="2:22" ht="12.75" hidden="1" outlineLevel="1">
      <c r="B47" s="190">
        <f t="shared" si="2"/>
        <v>40</v>
      </c>
      <c r="C47" s="191" t="str">
        <f>'Output| PTRM (D)'!C47</f>
        <v/>
      </c>
      <c r="D47" s="192">
        <v>0</v>
      </c>
      <c r="E47" s="193">
        <f>'[71]Output| PTRM (D)'!E47</f>
        <v>0</v>
      </c>
      <c r="F47" s="193">
        <f>'[71]Output| PTRM (D)'!F47</f>
        <v>0</v>
      </c>
      <c r="G47" s="193">
        <f>'[71]Output| PTRM (D)'!G47</f>
        <v>0</v>
      </c>
      <c r="H47" s="193">
        <f>'[71]Output| PTRM (D)'!H47</f>
        <v>0</v>
      </c>
      <c r="I47" s="193">
        <f>'[71]Output| PTRM (D)'!I47</f>
        <v>0</v>
      </c>
      <c r="J47" s="193">
        <f>'[71]Output| PTRM (D)'!J47</f>
        <v>0</v>
      </c>
      <c r="K47" s="193">
        <f>'[71]Output| PTRM (D)'!K47</f>
        <v>0</v>
      </c>
      <c r="M47" s="190">
        <f t="shared" si="3"/>
        <v>40</v>
      </c>
      <c r="N47" s="191" t="str">
        <f t="shared" si="1"/>
        <v/>
      </c>
      <c r="O47" s="193" t="s">
        <v>123</v>
      </c>
      <c r="P47" s="193" t="str">
        <f>'[71]Output| PTRM (D)'!P47</f>
        <v/>
      </c>
      <c r="Q47" s="193">
        <f>'[71]Output| PTRM (D)'!Q47</f>
        <v>0</v>
      </c>
      <c r="R47" s="193">
        <f>'[71]Output| PTRM (D)'!R47</f>
        <v>0</v>
      </c>
      <c r="S47" s="193">
        <f>'[71]Output| PTRM (D)'!S47</f>
        <v>0</v>
      </c>
      <c r="T47" s="193">
        <f>'[71]Output| PTRM (D)'!T47</f>
        <v>0</v>
      </c>
      <c r="U47" s="193">
        <f>'[71]Output| PTRM (D)'!U47</f>
        <v>0</v>
      </c>
      <c r="V47" s="193">
        <f>'[71]Output| PTRM (D)'!V47</f>
        <v>0</v>
      </c>
    </row>
    <row r="48" spans="2:22" ht="12.75" hidden="1" outlineLevel="1">
      <c r="B48" s="190">
        <f t="shared" si="2"/>
        <v>41</v>
      </c>
      <c r="C48" s="191" t="str">
        <f>'Output| PTRM (D)'!C48</f>
        <v/>
      </c>
      <c r="D48" s="192">
        <v>0</v>
      </c>
      <c r="E48" s="193">
        <f>'[71]Output| PTRM (D)'!E48</f>
        <v>0</v>
      </c>
      <c r="F48" s="193">
        <f>'[71]Output| PTRM (D)'!F48</f>
        <v>0</v>
      </c>
      <c r="G48" s="193">
        <f>'[71]Output| PTRM (D)'!G48</f>
        <v>0</v>
      </c>
      <c r="H48" s="193">
        <f>'[71]Output| PTRM (D)'!H48</f>
        <v>0</v>
      </c>
      <c r="I48" s="193">
        <f>'[71]Output| PTRM (D)'!I48</f>
        <v>0</v>
      </c>
      <c r="J48" s="193">
        <f>'[71]Output| PTRM (D)'!J48</f>
        <v>0</v>
      </c>
      <c r="K48" s="193">
        <f>'[71]Output| PTRM (D)'!K48</f>
        <v>0</v>
      </c>
      <c r="M48" s="190">
        <f t="shared" si="3"/>
        <v>41</v>
      </c>
      <c r="N48" s="191" t="str">
        <f t="shared" si="1"/>
        <v/>
      </c>
      <c r="O48" s="193" t="s">
        <v>123</v>
      </c>
      <c r="P48" s="193" t="str">
        <f>'[71]Output| PTRM (D)'!P48</f>
        <v/>
      </c>
      <c r="Q48" s="193">
        <f>'[71]Output| PTRM (D)'!Q48</f>
        <v>0</v>
      </c>
      <c r="R48" s="193">
        <f>'[71]Output| PTRM (D)'!R48</f>
        <v>0</v>
      </c>
      <c r="S48" s="193">
        <f>'[71]Output| PTRM (D)'!S48</f>
        <v>0</v>
      </c>
      <c r="T48" s="193">
        <f>'[71]Output| PTRM (D)'!T48</f>
        <v>0</v>
      </c>
      <c r="U48" s="193">
        <f>'[71]Output| PTRM (D)'!U48</f>
        <v>0</v>
      </c>
      <c r="V48" s="193">
        <f>'[71]Output| PTRM (D)'!V48</f>
        <v>0</v>
      </c>
    </row>
    <row r="49" spans="1:22" ht="12.75" hidden="1" outlineLevel="1">
      <c r="B49" s="190">
        <f t="shared" si="2"/>
        <v>42</v>
      </c>
      <c r="C49" s="191" t="str">
        <f>'Output| PTRM (D)'!C49</f>
        <v/>
      </c>
      <c r="D49" s="192">
        <v>0</v>
      </c>
      <c r="E49" s="193">
        <f>'[71]Output| PTRM (D)'!E49</f>
        <v>0</v>
      </c>
      <c r="F49" s="193">
        <f>'[71]Output| PTRM (D)'!F49</f>
        <v>0</v>
      </c>
      <c r="G49" s="193">
        <f>'[71]Output| PTRM (D)'!G49</f>
        <v>0</v>
      </c>
      <c r="H49" s="193">
        <f>'[71]Output| PTRM (D)'!H49</f>
        <v>0</v>
      </c>
      <c r="I49" s="193">
        <f>'[71]Output| PTRM (D)'!I49</f>
        <v>0</v>
      </c>
      <c r="J49" s="193">
        <f>'[71]Output| PTRM (D)'!J49</f>
        <v>0</v>
      </c>
      <c r="K49" s="193">
        <f>'[71]Output| PTRM (D)'!K49</f>
        <v>0</v>
      </c>
      <c r="M49" s="190">
        <f t="shared" si="3"/>
        <v>42</v>
      </c>
      <c r="N49" s="191" t="str">
        <f t="shared" si="1"/>
        <v/>
      </c>
      <c r="O49" s="193" t="s">
        <v>123</v>
      </c>
      <c r="P49" s="193" t="str">
        <f>'[71]Output| PTRM (D)'!P49</f>
        <v/>
      </c>
      <c r="Q49" s="193">
        <f>'[71]Output| PTRM (D)'!Q49</f>
        <v>0</v>
      </c>
      <c r="R49" s="193">
        <f>'[71]Output| PTRM (D)'!R49</f>
        <v>0</v>
      </c>
      <c r="S49" s="193">
        <f>'[71]Output| PTRM (D)'!S49</f>
        <v>0</v>
      </c>
      <c r="T49" s="193">
        <f>'[71]Output| PTRM (D)'!T49</f>
        <v>0</v>
      </c>
      <c r="U49" s="193">
        <f>'[71]Output| PTRM (D)'!U49</f>
        <v>0</v>
      </c>
      <c r="V49" s="193">
        <f>'[71]Output| PTRM (D)'!V49</f>
        <v>0</v>
      </c>
    </row>
    <row r="50" spans="1:22" ht="12.75" hidden="1" outlineLevel="1">
      <c r="B50" s="190">
        <f t="shared" si="2"/>
        <v>43</v>
      </c>
      <c r="C50" s="191" t="str">
        <f>'Output| PTRM (D)'!C50</f>
        <v/>
      </c>
      <c r="D50" s="192">
        <v>0</v>
      </c>
      <c r="E50" s="193">
        <f>'[71]Output| PTRM (D)'!E50</f>
        <v>0</v>
      </c>
      <c r="F50" s="193">
        <f>'[71]Output| PTRM (D)'!F50</f>
        <v>0</v>
      </c>
      <c r="G50" s="193">
        <f>'[71]Output| PTRM (D)'!G50</f>
        <v>0</v>
      </c>
      <c r="H50" s="193">
        <f>'[71]Output| PTRM (D)'!H50</f>
        <v>0</v>
      </c>
      <c r="I50" s="193">
        <f>'[71]Output| PTRM (D)'!I50</f>
        <v>0</v>
      </c>
      <c r="J50" s="193">
        <f>'[71]Output| PTRM (D)'!J50</f>
        <v>0</v>
      </c>
      <c r="K50" s="193">
        <f>'[71]Output| PTRM (D)'!K50</f>
        <v>0</v>
      </c>
      <c r="M50" s="190">
        <f t="shared" si="3"/>
        <v>43</v>
      </c>
      <c r="N50" s="191" t="str">
        <f t="shared" si="1"/>
        <v/>
      </c>
      <c r="O50" s="193" t="s">
        <v>123</v>
      </c>
      <c r="P50" s="193" t="str">
        <f>'[71]Output| PTRM (D)'!P50</f>
        <v/>
      </c>
      <c r="Q50" s="193">
        <f>'[71]Output| PTRM (D)'!Q50</f>
        <v>0</v>
      </c>
      <c r="R50" s="193">
        <f>'[71]Output| PTRM (D)'!R50</f>
        <v>0</v>
      </c>
      <c r="S50" s="193">
        <f>'[71]Output| PTRM (D)'!S50</f>
        <v>0</v>
      </c>
      <c r="T50" s="193">
        <f>'[71]Output| PTRM (D)'!T50</f>
        <v>0</v>
      </c>
      <c r="U50" s="193">
        <f>'[71]Output| PTRM (D)'!U50</f>
        <v>0</v>
      </c>
      <c r="V50" s="193">
        <f>'[71]Output| PTRM (D)'!V50</f>
        <v>0</v>
      </c>
    </row>
    <row r="51" spans="1:22" ht="12.75" hidden="1" outlineLevel="1">
      <c r="B51" s="190">
        <f t="shared" si="2"/>
        <v>44</v>
      </c>
      <c r="C51" s="191" t="str">
        <f>'Output| PTRM (D)'!C51</f>
        <v/>
      </c>
      <c r="D51" s="192">
        <v>0</v>
      </c>
      <c r="E51" s="193">
        <f>'[71]Output| PTRM (D)'!E51</f>
        <v>0</v>
      </c>
      <c r="F51" s="193">
        <f>'[71]Output| PTRM (D)'!F51</f>
        <v>0</v>
      </c>
      <c r="G51" s="193">
        <f>'[71]Output| PTRM (D)'!G51</f>
        <v>0</v>
      </c>
      <c r="H51" s="193">
        <f>'[71]Output| PTRM (D)'!H51</f>
        <v>0</v>
      </c>
      <c r="I51" s="193">
        <f>'[71]Output| PTRM (D)'!I51</f>
        <v>0</v>
      </c>
      <c r="J51" s="193">
        <f>'[71]Output| PTRM (D)'!J51</f>
        <v>0</v>
      </c>
      <c r="K51" s="193">
        <f>'[71]Output| PTRM (D)'!K51</f>
        <v>0</v>
      </c>
      <c r="M51" s="190">
        <f t="shared" si="3"/>
        <v>44</v>
      </c>
      <c r="N51" s="191" t="str">
        <f t="shared" si="1"/>
        <v/>
      </c>
      <c r="O51" s="193" t="s">
        <v>123</v>
      </c>
      <c r="P51" s="193" t="str">
        <f>'[71]Output| PTRM (D)'!P51</f>
        <v/>
      </c>
      <c r="Q51" s="193">
        <f>'[71]Output| PTRM (D)'!Q51</f>
        <v>0</v>
      </c>
      <c r="R51" s="193">
        <f>'[71]Output| PTRM (D)'!R51</f>
        <v>0</v>
      </c>
      <c r="S51" s="193">
        <f>'[71]Output| PTRM (D)'!S51</f>
        <v>0</v>
      </c>
      <c r="T51" s="193">
        <f>'[71]Output| PTRM (D)'!T51</f>
        <v>0</v>
      </c>
      <c r="U51" s="193">
        <f>'[71]Output| PTRM (D)'!U51</f>
        <v>0</v>
      </c>
      <c r="V51" s="193">
        <f>'[71]Output| PTRM (D)'!V51</f>
        <v>0</v>
      </c>
    </row>
    <row r="52" spans="1:22" ht="12.75" hidden="1" outlineLevel="1">
      <c r="B52" s="190">
        <f t="shared" si="2"/>
        <v>45</v>
      </c>
      <c r="C52" s="191" t="str">
        <f>'Output| PTRM (D)'!C52</f>
        <v/>
      </c>
      <c r="D52" s="192">
        <v>0</v>
      </c>
      <c r="E52" s="193">
        <f>'[71]Output| PTRM (D)'!E52</f>
        <v>0</v>
      </c>
      <c r="F52" s="193">
        <f>'[71]Output| PTRM (D)'!F52</f>
        <v>0</v>
      </c>
      <c r="G52" s="193">
        <f>'[71]Output| PTRM (D)'!G52</f>
        <v>0</v>
      </c>
      <c r="H52" s="193">
        <f>'[71]Output| PTRM (D)'!H52</f>
        <v>0</v>
      </c>
      <c r="I52" s="193">
        <f>'[71]Output| PTRM (D)'!I52</f>
        <v>0</v>
      </c>
      <c r="J52" s="193">
        <f>'[71]Output| PTRM (D)'!J52</f>
        <v>0</v>
      </c>
      <c r="K52" s="193">
        <f>'[71]Output| PTRM (D)'!K52</f>
        <v>0</v>
      </c>
      <c r="M52" s="190">
        <f t="shared" si="3"/>
        <v>45</v>
      </c>
      <c r="N52" s="191" t="str">
        <f t="shared" si="1"/>
        <v/>
      </c>
      <c r="O52" s="193" t="s">
        <v>123</v>
      </c>
      <c r="P52" s="193" t="str">
        <f>'[71]Output| PTRM (D)'!P52</f>
        <v/>
      </c>
      <c r="Q52" s="193">
        <f>'[71]Output| PTRM (D)'!Q52</f>
        <v>0</v>
      </c>
      <c r="R52" s="193">
        <f>'[71]Output| PTRM (D)'!R52</f>
        <v>0</v>
      </c>
      <c r="S52" s="193">
        <f>'[71]Output| PTRM (D)'!S52</f>
        <v>0</v>
      </c>
      <c r="T52" s="193">
        <f>'[71]Output| PTRM (D)'!T52</f>
        <v>0</v>
      </c>
      <c r="U52" s="193">
        <f>'[71]Output| PTRM (D)'!U52</f>
        <v>0</v>
      </c>
      <c r="V52" s="193">
        <f>'[71]Output| PTRM (D)'!V52</f>
        <v>0</v>
      </c>
    </row>
    <row r="53" spans="1:22" ht="12.75" hidden="1" outlineLevel="1">
      <c r="B53" s="190">
        <f t="shared" si="2"/>
        <v>46</v>
      </c>
      <c r="C53" s="191" t="str">
        <f>'Output| PTRM (D)'!C53</f>
        <v/>
      </c>
      <c r="D53" s="192">
        <v>0</v>
      </c>
      <c r="E53" s="193">
        <f>'[71]Output| PTRM (D)'!E53</f>
        <v>0</v>
      </c>
      <c r="F53" s="193">
        <f>'[71]Output| PTRM (D)'!F53</f>
        <v>0</v>
      </c>
      <c r="G53" s="193">
        <f>'[71]Output| PTRM (D)'!G53</f>
        <v>0</v>
      </c>
      <c r="H53" s="193">
        <f>'[71]Output| PTRM (D)'!H53</f>
        <v>0</v>
      </c>
      <c r="I53" s="193">
        <f>'[71]Output| PTRM (D)'!I53</f>
        <v>0</v>
      </c>
      <c r="J53" s="193">
        <f>'[71]Output| PTRM (D)'!J53</f>
        <v>0</v>
      </c>
      <c r="K53" s="193">
        <f>'[71]Output| PTRM (D)'!K53</f>
        <v>0</v>
      </c>
      <c r="M53" s="190">
        <f t="shared" si="3"/>
        <v>46</v>
      </c>
      <c r="N53" s="191" t="str">
        <f t="shared" si="1"/>
        <v/>
      </c>
      <c r="O53" s="193" t="s">
        <v>123</v>
      </c>
      <c r="P53" s="193" t="str">
        <f>'[71]Output| PTRM (D)'!P53</f>
        <v/>
      </c>
      <c r="Q53" s="193">
        <f>'[71]Output| PTRM (D)'!Q53</f>
        <v>0</v>
      </c>
      <c r="R53" s="193">
        <f>'[71]Output| PTRM (D)'!R53</f>
        <v>0</v>
      </c>
      <c r="S53" s="193">
        <f>'[71]Output| PTRM (D)'!S53</f>
        <v>0</v>
      </c>
      <c r="T53" s="193">
        <f>'[71]Output| PTRM (D)'!T53</f>
        <v>0</v>
      </c>
      <c r="U53" s="193">
        <f>'[71]Output| PTRM (D)'!U53</f>
        <v>0</v>
      </c>
      <c r="V53" s="193">
        <f>'[71]Output| PTRM (D)'!V53</f>
        <v>0</v>
      </c>
    </row>
    <row r="54" spans="1:22" ht="12.75" hidden="1" outlineLevel="1">
      <c r="B54" s="190">
        <f t="shared" si="2"/>
        <v>47</v>
      </c>
      <c r="C54" s="191" t="str">
        <f>'Output| PTRM (D)'!C54</f>
        <v/>
      </c>
      <c r="D54" s="192">
        <v>0</v>
      </c>
      <c r="E54" s="193">
        <f>'[71]Output| PTRM (D)'!E54</f>
        <v>0</v>
      </c>
      <c r="F54" s="193">
        <f>'[71]Output| PTRM (D)'!F54</f>
        <v>0</v>
      </c>
      <c r="G54" s="193">
        <f>'[71]Output| PTRM (D)'!G54</f>
        <v>0</v>
      </c>
      <c r="H54" s="193">
        <f>'[71]Output| PTRM (D)'!H54</f>
        <v>0</v>
      </c>
      <c r="I54" s="193">
        <f>'[71]Output| PTRM (D)'!I54</f>
        <v>0</v>
      </c>
      <c r="J54" s="193">
        <f>'[71]Output| PTRM (D)'!J54</f>
        <v>0</v>
      </c>
      <c r="K54" s="193">
        <f>'[71]Output| PTRM (D)'!K54</f>
        <v>0</v>
      </c>
      <c r="M54" s="190">
        <f t="shared" si="3"/>
        <v>47</v>
      </c>
      <c r="N54" s="191" t="str">
        <f t="shared" si="1"/>
        <v/>
      </c>
      <c r="O54" s="193" t="s">
        <v>123</v>
      </c>
      <c r="P54" s="193" t="str">
        <f>'[71]Output| PTRM (D)'!P54</f>
        <v/>
      </c>
      <c r="Q54" s="193">
        <f>'[71]Output| PTRM (D)'!Q54</f>
        <v>0</v>
      </c>
      <c r="R54" s="193">
        <f>'[71]Output| PTRM (D)'!R54</f>
        <v>0</v>
      </c>
      <c r="S54" s="193">
        <f>'[71]Output| PTRM (D)'!S54</f>
        <v>0</v>
      </c>
      <c r="T54" s="193">
        <f>'[71]Output| PTRM (D)'!T54</f>
        <v>0</v>
      </c>
      <c r="U54" s="193">
        <f>'[71]Output| PTRM (D)'!U54</f>
        <v>0</v>
      </c>
      <c r="V54" s="193">
        <f>'[71]Output| PTRM (D)'!V54</f>
        <v>0</v>
      </c>
    </row>
    <row r="55" spans="1:22" ht="12.75" hidden="1" outlineLevel="1">
      <c r="B55" s="190">
        <f t="shared" si="2"/>
        <v>48</v>
      </c>
      <c r="C55" s="191" t="str">
        <f>'Output| PTRM (D)'!C55</f>
        <v/>
      </c>
      <c r="D55" s="192">
        <v>0</v>
      </c>
      <c r="E55" s="193">
        <f>'[71]Output| PTRM (D)'!E55</f>
        <v>0</v>
      </c>
      <c r="F55" s="193">
        <f>'[71]Output| PTRM (D)'!F55</f>
        <v>0</v>
      </c>
      <c r="G55" s="193">
        <f>'[71]Output| PTRM (D)'!G55</f>
        <v>0</v>
      </c>
      <c r="H55" s="193">
        <f>'[71]Output| PTRM (D)'!H55</f>
        <v>0</v>
      </c>
      <c r="I55" s="193">
        <f>'[71]Output| PTRM (D)'!I55</f>
        <v>0</v>
      </c>
      <c r="J55" s="193">
        <f>'[71]Output| PTRM (D)'!J55</f>
        <v>0</v>
      </c>
      <c r="K55" s="193">
        <f>'[71]Output| PTRM (D)'!K55</f>
        <v>0</v>
      </c>
      <c r="M55" s="190">
        <f t="shared" si="3"/>
        <v>48</v>
      </c>
      <c r="N55" s="191" t="str">
        <f t="shared" si="1"/>
        <v/>
      </c>
      <c r="O55" s="193" t="s">
        <v>123</v>
      </c>
      <c r="P55" s="193" t="str">
        <f>'[71]Output| PTRM (D)'!P55</f>
        <v/>
      </c>
      <c r="Q55" s="193">
        <f>'[71]Output| PTRM (D)'!Q55</f>
        <v>0</v>
      </c>
      <c r="R55" s="193">
        <f>'[71]Output| PTRM (D)'!R55</f>
        <v>0</v>
      </c>
      <c r="S55" s="193">
        <f>'[71]Output| PTRM (D)'!S55</f>
        <v>0</v>
      </c>
      <c r="T55" s="193">
        <f>'[71]Output| PTRM (D)'!T55</f>
        <v>0</v>
      </c>
      <c r="U55" s="193">
        <f>'[71]Output| PTRM (D)'!U55</f>
        <v>0</v>
      </c>
      <c r="V55" s="193">
        <f>'[71]Output| PTRM (D)'!V55</f>
        <v>0</v>
      </c>
    </row>
    <row r="56" spans="1:22" ht="12.75" hidden="1" outlineLevel="1">
      <c r="B56" s="190">
        <f t="shared" si="2"/>
        <v>49</v>
      </c>
      <c r="C56" s="191" t="str">
        <f>'Output| PTRM (D)'!C56</f>
        <v/>
      </c>
      <c r="D56" s="192">
        <v>0</v>
      </c>
      <c r="E56" s="193">
        <f>'[71]Output| PTRM (D)'!E56</f>
        <v>0</v>
      </c>
      <c r="F56" s="193">
        <f>'[71]Output| PTRM (D)'!F56</f>
        <v>0</v>
      </c>
      <c r="G56" s="193">
        <f>'[71]Output| PTRM (D)'!G56</f>
        <v>0</v>
      </c>
      <c r="H56" s="193">
        <f>'[71]Output| PTRM (D)'!H56</f>
        <v>0</v>
      </c>
      <c r="I56" s="193">
        <f>'[71]Output| PTRM (D)'!I56</f>
        <v>0</v>
      </c>
      <c r="J56" s="193">
        <f>'[71]Output| PTRM (D)'!J56</f>
        <v>0</v>
      </c>
      <c r="K56" s="193">
        <f>'[71]Output| PTRM (D)'!K56</f>
        <v>0</v>
      </c>
      <c r="M56" s="190">
        <f t="shared" si="3"/>
        <v>49</v>
      </c>
      <c r="N56" s="191" t="str">
        <f t="shared" si="1"/>
        <v/>
      </c>
      <c r="O56" s="193" t="s">
        <v>123</v>
      </c>
      <c r="P56" s="193" t="str">
        <f>'[71]Output| PTRM (D)'!P56</f>
        <v/>
      </c>
      <c r="Q56" s="193">
        <f>'[71]Output| PTRM (D)'!Q56</f>
        <v>0</v>
      </c>
      <c r="R56" s="193">
        <f>'[71]Output| PTRM (D)'!R56</f>
        <v>0</v>
      </c>
      <c r="S56" s="193">
        <f>'[71]Output| PTRM (D)'!S56</f>
        <v>0</v>
      </c>
      <c r="T56" s="193">
        <f>'[71]Output| PTRM (D)'!T56</f>
        <v>0</v>
      </c>
      <c r="U56" s="193">
        <f>'[71]Output| PTRM (D)'!U56</f>
        <v>0</v>
      </c>
      <c r="V56" s="193">
        <f>'[71]Output| PTRM (D)'!V56</f>
        <v>0</v>
      </c>
    </row>
    <row r="57" spans="1:22" ht="12.75" hidden="1" outlineLevel="1">
      <c r="B57" s="190">
        <f t="shared" si="2"/>
        <v>50</v>
      </c>
      <c r="C57" s="191" t="str">
        <f>'Output| PTRM (D)'!C57</f>
        <v/>
      </c>
      <c r="D57" s="192">
        <v>0</v>
      </c>
      <c r="E57" s="193">
        <f>'[71]Output| PTRM (D)'!E57</f>
        <v>0</v>
      </c>
      <c r="F57" s="193">
        <f>'[71]Output| PTRM (D)'!F57</f>
        <v>0</v>
      </c>
      <c r="G57" s="193">
        <f>'[71]Output| PTRM (D)'!G57</f>
        <v>0</v>
      </c>
      <c r="H57" s="193">
        <f>'[71]Output| PTRM (D)'!H57</f>
        <v>0</v>
      </c>
      <c r="I57" s="193">
        <f>'[71]Output| PTRM (D)'!I57</f>
        <v>0</v>
      </c>
      <c r="J57" s="193">
        <f>'[71]Output| PTRM (D)'!J57</f>
        <v>0</v>
      </c>
      <c r="K57" s="193">
        <f>'[71]Output| PTRM (D)'!K57</f>
        <v>0</v>
      </c>
      <c r="M57" s="190">
        <f t="shared" si="3"/>
        <v>50</v>
      </c>
      <c r="N57" s="191" t="str">
        <f t="shared" si="1"/>
        <v/>
      </c>
      <c r="O57" s="193" t="s">
        <v>123</v>
      </c>
      <c r="P57" s="193" t="str">
        <f>'[71]Output| PTRM (D)'!P57</f>
        <v/>
      </c>
      <c r="Q57" s="193">
        <f>'[71]Output| PTRM (D)'!Q57</f>
        <v>0</v>
      </c>
      <c r="R57" s="193">
        <f>'[71]Output| PTRM (D)'!R57</f>
        <v>0</v>
      </c>
      <c r="S57" s="193">
        <f>'[71]Output| PTRM (D)'!S57</f>
        <v>0</v>
      </c>
      <c r="T57" s="193">
        <f>'[71]Output| PTRM (D)'!T57</f>
        <v>0</v>
      </c>
      <c r="U57" s="193">
        <f>'[71]Output| PTRM (D)'!U57</f>
        <v>0</v>
      </c>
      <c r="V57" s="193">
        <f>'[71]Output| PTRM (D)'!V57</f>
        <v>0</v>
      </c>
    </row>
    <row r="58" spans="1:22" ht="12.75" collapsed="1">
      <c r="C58" s="191" t="str">
        <f>'Output| PTRM (D)'!C58</f>
        <v/>
      </c>
      <c r="D58" s="238">
        <v>104.64966463191266</v>
      </c>
      <c r="E58" s="198">
        <f>IFERROR(SUM(E8:E57),"")</f>
        <v>89.156232442675474</v>
      </c>
      <c r="F58" s="198">
        <f t="shared" ref="F58:K58" si="4">IFERROR(SUM(F8:F57),"")</f>
        <v>89.292145343468576</v>
      </c>
      <c r="G58" s="198">
        <f t="shared" si="4"/>
        <v>88.650730103955311</v>
      </c>
      <c r="H58" s="198">
        <f t="shared" si="4"/>
        <v>101.91688115301706</v>
      </c>
      <c r="I58" s="198">
        <f t="shared" si="4"/>
        <v>114.59911639229082</v>
      </c>
      <c r="J58" s="198">
        <f t="shared" si="4"/>
        <v>121.36929996782479</v>
      </c>
      <c r="K58" s="198">
        <f t="shared" si="4"/>
        <v>515.82817296055657</v>
      </c>
      <c r="N58" s="199" t="s">
        <v>20</v>
      </c>
      <c r="O58" s="197">
        <v>10.72982488376028</v>
      </c>
      <c r="P58" s="198">
        <f>IFERROR(SUM(P8:P57),"")</f>
        <v>12.524766216981108</v>
      </c>
      <c r="Q58" s="198">
        <f t="shared" ref="Q58:V58" si="5">IFERROR(SUM(Q8:Q57),"")</f>
        <v>14.817271110016758</v>
      </c>
      <c r="R58" s="198">
        <f t="shared" si="5"/>
        <v>14.581043279094516</v>
      </c>
      <c r="S58" s="198">
        <f t="shared" si="5"/>
        <v>20.589695574913776</v>
      </c>
      <c r="T58" s="198">
        <f t="shared" si="5"/>
        <v>23.699637516398091</v>
      </c>
      <c r="U58" s="198">
        <f t="shared" si="5"/>
        <v>22.305589606844915</v>
      </c>
      <c r="V58" s="198">
        <f t="shared" si="5"/>
        <v>95.993237087268056</v>
      </c>
    </row>
    <row r="59" spans="1:22" s="200" customFormat="1" ht="12.75" customHeight="1">
      <c r="B59" s="201"/>
      <c r="C59" s="202"/>
      <c r="E59" s="200" t="b">
        <f>E58='Output| PTRM (D)'!E58</f>
        <v>1</v>
      </c>
      <c r="F59" s="200" t="b">
        <f>F58='Output| PTRM (D)'!F58</f>
        <v>1</v>
      </c>
      <c r="G59" s="200" t="b">
        <f>G58='Output| PTRM (D)'!G58</f>
        <v>1</v>
      </c>
      <c r="H59" s="200" t="b">
        <f>H58='Output| PTRM (D)'!H58</f>
        <v>1</v>
      </c>
      <c r="I59" s="200" t="b">
        <f>I58='Output| PTRM (D)'!I58</f>
        <v>1</v>
      </c>
      <c r="J59" s="200" t="b">
        <f>J58='Output| PTRM (D)'!J58</f>
        <v>1</v>
      </c>
      <c r="V59" s="188"/>
    </row>
    <row r="60" spans="1:22" s="200" customFormat="1" ht="12.75">
      <c r="A60" s="282"/>
      <c r="B60" s="282"/>
      <c r="C60" s="282" t="str">
        <f>IFERROR(LEFT(C5,2)+1&amp;". Forecast capital contributions – Type 1 – as incurred ($millions "&amp;'[106]Input| Escalations'!$E$10&amp;" "&amp;'[106]Input| Escalations'!$D$10&amp;") (Distribution)","")</f>
        <v>57. Forecast capital contributions – Type 1 – as incurred ($millions June 2024) (Distribution)</v>
      </c>
      <c r="D60" s="282"/>
      <c r="E60" s="282"/>
      <c r="F60" s="282"/>
      <c r="G60" s="282"/>
      <c r="H60" s="282"/>
      <c r="I60" s="282"/>
      <c r="J60" s="282"/>
      <c r="K60" s="282"/>
      <c r="L60" s="180"/>
      <c r="O60" s="203"/>
      <c r="P60" s="203"/>
      <c r="Q60" s="203"/>
      <c r="R60" s="204"/>
    </row>
    <row r="61" spans="1:22" s="200" customFormat="1" ht="12.75">
      <c r="D61" s="187"/>
      <c r="E61" s="187">
        <f>IF(ABS(('[106]Calc| Project Costs'!AE6+'[106]Calc| Project Costs'!BK6)/10^3-E113-'[106]Output| PTRM (T)'!E113)&lt;0.0000001,0,1)</f>
        <v>1</v>
      </c>
      <c r="F61" s="187">
        <f>IF(ABS(('[106]Calc| Project Costs'!AF6+'[106]Calc| Project Costs'!BL6)/10^3-F113-'[106]Output| PTRM (T)'!F113)&lt;0.0000001,0,1)</f>
        <v>1</v>
      </c>
      <c r="G61" s="187">
        <f>IF(ABS(('[106]Calc| Project Costs'!AG6+'[106]Calc| Project Costs'!BM6)/10^3-G113-'[106]Output| PTRM (T)'!G113)&lt;0.0000001,0,1)</f>
        <v>1</v>
      </c>
      <c r="H61" s="187">
        <f>IF(ABS(('[106]Calc| Project Costs'!AH6+'[106]Calc| Project Costs'!BN6)/10^3-H113-'[106]Output| PTRM (T)'!H113)&lt;0.0000001,0,1)</f>
        <v>1</v>
      </c>
      <c r="I61" s="187">
        <f>IF(ABS(('[106]Calc| Project Costs'!AI6+'[106]Calc| Project Costs'!BO6)/10^3-I113-'[106]Output| PTRM (T)'!I113)&lt;0.0000001,0,1)</f>
        <v>1</v>
      </c>
      <c r="J61" s="187">
        <f>IF(ABS(('[106]Calc| Project Costs'!AJ6+'[106]Calc| Project Costs'!BP6)/10^3-J113-'[106]Output| PTRM (T)'!J113)&lt;0.0000001,0,1)</f>
        <v>1</v>
      </c>
      <c r="L61" s="180"/>
      <c r="N61" s="205"/>
      <c r="O61" s="203"/>
      <c r="P61" s="203"/>
      <c r="Q61" s="203"/>
      <c r="R61" s="206"/>
    </row>
    <row r="62" spans="1:22" s="200" customFormat="1" ht="12.75">
      <c r="B62" s="180"/>
      <c r="C62" s="189" t="s">
        <v>19</v>
      </c>
      <c r="D62" s="189" t="str">
        <f t="shared" ref="D62:J62" si="6">D$7</f>
        <v>2022-23</v>
      </c>
      <c r="E62" s="189" t="str">
        <f t="shared" si="6"/>
        <v>2023-24</v>
      </c>
      <c r="F62" s="189" t="str">
        <f t="shared" si="6"/>
        <v>2024-25</v>
      </c>
      <c r="G62" s="189" t="str">
        <f t="shared" si="6"/>
        <v>2025-26</v>
      </c>
      <c r="H62" s="189" t="str">
        <f t="shared" si="6"/>
        <v>2026-27</v>
      </c>
      <c r="I62" s="189" t="str">
        <f t="shared" si="6"/>
        <v>2027-28</v>
      </c>
      <c r="J62" s="189" t="str">
        <f t="shared" si="6"/>
        <v>2028-29</v>
      </c>
      <c r="K62" s="189" t="s">
        <v>20</v>
      </c>
      <c r="L62" s="180"/>
      <c r="N62" s="205"/>
      <c r="O62" s="203"/>
      <c r="P62" s="203"/>
      <c r="Q62" s="203"/>
      <c r="R62" s="204"/>
    </row>
    <row r="63" spans="1:22" s="200" customFormat="1" ht="12.75">
      <c r="B63" s="190">
        <v>1</v>
      </c>
      <c r="C63" s="180" t="str">
        <f t="shared" ref="C63:C112" si="7">IFERROR(C8,"")</f>
        <v>Opening Distribution Assets</v>
      </c>
      <c r="D63" s="192">
        <v>0</v>
      </c>
      <c r="E63" s="193">
        <f>'Output| PTRM (D)'!E63</f>
        <v>0</v>
      </c>
      <c r="F63" s="193">
        <f>'Output| PTRM (D)'!F63</f>
        <v>0</v>
      </c>
      <c r="G63" s="193">
        <f>'Output| PTRM (D)'!G63</f>
        <v>0</v>
      </c>
      <c r="H63" s="193">
        <f>'Output| PTRM (D)'!H63</f>
        <v>0</v>
      </c>
      <c r="I63" s="193">
        <f>'Output| PTRM (D)'!I63</f>
        <v>0</v>
      </c>
      <c r="J63" s="193">
        <f>'Output| PTRM (D)'!J63</f>
        <v>0</v>
      </c>
      <c r="K63" s="193">
        <f>'Output| PTRM (D)'!K63</f>
        <v>0</v>
      </c>
      <c r="L63" s="180"/>
      <c r="M63" s="207"/>
      <c r="O63" s="203"/>
      <c r="P63" s="203"/>
      <c r="Q63" s="203"/>
      <c r="R63" s="206"/>
    </row>
    <row r="64" spans="1:22" s="200" customFormat="1" ht="12.75">
      <c r="B64" s="190">
        <f>IFERROR(B63+1,"")</f>
        <v>2</v>
      </c>
      <c r="C64" s="180" t="str">
        <f t="shared" si="7"/>
        <v>Zone Substation</v>
      </c>
      <c r="D64" s="192">
        <v>0</v>
      </c>
      <c r="E64" s="193">
        <f>'Output| PTRM (D)'!E64</f>
        <v>16.324633466486603</v>
      </c>
      <c r="F64" s="193">
        <f>'Output| PTRM (D)'!F64</f>
        <v>0</v>
      </c>
      <c r="G64" s="193">
        <f>'Output| PTRM (D)'!G64</f>
        <v>0</v>
      </c>
      <c r="H64" s="193">
        <f>'Output| PTRM (D)'!H64</f>
        <v>0</v>
      </c>
      <c r="I64" s="193">
        <f>'Output| PTRM (D)'!I64</f>
        <v>0</v>
      </c>
      <c r="J64" s="193">
        <f>'Output| PTRM (D)'!J64</f>
        <v>0</v>
      </c>
      <c r="K64" s="193">
        <f>'Output| PTRM (D)'!K64</f>
        <v>0</v>
      </c>
      <c r="L64" s="180"/>
    </row>
    <row r="65" spans="2:18" s="200" customFormat="1" ht="12.75">
      <c r="B65" s="190">
        <f t="shared" ref="B65:B112" si="8">IFERROR(B64+1,"")</f>
        <v>3</v>
      </c>
      <c r="C65" s="180" t="str">
        <f t="shared" si="7"/>
        <v>Distribution Substations</v>
      </c>
      <c r="D65" s="192">
        <v>10.287490400199928</v>
      </c>
      <c r="E65" s="193">
        <f>'Output| PTRM (D)'!E65</f>
        <v>4.3894315272804887</v>
      </c>
      <c r="F65" s="193">
        <f>'Output| PTRM (D)'!F65</f>
        <v>4.5888030555881532</v>
      </c>
      <c r="G65" s="193">
        <f>'Output| PTRM (D)'!G65</f>
        <v>4.5461323553557369</v>
      </c>
      <c r="H65" s="193">
        <f>'Output| PTRM (D)'!H65</f>
        <v>4.867824108229577</v>
      </c>
      <c r="I65" s="193">
        <f>'Output| PTRM (D)'!I65</f>
        <v>4.8701882513787202</v>
      </c>
      <c r="J65" s="193">
        <f>'Output| PTRM (D)'!J65</f>
        <v>5.6285147547377381</v>
      </c>
      <c r="K65" s="193">
        <f>'Output| PTRM (D)'!K65</f>
        <v>24.501462525289924</v>
      </c>
      <c r="L65" s="180"/>
    </row>
    <row r="66" spans="2:18" s="200" customFormat="1" ht="12.75">
      <c r="B66" s="190">
        <f t="shared" si="8"/>
        <v>4</v>
      </c>
      <c r="C66" s="180" t="str">
        <f t="shared" si="7"/>
        <v>Distribution Overhead Lines</v>
      </c>
      <c r="D66" s="192">
        <v>0.33131998304333338</v>
      </c>
      <c r="E66" s="193">
        <f>'Output| PTRM (D)'!E66</f>
        <v>0.23348672171435317</v>
      </c>
      <c r="F66" s="193">
        <f>'Output| PTRM (D)'!F66</f>
        <v>0.21896920211740881</v>
      </c>
      <c r="G66" s="193">
        <f>'Output| PTRM (D)'!G66</f>
        <v>0.22091925987813418</v>
      </c>
      <c r="H66" s="193">
        <f>'Output| PTRM (D)'!H66</f>
        <v>0.22250377579737141</v>
      </c>
      <c r="I66" s="193">
        <f>'Output| PTRM (D)'!I66</f>
        <v>0.22346462367367398</v>
      </c>
      <c r="J66" s="193">
        <f>'Output| PTRM (D)'!J66</f>
        <v>0.22502318509841196</v>
      </c>
      <c r="K66" s="193">
        <f>'Output| PTRM (D)'!K66</f>
        <v>1.1108800465650002</v>
      </c>
      <c r="L66" s="180"/>
    </row>
    <row r="67" spans="2:18" s="200" customFormat="1" ht="12.75">
      <c r="B67" s="190">
        <f t="shared" si="8"/>
        <v>5</v>
      </c>
      <c r="C67" s="180" t="str">
        <f t="shared" si="7"/>
        <v>Distribution Underground Lines</v>
      </c>
      <c r="D67" s="192">
        <v>8.5526402818687366</v>
      </c>
      <c r="E67" s="193">
        <f>'Output| PTRM (D)'!E67</f>
        <v>11.121601876327176</v>
      </c>
      <c r="F67" s="193">
        <f>'Output| PTRM (D)'!F67</f>
        <v>5.2604133648754345</v>
      </c>
      <c r="G67" s="193">
        <f>'Output| PTRM (D)'!G67</f>
        <v>4.9965730291947317</v>
      </c>
      <c r="H67" s="193">
        <f>'Output| PTRM (D)'!H67</f>
        <v>5.0402215439047877</v>
      </c>
      <c r="I67" s="193">
        <f>'Output| PTRM (D)'!I67</f>
        <v>4.9731535839658223</v>
      </c>
      <c r="J67" s="193">
        <f>'Output| PTRM (D)'!J67</f>
        <v>5.1369121708572374</v>
      </c>
      <c r="K67" s="193">
        <f>'Output| PTRM (D)'!K67</f>
        <v>25.407273692798011</v>
      </c>
      <c r="L67" s="180"/>
      <c r="O67" s="204"/>
      <c r="P67" s="204"/>
      <c r="Q67" s="204"/>
      <c r="R67" s="204"/>
    </row>
    <row r="68" spans="2:18" s="200" customFormat="1" ht="12.75">
      <c r="B68" s="190">
        <f t="shared" si="8"/>
        <v>6</v>
      </c>
      <c r="C68" s="180" t="str">
        <f t="shared" si="7"/>
        <v>IT &amp; Communication Systems (Networks)</v>
      </c>
      <c r="D68" s="192">
        <v>0.61057623604564859</v>
      </c>
      <c r="E68" s="193">
        <f>'Output| PTRM (D)'!E68</f>
        <v>0.23497245311219486</v>
      </c>
      <c r="F68" s="193">
        <f>'Output| PTRM (D)'!F68</f>
        <v>0.27438387524087049</v>
      </c>
      <c r="G68" s="193">
        <f>'Output| PTRM (D)'!G68</f>
        <v>0.27468057082290698</v>
      </c>
      <c r="H68" s="193">
        <f>'Output| PTRM (D)'!H68</f>
        <v>0.31122809405560098</v>
      </c>
      <c r="I68" s="193">
        <f>'Output| PTRM (D)'!I68</f>
        <v>0.31258592610246499</v>
      </c>
      <c r="J68" s="193">
        <f>'Output| PTRM (D)'!J68</f>
        <v>0.39863089420208764</v>
      </c>
      <c r="K68" s="193">
        <f>'Output| PTRM (D)'!K68</f>
        <v>1.571509360423931</v>
      </c>
      <c r="L68" s="180"/>
    </row>
    <row r="69" spans="2:18" s="200" customFormat="1" ht="12.75">
      <c r="B69" s="190">
        <f t="shared" si="8"/>
        <v>7</v>
      </c>
      <c r="C69" s="180" t="str">
        <f t="shared" si="7"/>
        <v>Motor Vehicles</v>
      </c>
      <c r="D69" s="192">
        <v>0</v>
      </c>
      <c r="E69" s="193">
        <f>'Output| PTRM (D)'!E69</f>
        <v>0</v>
      </c>
      <c r="F69" s="193">
        <f>'Output| PTRM (D)'!F69</f>
        <v>0</v>
      </c>
      <c r="G69" s="193">
        <f>'Output| PTRM (D)'!G69</f>
        <v>0</v>
      </c>
      <c r="H69" s="193">
        <f>'Output| PTRM (D)'!H69</f>
        <v>0</v>
      </c>
      <c r="I69" s="193">
        <f>'Output| PTRM (D)'!I69</f>
        <v>0</v>
      </c>
      <c r="J69" s="193">
        <f>'Output| PTRM (D)'!J69</f>
        <v>0</v>
      </c>
      <c r="K69" s="193">
        <f>'Output| PTRM (D)'!K69</f>
        <v>0</v>
      </c>
      <c r="L69" s="180"/>
    </row>
    <row r="70" spans="2:18" s="200" customFormat="1" ht="12.75">
      <c r="B70" s="190">
        <f t="shared" si="8"/>
        <v>8</v>
      </c>
      <c r="C70" s="180" t="str">
        <f t="shared" si="7"/>
        <v>Other Non-System Assets (Networks)</v>
      </c>
      <c r="D70" s="192">
        <v>0</v>
      </c>
      <c r="E70" s="193">
        <f>'Output| PTRM (D)'!E70</f>
        <v>0</v>
      </c>
      <c r="F70" s="193">
        <f>'Output| PTRM (D)'!F70</f>
        <v>0</v>
      </c>
      <c r="G70" s="193">
        <f>'Output| PTRM (D)'!G70</f>
        <v>0</v>
      </c>
      <c r="H70" s="193">
        <f>'Output| PTRM (D)'!H70</f>
        <v>0</v>
      </c>
      <c r="I70" s="193">
        <f>'Output| PTRM (D)'!I70</f>
        <v>0</v>
      </c>
      <c r="J70" s="193">
        <f>'Output| PTRM (D)'!J70</f>
        <v>0</v>
      </c>
      <c r="K70" s="193">
        <f>'Output| PTRM (D)'!K70</f>
        <v>0</v>
      </c>
      <c r="L70" s="180"/>
    </row>
    <row r="71" spans="2:18" s="200" customFormat="1" ht="12.75">
      <c r="B71" s="190">
        <f t="shared" si="8"/>
        <v>9</v>
      </c>
      <c r="C71" s="180" t="str">
        <f t="shared" si="7"/>
        <v>IT Systems (Corporate)</v>
      </c>
      <c r="D71" s="192">
        <v>0</v>
      </c>
      <c r="E71" s="193">
        <f>'Output| PTRM (D)'!E71</f>
        <v>0</v>
      </c>
      <c r="F71" s="193">
        <f>'Output| PTRM (D)'!F71</f>
        <v>0</v>
      </c>
      <c r="G71" s="193">
        <f>'Output| PTRM (D)'!G71</f>
        <v>0</v>
      </c>
      <c r="H71" s="193">
        <f>'Output| PTRM (D)'!H71</f>
        <v>0</v>
      </c>
      <c r="I71" s="193">
        <f>'Output| PTRM (D)'!I71</f>
        <v>0</v>
      </c>
      <c r="J71" s="193">
        <f>'Output| PTRM (D)'!J71</f>
        <v>0</v>
      </c>
      <c r="K71" s="193">
        <f>'Output| PTRM (D)'!K71</f>
        <v>0</v>
      </c>
      <c r="L71" s="180"/>
    </row>
    <row r="72" spans="2:18" s="200" customFormat="1" ht="12.75">
      <c r="B72" s="190">
        <f t="shared" si="8"/>
        <v>10</v>
      </c>
      <c r="C72" s="180" t="str">
        <f t="shared" si="7"/>
        <v>Telecommunications (Corporate)</v>
      </c>
      <c r="D72" s="192">
        <v>0</v>
      </c>
      <c r="E72" s="193">
        <f>'Output| PTRM (D)'!E72</f>
        <v>0</v>
      </c>
      <c r="F72" s="193">
        <f>'Output| PTRM (D)'!F72</f>
        <v>0</v>
      </c>
      <c r="G72" s="193">
        <f>'Output| PTRM (D)'!G72</f>
        <v>0</v>
      </c>
      <c r="H72" s="193">
        <f>'Output| PTRM (D)'!H72</f>
        <v>0</v>
      </c>
      <c r="I72" s="193">
        <f>'Output| PTRM (D)'!I72</f>
        <v>0</v>
      </c>
      <c r="J72" s="193">
        <f>'Output| PTRM (D)'!J72</f>
        <v>0</v>
      </c>
      <c r="K72" s="193">
        <f>'Output| PTRM (D)'!K72</f>
        <v>0</v>
      </c>
      <c r="L72" s="180"/>
    </row>
    <row r="73" spans="2:18" s="200" customFormat="1" ht="12.75">
      <c r="B73" s="190">
        <f t="shared" si="8"/>
        <v>11</v>
      </c>
      <c r="C73" s="180" t="str">
        <f t="shared" si="7"/>
        <v>Other Non-System Assets (Corporate)</v>
      </c>
      <c r="D73" s="192">
        <v>0</v>
      </c>
      <c r="E73" s="193">
        <f>'Output| PTRM (D)'!E73</f>
        <v>0</v>
      </c>
      <c r="F73" s="193">
        <f>'Output| PTRM (D)'!F73</f>
        <v>0</v>
      </c>
      <c r="G73" s="193">
        <f>'Output| PTRM (D)'!G73</f>
        <v>0</v>
      </c>
      <c r="H73" s="193">
        <f>'Output| PTRM (D)'!H73</f>
        <v>0</v>
      </c>
      <c r="I73" s="193">
        <f>'Output| PTRM (D)'!I73</f>
        <v>0</v>
      </c>
      <c r="J73" s="193">
        <f>'Output| PTRM (D)'!J73</f>
        <v>0</v>
      </c>
      <c r="K73" s="193">
        <f>'Output| PTRM (D)'!K73</f>
        <v>0</v>
      </c>
      <c r="L73" s="180"/>
    </row>
    <row r="74" spans="2:18" s="200" customFormat="1" ht="12.75">
      <c r="B74" s="190">
        <f t="shared" si="8"/>
        <v>12</v>
      </c>
      <c r="C74" s="180" t="str">
        <f t="shared" si="7"/>
        <v>Land</v>
      </c>
      <c r="D74" s="192">
        <v>0</v>
      </c>
      <c r="E74" s="193">
        <f>'Output| PTRM (D)'!E74</f>
        <v>0.71050849097011237</v>
      </c>
      <c r="F74" s="193">
        <f>'Output| PTRM (D)'!F74</f>
        <v>0</v>
      </c>
      <c r="G74" s="193">
        <f>'Output| PTRM (D)'!G74</f>
        <v>0</v>
      </c>
      <c r="H74" s="193">
        <f>'Output| PTRM (D)'!H74</f>
        <v>0</v>
      </c>
      <c r="I74" s="193">
        <f>'Output| PTRM (D)'!I74</f>
        <v>0</v>
      </c>
      <c r="J74" s="193">
        <f>'Output| PTRM (D)'!J74</f>
        <v>0</v>
      </c>
      <c r="K74" s="193">
        <f>'Output| PTRM (D)'!K74</f>
        <v>0</v>
      </c>
      <c r="L74" s="180"/>
    </row>
    <row r="75" spans="2:18" s="200" customFormat="1" ht="12.75">
      <c r="B75" s="190">
        <f t="shared" si="8"/>
        <v>13</v>
      </c>
      <c r="C75" s="180" t="str">
        <f t="shared" si="7"/>
        <v>Buildings</v>
      </c>
      <c r="D75" s="192">
        <v>0</v>
      </c>
      <c r="E75" s="193">
        <f>'Output| PTRM (D)'!E75</f>
        <v>0</v>
      </c>
      <c r="F75" s="193">
        <f>'[107]Output| PTRM (D)'!F75</f>
        <v>0</v>
      </c>
      <c r="G75" s="193">
        <f>'[107]Output| PTRM (D)'!G75</f>
        <v>0</v>
      </c>
      <c r="H75" s="193">
        <f>'[107]Output| PTRM (D)'!H75</f>
        <v>0</v>
      </c>
      <c r="I75" s="193">
        <f>'[107]Output| PTRM (D)'!I75</f>
        <v>0</v>
      </c>
      <c r="J75" s="193">
        <f>'[107]Output| PTRM (D)'!J75</f>
        <v>0</v>
      </c>
      <c r="K75" s="193">
        <f>'[71]Output| PTRM (D)'!K75</f>
        <v>0</v>
      </c>
      <c r="L75" s="180"/>
    </row>
    <row r="76" spans="2:18" s="200" customFormat="1" ht="12.75">
      <c r="B76" s="190">
        <f t="shared" si="8"/>
        <v>14</v>
      </c>
      <c r="C76" s="180" t="str">
        <f t="shared" si="7"/>
        <v/>
      </c>
      <c r="D76" s="192">
        <v>0</v>
      </c>
      <c r="E76" s="193">
        <f>'Output| PTRM (D)'!E76</f>
        <v>0</v>
      </c>
      <c r="F76" s="193">
        <f>'[107]Output| PTRM (D)'!F76</f>
        <v>0</v>
      </c>
      <c r="G76" s="193">
        <f>'[107]Output| PTRM (D)'!G76</f>
        <v>0</v>
      </c>
      <c r="H76" s="193">
        <f>'[107]Output| PTRM (D)'!H76</f>
        <v>0</v>
      </c>
      <c r="I76" s="193">
        <f>'[107]Output| PTRM (D)'!I76</f>
        <v>0</v>
      </c>
      <c r="J76" s="193">
        <f>'[107]Output| PTRM (D)'!J76</f>
        <v>0</v>
      </c>
      <c r="K76" s="193">
        <f>'[71]Output| PTRM (D)'!K76</f>
        <v>0</v>
      </c>
      <c r="L76" s="180"/>
    </row>
    <row r="77" spans="2:18" s="200" customFormat="1" ht="12.75">
      <c r="B77" s="190">
        <f t="shared" si="8"/>
        <v>15</v>
      </c>
      <c r="C77" s="180" t="str">
        <f t="shared" si="7"/>
        <v/>
      </c>
      <c r="D77" s="192">
        <v>0</v>
      </c>
      <c r="E77" s="193">
        <f>'Output| PTRM (D)'!E77</f>
        <v>0</v>
      </c>
      <c r="F77" s="193">
        <f>'[107]Output| PTRM (D)'!F77</f>
        <v>0</v>
      </c>
      <c r="G77" s="193">
        <f>'[107]Output| PTRM (D)'!G77</f>
        <v>0</v>
      </c>
      <c r="H77" s="193">
        <f>'[107]Output| PTRM (D)'!H77</f>
        <v>0</v>
      </c>
      <c r="I77" s="193">
        <f>'[107]Output| PTRM (D)'!I77</f>
        <v>0</v>
      </c>
      <c r="J77" s="193">
        <f>'[107]Output| PTRM (D)'!J77</f>
        <v>0</v>
      </c>
      <c r="K77" s="193">
        <f>'[71]Output| PTRM (D)'!K77</f>
        <v>0</v>
      </c>
      <c r="L77" s="180"/>
    </row>
    <row r="78" spans="2:18" s="200" customFormat="1" ht="12.75">
      <c r="B78" s="190">
        <f t="shared" si="8"/>
        <v>16</v>
      </c>
      <c r="C78" s="180" t="str">
        <f t="shared" si="7"/>
        <v/>
      </c>
      <c r="D78" s="192">
        <v>0</v>
      </c>
      <c r="E78" s="193">
        <f>'[71]Output| PTRM (D)'!E78</f>
        <v>0</v>
      </c>
      <c r="F78" s="193">
        <f>'[107]Output| PTRM (D)'!F78</f>
        <v>0</v>
      </c>
      <c r="G78" s="193">
        <f>'[107]Output| PTRM (D)'!G78</f>
        <v>0</v>
      </c>
      <c r="H78" s="193">
        <f>'[107]Output| PTRM (D)'!H78</f>
        <v>0</v>
      </c>
      <c r="I78" s="193">
        <f>'[107]Output| PTRM (D)'!I78</f>
        <v>0</v>
      </c>
      <c r="J78" s="193">
        <f>'[107]Output| PTRM (D)'!J78</f>
        <v>0</v>
      </c>
      <c r="K78" s="193">
        <f>'[71]Output| PTRM (D)'!K78</f>
        <v>0</v>
      </c>
      <c r="L78" s="180"/>
    </row>
    <row r="79" spans="2:18" s="200" customFormat="1" ht="12.75">
      <c r="B79" s="190">
        <f t="shared" si="8"/>
        <v>17</v>
      </c>
      <c r="C79" s="180" t="str">
        <f t="shared" si="7"/>
        <v/>
      </c>
      <c r="D79" s="192">
        <v>0</v>
      </c>
      <c r="E79" s="193">
        <f>'[71]Output| PTRM (D)'!E79</f>
        <v>0</v>
      </c>
      <c r="F79" s="193">
        <f>'[107]Output| PTRM (D)'!F79</f>
        <v>0</v>
      </c>
      <c r="G79" s="193">
        <f>'[107]Output| PTRM (D)'!G79</f>
        <v>0</v>
      </c>
      <c r="H79" s="193">
        <f>'[107]Output| PTRM (D)'!H79</f>
        <v>0</v>
      </c>
      <c r="I79" s="193">
        <f>'[107]Output| PTRM (D)'!I79</f>
        <v>0</v>
      </c>
      <c r="J79" s="193">
        <f>'[107]Output| PTRM (D)'!J79</f>
        <v>0</v>
      </c>
      <c r="K79" s="193">
        <f>'[71]Output| PTRM (D)'!K79</f>
        <v>0</v>
      </c>
      <c r="L79" s="180"/>
    </row>
    <row r="80" spans="2:18" s="200" customFormat="1" ht="12.75">
      <c r="B80" s="190">
        <f t="shared" si="8"/>
        <v>18</v>
      </c>
      <c r="C80" s="180" t="str">
        <f t="shared" si="7"/>
        <v/>
      </c>
      <c r="D80" s="192">
        <v>0</v>
      </c>
      <c r="E80" s="193">
        <f>'[71]Output| PTRM (D)'!E80</f>
        <v>0</v>
      </c>
      <c r="F80" s="193">
        <f>'[107]Output| PTRM (D)'!F80</f>
        <v>0</v>
      </c>
      <c r="G80" s="193">
        <f>'[107]Output| PTRM (D)'!G80</f>
        <v>0</v>
      </c>
      <c r="H80" s="193">
        <f>'[107]Output| PTRM (D)'!H80</f>
        <v>0</v>
      </c>
      <c r="I80" s="193">
        <f>'[107]Output| PTRM (D)'!I80</f>
        <v>0</v>
      </c>
      <c r="J80" s="193">
        <f>'[107]Output| PTRM (D)'!J80</f>
        <v>0</v>
      </c>
      <c r="K80" s="193">
        <f>'[71]Output| PTRM (D)'!K80</f>
        <v>0</v>
      </c>
      <c r="L80" s="180"/>
    </row>
    <row r="81" spans="2:12" s="200" customFormat="1" ht="12.75">
      <c r="B81" s="190">
        <f t="shared" si="8"/>
        <v>19</v>
      </c>
      <c r="C81" s="180" t="str">
        <f t="shared" si="7"/>
        <v/>
      </c>
      <c r="D81" s="192">
        <v>0</v>
      </c>
      <c r="E81" s="193">
        <f>'[71]Output| PTRM (D)'!E81</f>
        <v>0</v>
      </c>
      <c r="F81" s="193">
        <f>'[107]Output| PTRM (D)'!F81</f>
        <v>0</v>
      </c>
      <c r="G81" s="193">
        <f>'[107]Output| PTRM (D)'!G81</f>
        <v>0</v>
      </c>
      <c r="H81" s="193">
        <f>'[107]Output| PTRM (D)'!H81</f>
        <v>0</v>
      </c>
      <c r="I81" s="193">
        <f>'[107]Output| PTRM (D)'!I81</f>
        <v>0</v>
      </c>
      <c r="J81" s="193">
        <f>'[107]Output| PTRM (D)'!J81</f>
        <v>0</v>
      </c>
      <c r="K81" s="193">
        <f>'[71]Output| PTRM (D)'!K81</f>
        <v>0</v>
      </c>
      <c r="L81" s="180"/>
    </row>
    <row r="82" spans="2:12" s="200" customFormat="1" ht="12.75">
      <c r="B82" s="190">
        <f t="shared" si="8"/>
        <v>20</v>
      </c>
      <c r="C82" s="180" t="str">
        <f t="shared" si="7"/>
        <v/>
      </c>
      <c r="D82" s="192">
        <v>0</v>
      </c>
      <c r="E82" s="193">
        <f>'[71]Output| PTRM (D)'!E82</f>
        <v>0</v>
      </c>
      <c r="F82" s="193">
        <f>'[107]Output| PTRM (D)'!F82</f>
        <v>0</v>
      </c>
      <c r="G82" s="193">
        <f>'[107]Output| PTRM (D)'!G82</f>
        <v>0</v>
      </c>
      <c r="H82" s="193">
        <f>'[107]Output| PTRM (D)'!H82</f>
        <v>0</v>
      </c>
      <c r="I82" s="193">
        <f>'[107]Output| PTRM (D)'!I82</f>
        <v>0</v>
      </c>
      <c r="J82" s="193">
        <f>'[107]Output| PTRM (D)'!J82</f>
        <v>0</v>
      </c>
      <c r="K82" s="193">
        <f>'[71]Output| PTRM (D)'!K82</f>
        <v>0</v>
      </c>
      <c r="L82" s="180"/>
    </row>
    <row r="83" spans="2:12" s="200" customFormat="1" ht="12.75" hidden="1" outlineLevel="1">
      <c r="B83" s="190">
        <f t="shared" si="8"/>
        <v>21</v>
      </c>
      <c r="C83" s="180" t="str">
        <f t="shared" si="7"/>
        <v/>
      </c>
      <c r="D83" s="192">
        <v>0</v>
      </c>
      <c r="E83" s="193">
        <f>'[107]Output| PTRM (D)'!E83</f>
        <v>0</v>
      </c>
      <c r="F83" s="193">
        <f>'[107]Output| PTRM (D)'!F83</f>
        <v>0</v>
      </c>
      <c r="G83" s="193">
        <f>'[107]Output| PTRM (D)'!G83</f>
        <v>0</v>
      </c>
      <c r="H83" s="193">
        <f>'[107]Output| PTRM (D)'!H83</f>
        <v>0</v>
      </c>
      <c r="I83" s="193">
        <f>'[107]Output| PTRM (D)'!I83</f>
        <v>0</v>
      </c>
      <c r="J83" s="193">
        <f>'[107]Output| PTRM (D)'!J83</f>
        <v>0</v>
      </c>
      <c r="K83" s="193">
        <f>'[71]Output| PTRM (D)'!K83</f>
        <v>0</v>
      </c>
      <c r="L83" s="180"/>
    </row>
    <row r="84" spans="2:12" s="200" customFormat="1" ht="12.75" hidden="1" outlineLevel="1">
      <c r="B84" s="190">
        <f t="shared" si="8"/>
        <v>22</v>
      </c>
      <c r="C84" s="180" t="str">
        <f t="shared" si="7"/>
        <v/>
      </c>
      <c r="D84" s="192">
        <v>0</v>
      </c>
      <c r="E84" s="193">
        <f>'[107]Output| PTRM (D)'!E84</f>
        <v>0</v>
      </c>
      <c r="F84" s="193">
        <f>'[107]Output| PTRM (D)'!F84</f>
        <v>0</v>
      </c>
      <c r="G84" s="193">
        <f>'[107]Output| PTRM (D)'!G84</f>
        <v>0</v>
      </c>
      <c r="H84" s="193">
        <f>'[107]Output| PTRM (D)'!H84</f>
        <v>0</v>
      </c>
      <c r="I84" s="193">
        <f>'[107]Output| PTRM (D)'!I84</f>
        <v>0</v>
      </c>
      <c r="J84" s="193">
        <f>'[107]Output| PTRM (D)'!J84</f>
        <v>0</v>
      </c>
      <c r="K84" s="193">
        <f>'[71]Output| PTRM (D)'!K84</f>
        <v>0</v>
      </c>
      <c r="L84" s="180"/>
    </row>
    <row r="85" spans="2:12" s="200" customFormat="1" ht="12.75" hidden="1" outlineLevel="1">
      <c r="B85" s="190">
        <f t="shared" si="8"/>
        <v>23</v>
      </c>
      <c r="C85" s="180" t="str">
        <f t="shared" si="7"/>
        <v/>
      </c>
      <c r="D85" s="192">
        <v>0</v>
      </c>
      <c r="E85" s="193">
        <f>'[107]Output| PTRM (D)'!E85</f>
        <v>0</v>
      </c>
      <c r="F85" s="193">
        <f>'[107]Output| PTRM (D)'!F85</f>
        <v>0</v>
      </c>
      <c r="G85" s="193">
        <f>'[107]Output| PTRM (D)'!G85</f>
        <v>0</v>
      </c>
      <c r="H85" s="193">
        <f>'[107]Output| PTRM (D)'!H85</f>
        <v>0</v>
      </c>
      <c r="I85" s="193">
        <f>'[107]Output| PTRM (D)'!I85</f>
        <v>0</v>
      </c>
      <c r="J85" s="193">
        <f>'[107]Output| PTRM (D)'!J85</f>
        <v>0</v>
      </c>
      <c r="K85" s="193">
        <f>'[71]Output| PTRM (D)'!K85</f>
        <v>0</v>
      </c>
      <c r="L85" s="180"/>
    </row>
    <row r="86" spans="2:12" s="200" customFormat="1" ht="12.75" hidden="1" outlineLevel="1">
      <c r="B86" s="190">
        <f t="shared" si="8"/>
        <v>24</v>
      </c>
      <c r="C86" s="180" t="str">
        <f t="shared" si="7"/>
        <v/>
      </c>
      <c r="D86" s="192">
        <v>0</v>
      </c>
      <c r="E86" s="193">
        <f>'[107]Output| PTRM (D)'!E86</f>
        <v>0</v>
      </c>
      <c r="F86" s="193">
        <f>'[107]Output| PTRM (D)'!F86</f>
        <v>0</v>
      </c>
      <c r="G86" s="193">
        <f>'[107]Output| PTRM (D)'!G86</f>
        <v>0</v>
      </c>
      <c r="H86" s="193">
        <f>'[107]Output| PTRM (D)'!H86</f>
        <v>0</v>
      </c>
      <c r="I86" s="193">
        <f>'[107]Output| PTRM (D)'!I86</f>
        <v>0</v>
      </c>
      <c r="J86" s="193">
        <f>'[107]Output| PTRM (D)'!J86</f>
        <v>0</v>
      </c>
      <c r="K86" s="193">
        <f>'[71]Output| PTRM (D)'!K86</f>
        <v>0</v>
      </c>
      <c r="L86" s="180"/>
    </row>
    <row r="87" spans="2:12" s="200" customFormat="1" ht="12.75" hidden="1" outlineLevel="1">
      <c r="B87" s="190">
        <f t="shared" si="8"/>
        <v>25</v>
      </c>
      <c r="C87" s="180" t="str">
        <f t="shared" si="7"/>
        <v/>
      </c>
      <c r="D87" s="192">
        <v>0</v>
      </c>
      <c r="E87" s="193">
        <f>'[107]Output| PTRM (D)'!E87</f>
        <v>0</v>
      </c>
      <c r="F87" s="193">
        <f>'[107]Output| PTRM (D)'!F87</f>
        <v>0</v>
      </c>
      <c r="G87" s="193">
        <f>'[107]Output| PTRM (D)'!G87</f>
        <v>0</v>
      </c>
      <c r="H87" s="193">
        <f>'[107]Output| PTRM (D)'!H87</f>
        <v>0</v>
      </c>
      <c r="I87" s="193">
        <f>'[107]Output| PTRM (D)'!I87</f>
        <v>0</v>
      </c>
      <c r="J87" s="193">
        <f>'[107]Output| PTRM (D)'!J87</f>
        <v>0</v>
      </c>
      <c r="K87" s="193">
        <f>'[71]Output| PTRM (D)'!K87</f>
        <v>0</v>
      </c>
      <c r="L87" s="180"/>
    </row>
    <row r="88" spans="2:12" s="200" customFormat="1" ht="12.75" hidden="1" outlineLevel="1">
      <c r="B88" s="190">
        <f t="shared" si="8"/>
        <v>26</v>
      </c>
      <c r="C88" s="180" t="str">
        <f t="shared" si="7"/>
        <v/>
      </c>
      <c r="D88" s="192">
        <v>0</v>
      </c>
      <c r="E88" s="193">
        <f>'[107]Output| PTRM (D)'!E88</f>
        <v>0</v>
      </c>
      <c r="F88" s="193">
        <f>'[107]Output| PTRM (D)'!F88</f>
        <v>0</v>
      </c>
      <c r="G88" s="193">
        <f>'[107]Output| PTRM (D)'!G88</f>
        <v>0</v>
      </c>
      <c r="H88" s="193">
        <f>'[107]Output| PTRM (D)'!H88</f>
        <v>0</v>
      </c>
      <c r="I88" s="193">
        <f>'[107]Output| PTRM (D)'!I88</f>
        <v>0</v>
      </c>
      <c r="J88" s="193">
        <f>'[107]Output| PTRM (D)'!J88</f>
        <v>0</v>
      </c>
      <c r="K88" s="193">
        <f>'[71]Output| PTRM (D)'!K88</f>
        <v>0</v>
      </c>
      <c r="L88" s="180"/>
    </row>
    <row r="89" spans="2:12" s="200" customFormat="1" ht="12.75" hidden="1" outlineLevel="1">
      <c r="B89" s="190">
        <f t="shared" si="8"/>
        <v>27</v>
      </c>
      <c r="C89" s="180" t="str">
        <f t="shared" si="7"/>
        <v/>
      </c>
      <c r="D89" s="192">
        <v>0</v>
      </c>
      <c r="E89" s="193">
        <f>'[107]Output| PTRM (D)'!E89</f>
        <v>0</v>
      </c>
      <c r="F89" s="193">
        <f>'[107]Output| PTRM (D)'!F89</f>
        <v>0</v>
      </c>
      <c r="G89" s="193">
        <f>'[107]Output| PTRM (D)'!G89</f>
        <v>0</v>
      </c>
      <c r="H89" s="193">
        <f>'[107]Output| PTRM (D)'!H89</f>
        <v>0</v>
      </c>
      <c r="I89" s="193">
        <f>'[107]Output| PTRM (D)'!I89</f>
        <v>0</v>
      </c>
      <c r="J89" s="193">
        <f>'[107]Output| PTRM (D)'!J89</f>
        <v>0</v>
      </c>
      <c r="K89" s="193">
        <f>'[71]Output| PTRM (D)'!K89</f>
        <v>0</v>
      </c>
      <c r="L89" s="180"/>
    </row>
    <row r="90" spans="2:12" s="200" customFormat="1" ht="12.75" hidden="1" outlineLevel="1">
      <c r="B90" s="190">
        <f t="shared" si="8"/>
        <v>28</v>
      </c>
      <c r="C90" s="180" t="str">
        <f t="shared" si="7"/>
        <v/>
      </c>
      <c r="D90" s="192">
        <v>0</v>
      </c>
      <c r="E90" s="193">
        <f>'[107]Output| PTRM (D)'!E90</f>
        <v>0</v>
      </c>
      <c r="F90" s="193">
        <f>'[107]Output| PTRM (D)'!F90</f>
        <v>0</v>
      </c>
      <c r="G90" s="193">
        <f>'[107]Output| PTRM (D)'!G90</f>
        <v>0</v>
      </c>
      <c r="H90" s="193">
        <f>'[107]Output| PTRM (D)'!H90</f>
        <v>0</v>
      </c>
      <c r="I90" s="193">
        <f>'[107]Output| PTRM (D)'!I90</f>
        <v>0</v>
      </c>
      <c r="J90" s="193">
        <f>'[107]Output| PTRM (D)'!J90</f>
        <v>0</v>
      </c>
      <c r="K90" s="193">
        <f>'[71]Output| PTRM (D)'!K90</f>
        <v>0</v>
      </c>
      <c r="L90" s="180"/>
    </row>
    <row r="91" spans="2:12" s="200" customFormat="1" ht="12.75" hidden="1" outlineLevel="1">
      <c r="B91" s="190">
        <f t="shared" si="8"/>
        <v>29</v>
      </c>
      <c r="C91" s="180" t="str">
        <f t="shared" si="7"/>
        <v/>
      </c>
      <c r="D91" s="192">
        <v>0</v>
      </c>
      <c r="E91" s="193">
        <f>'[107]Output| PTRM (D)'!E91</f>
        <v>0</v>
      </c>
      <c r="F91" s="193">
        <f>'[107]Output| PTRM (D)'!F91</f>
        <v>0</v>
      </c>
      <c r="G91" s="193">
        <f>'[107]Output| PTRM (D)'!G91</f>
        <v>0</v>
      </c>
      <c r="H91" s="193">
        <f>'[107]Output| PTRM (D)'!H91</f>
        <v>0</v>
      </c>
      <c r="I91" s="193">
        <f>'[107]Output| PTRM (D)'!I91</f>
        <v>0</v>
      </c>
      <c r="J91" s="193">
        <f>'[107]Output| PTRM (D)'!J91</f>
        <v>0</v>
      </c>
      <c r="K91" s="193">
        <f>'[71]Output| PTRM (D)'!K91</f>
        <v>0</v>
      </c>
      <c r="L91" s="180"/>
    </row>
    <row r="92" spans="2:12" s="200" customFormat="1" ht="12.75" hidden="1" outlineLevel="1">
      <c r="B92" s="190">
        <f t="shared" si="8"/>
        <v>30</v>
      </c>
      <c r="C92" s="180" t="str">
        <f t="shared" si="7"/>
        <v/>
      </c>
      <c r="D92" s="192">
        <v>0</v>
      </c>
      <c r="E92" s="193">
        <f>'[107]Output| PTRM (D)'!E92</f>
        <v>0</v>
      </c>
      <c r="F92" s="193">
        <f>'[107]Output| PTRM (D)'!F92</f>
        <v>0</v>
      </c>
      <c r="G92" s="193">
        <f>'[107]Output| PTRM (D)'!G92</f>
        <v>0</v>
      </c>
      <c r="H92" s="193">
        <f>'[107]Output| PTRM (D)'!H92</f>
        <v>0</v>
      </c>
      <c r="I92" s="193">
        <f>'[107]Output| PTRM (D)'!I92</f>
        <v>0</v>
      </c>
      <c r="J92" s="193">
        <f>'[107]Output| PTRM (D)'!J92</f>
        <v>0</v>
      </c>
      <c r="K92" s="193">
        <f>'[71]Output| PTRM (D)'!K92</f>
        <v>0</v>
      </c>
      <c r="L92" s="180"/>
    </row>
    <row r="93" spans="2:12" s="200" customFormat="1" ht="12.75" hidden="1" outlineLevel="1">
      <c r="B93" s="190">
        <f t="shared" si="8"/>
        <v>31</v>
      </c>
      <c r="C93" s="180" t="str">
        <f t="shared" si="7"/>
        <v/>
      </c>
      <c r="D93" s="192">
        <v>0</v>
      </c>
      <c r="E93" s="193">
        <f>'[107]Output| PTRM (D)'!E93</f>
        <v>0</v>
      </c>
      <c r="F93" s="193">
        <f>'[107]Output| PTRM (D)'!F93</f>
        <v>0</v>
      </c>
      <c r="G93" s="193">
        <f>'[107]Output| PTRM (D)'!G93</f>
        <v>0</v>
      </c>
      <c r="H93" s="193">
        <f>'[107]Output| PTRM (D)'!H93</f>
        <v>0</v>
      </c>
      <c r="I93" s="193">
        <f>'[107]Output| PTRM (D)'!I93</f>
        <v>0</v>
      </c>
      <c r="J93" s="193">
        <f>'[107]Output| PTRM (D)'!J93</f>
        <v>0</v>
      </c>
      <c r="K93" s="193">
        <f>'[71]Output| PTRM (D)'!K93</f>
        <v>0</v>
      </c>
      <c r="L93" s="180"/>
    </row>
    <row r="94" spans="2:12" s="200" customFormat="1" ht="12.75" hidden="1" outlineLevel="1">
      <c r="B94" s="190">
        <f t="shared" si="8"/>
        <v>32</v>
      </c>
      <c r="C94" s="180" t="str">
        <f t="shared" si="7"/>
        <v/>
      </c>
      <c r="D94" s="192">
        <v>0</v>
      </c>
      <c r="E94" s="193">
        <f>'[107]Output| PTRM (D)'!E94</f>
        <v>0</v>
      </c>
      <c r="F94" s="193">
        <f>'[107]Output| PTRM (D)'!F94</f>
        <v>0</v>
      </c>
      <c r="G94" s="193">
        <f>'[107]Output| PTRM (D)'!G94</f>
        <v>0</v>
      </c>
      <c r="H94" s="193">
        <f>'[107]Output| PTRM (D)'!H94</f>
        <v>0</v>
      </c>
      <c r="I94" s="193">
        <f>'[107]Output| PTRM (D)'!I94</f>
        <v>0</v>
      </c>
      <c r="J94" s="193">
        <f>'[107]Output| PTRM (D)'!J94</f>
        <v>0</v>
      </c>
      <c r="K94" s="193">
        <f>'[71]Output| PTRM (D)'!K94</f>
        <v>0</v>
      </c>
      <c r="L94" s="180"/>
    </row>
    <row r="95" spans="2:12" s="200" customFormat="1" ht="12.75" hidden="1" outlineLevel="1">
      <c r="B95" s="190">
        <f t="shared" si="8"/>
        <v>33</v>
      </c>
      <c r="C95" s="180" t="str">
        <f t="shared" si="7"/>
        <v/>
      </c>
      <c r="D95" s="192">
        <v>0</v>
      </c>
      <c r="E95" s="193">
        <f>'[107]Output| PTRM (D)'!E95</f>
        <v>0</v>
      </c>
      <c r="F95" s="193">
        <f>'[107]Output| PTRM (D)'!F95</f>
        <v>0</v>
      </c>
      <c r="G95" s="193">
        <f>'[107]Output| PTRM (D)'!G95</f>
        <v>0</v>
      </c>
      <c r="H95" s="193">
        <f>'[107]Output| PTRM (D)'!H95</f>
        <v>0</v>
      </c>
      <c r="I95" s="193">
        <f>'[107]Output| PTRM (D)'!I95</f>
        <v>0</v>
      </c>
      <c r="J95" s="193">
        <f>'[107]Output| PTRM (D)'!J95</f>
        <v>0</v>
      </c>
      <c r="K95" s="193">
        <f>'[71]Output| PTRM (D)'!K95</f>
        <v>0</v>
      </c>
      <c r="L95" s="180"/>
    </row>
    <row r="96" spans="2:12" s="200" customFormat="1" ht="12.75" hidden="1" outlineLevel="1">
      <c r="B96" s="190">
        <f t="shared" si="8"/>
        <v>34</v>
      </c>
      <c r="C96" s="180" t="str">
        <f t="shared" si="7"/>
        <v/>
      </c>
      <c r="D96" s="192">
        <v>0</v>
      </c>
      <c r="E96" s="193">
        <f>'[107]Output| PTRM (D)'!E96</f>
        <v>0</v>
      </c>
      <c r="F96" s="193">
        <f>'[107]Output| PTRM (D)'!F96</f>
        <v>0</v>
      </c>
      <c r="G96" s="193">
        <f>'[107]Output| PTRM (D)'!G96</f>
        <v>0</v>
      </c>
      <c r="H96" s="193">
        <f>'[107]Output| PTRM (D)'!H96</f>
        <v>0</v>
      </c>
      <c r="I96" s="193">
        <f>'[107]Output| PTRM (D)'!I96</f>
        <v>0</v>
      </c>
      <c r="J96" s="193">
        <f>'[107]Output| PTRM (D)'!J96</f>
        <v>0</v>
      </c>
      <c r="K96" s="193">
        <f>'[71]Output| PTRM (D)'!K96</f>
        <v>0</v>
      </c>
      <c r="L96" s="180"/>
    </row>
    <row r="97" spans="2:12" s="200" customFormat="1" ht="12.75" hidden="1" outlineLevel="1">
      <c r="B97" s="190">
        <f t="shared" si="8"/>
        <v>35</v>
      </c>
      <c r="C97" s="180" t="str">
        <f t="shared" si="7"/>
        <v/>
      </c>
      <c r="D97" s="192">
        <v>0</v>
      </c>
      <c r="E97" s="193">
        <f>'[107]Output| PTRM (D)'!E97</f>
        <v>0</v>
      </c>
      <c r="F97" s="193">
        <f>'[107]Output| PTRM (D)'!F97</f>
        <v>0</v>
      </c>
      <c r="G97" s="193">
        <f>'[107]Output| PTRM (D)'!G97</f>
        <v>0</v>
      </c>
      <c r="H97" s="193">
        <f>'[107]Output| PTRM (D)'!H97</f>
        <v>0</v>
      </c>
      <c r="I97" s="193">
        <f>'[107]Output| PTRM (D)'!I97</f>
        <v>0</v>
      </c>
      <c r="J97" s="193">
        <f>'[107]Output| PTRM (D)'!J97</f>
        <v>0</v>
      </c>
      <c r="K97" s="193">
        <f>'[71]Output| PTRM (D)'!K97</f>
        <v>0</v>
      </c>
      <c r="L97" s="180"/>
    </row>
    <row r="98" spans="2:12" s="200" customFormat="1" ht="12.75" hidden="1" outlineLevel="1">
      <c r="B98" s="190">
        <f t="shared" si="8"/>
        <v>36</v>
      </c>
      <c r="C98" s="180" t="str">
        <f t="shared" si="7"/>
        <v/>
      </c>
      <c r="D98" s="192">
        <v>0</v>
      </c>
      <c r="E98" s="193">
        <f>'[107]Output| PTRM (D)'!E98</f>
        <v>0</v>
      </c>
      <c r="F98" s="193">
        <f>'[107]Output| PTRM (D)'!F98</f>
        <v>0</v>
      </c>
      <c r="G98" s="193">
        <f>'[107]Output| PTRM (D)'!G98</f>
        <v>0</v>
      </c>
      <c r="H98" s="193">
        <f>'[107]Output| PTRM (D)'!H98</f>
        <v>0</v>
      </c>
      <c r="I98" s="193">
        <f>'[107]Output| PTRM (D)'!I98</f>
        <v>0</v>
      </c>
      <c r="J98" s="193">
        <f>'[107]Output| PTRM (D)'!J98</f>
        <v>0</v>
      </c>
      <c r="K98" s="193">
        <f>'[71]Output| PTRM (D)'!K98</f>
        <v>0</v>
      </c>
      <c r="L98" s="180"/>
    </row>
    <row r="99" spans="2:12" s="200" customFormat="1" ht="12.75" hidden="1" outlineLevel="1">
      <c r="B99" s="190">
        <f t="shared" si="8"/>
        <v>37</v>
      </c>
      <c r="C99" s="180" t="str">
        <f t="shared" si="7"/>
        <v/>
      </c>
      <c r="D99" s="192">
        <v>0</v>
      </c>
      <c r="E99" s="193">
        <f>'[107]Output| PTRM (D)'!E99</f>
        <v>0</v>
      </c>
      <c r="F99" s="193">
        <f>'[107]Output| PTRM (D)'!F99</f>
        <v>0</v>
      </c>
      <c r="G99" s="193">
        <f>'[107]Output| PTRM (D)'!G99</f>
        <v>0</v>
      </c>
      <c r="H99" s="193">
        <f>'[107]Output| PTRM (D)'!H99</f>
        <v>0</v>
      </c>
      <c r="I99" s="193">
        <f>'[107]Output| PTRM (D)'!I99</f>
        <v>0</v>
      </c>
      <c r="J99" s="193">
        <f>'[107]Output| PTRM (D)'!J99</f>
        <v>0</v>
      </c>
      <c r="K99" s="193">
        <f>'[71]Output| PTRM (D)'!K99</f>
        <v>0</v>
      </c>
      <c r="L99" s="180"/>
    </row>
    <row r="100" spans="2:12" s="200" customFormat="1" ht="12.75" hidden="1" outlineLevel="1">
      <c r="B100" s="190">
        <f t="shared" si="8"/>
        <v>38</v>
      </c>
      <c r="C100" s="180" t="str">
        <f t="shared" si="7"/>
        <v/>
      </c>
      <c r="D100" s="192">
        <v>0</v>
      </c>
      <c r="E100" s="193">
        <f>'[107]Output| PTRM (D)'!E100</f>
        <v>0</v>
      </c>
      <c r="F100" s="193">
        <f>'[107]Output| PTRM (D)'!F100</f>
        <v>0</v>
      </c>
      <c r="G100" s="193">
        <f>'[107]Output| PTRM (D)'!G100</f>
        <v>0</v>
      </c>
      <c r="H100" s="193">
        <f>'[107]Output| PTRM (D)'!H100</f>
        <v>0</v>
      </c>
      <c r="I100" s="193">
        <f>'[107]Output| PTRM (D)'!I100</f>
        <v>0</v>
      </c>
      <c r="J100" s="193">
        <f>'[107]Output| PTRM (D)'!J100</f>
        <v>0</v>
      </c>
      <c r="K100" s="193">
        <f>'[71]Output| PTRM (D)'!K100</f>
        <v>0</v>
      </c>
      <c r="L100" s="180"/>
    </row>
    <row r="101" spans="2:12" s="200" customFormat="1" ht="12.75" hidden="1" outlineLevel="1">
      <c r="B101" s="190">
        <f t="shared" si="8"/>
        <v>39</v>
      </c>
      <c r="C101" s="180" t="str">
        <f t="shared" si="7"/>
        <v/>
      </c>
      <c r="D101" s="192">
        <v>0</v>
      </c>
      <c r="E101" s="193">
        <f>'[107]Output| PTRM (D)'!E101</f>
        <v>0</v>
      </c>
      <c r="F101" s="193">
        <f>'[107]Output| PTRM (D)'!F101</f>
        <v>0</v>
      </c>
      <c r="G101" s="193">
        <f>'[107]Output| PTRM (D)'!G101</f>
        <v>0</v>
      </c>
      <c r="H101" s="193">
        <f>'[107]Output| PTRM (D)'!H101</f>
        <v>0</v>
      </c>
      <c r="I101" s="193">
        <f>'[107]Output| PTRM (D)'!I101</f>
        <v>0</v>
      </c>
      <c r="J101" s="193">
        <f>'[107]Output| PTRM (D)'!J101</f>
        <v>0</v>
      </c>
      <c r="K101" s="193">
        <f>'[71]Output| PTRM (D)'!K101</f>
        <v>0</v>
      </c>
      <c r="L101" s="180"/>
    </row>
    <row r="102" spans="2:12" s="200" customFormat="1" ht="12.75" hidden="1" outlineLevel="1">
      <c r="B102" s="190">
        <f t="shared" si="8"/>
        <v>40</v>
      </c>
      <c r="C102" s="180" t="str">
        <f t="shared" si="7"/>
        <v/>
      </c>
      <c r="D102" s="192">
        <v>0</v>
      </c>
      <c r="E102" s="193">
        <f>'[107]Output| PTRM (D)'!E102</f>
        <v>0</v>
      </c>
      <c r="F102" s="193">
        <f>'[107]Output| PTRM (D)'!F102</f>
        <v>0</v>
      </c>
      <c r="G102" s="193">
        <f>'[107]Output| PTRM (D)'!G102</f>
        <v>0</v>
      </c>
      <c r="H102" s="193">
        <f>'[107]Output| PTRM (D)'!H102</f>
        <v>0</v>
      </c>
      <c r="I102" s="193">
        <f>'[107]Output| PTRM (D)'!I102</f>
        <v>0</v>
      </c>
      <c r="J102" s="193">
        <f>'[107]Output| PTRM (D)'!J102</f>
        <v>0</v>
      </c>
      <c r="K102" s="193">
        <f>'[71]Output| PTRM (D)'!K102</f>
        <v>0</v>
      </c>
      <c r="L102" s="180"/>
    </row>
    <row r="103" spans="2:12" s="200" customFormat="1" ht="12.75" hidden="1" outlineLevel="1">
      <c r="B103" s="190">
        <f t="shared" si="8"/>
        <v>41</v>
      </c>
      <c r="C103" s="180" t="str">
        <f t="shared" si="7"/>
        <v/>
      </c>
      <c r="D103" s="192">
        <v>0</v>
      </c>
      <c r="E103" s="193">
        <f>'[107]Output| PTRM (D)'!E103</f>
        <v>0</v>
      </c>
      <c r="F103" s="193">
        <f>'[107]Output| PTRM (D)'!F103</f>
        <v>0</v>
      </c>
      <c r="G103" s="193">
        <f>'[107]Output| PTRM (D)'!G103</f>
        <v>0</v>
      </c>
      <c r="H103" s="193">
        <f>'[107]Output| PTRM (D)'!H103</f>
        <v>0</v>
      </c>
      <c r="I103" s="193">
        <f>'[107]Output| PTRM (D)'!I103</f>
        <v>0</v>
      </c>
      <c r="J103" s="193">
        <f>'[107]Output| PTRM (D)'!J103</f>
        <v>0</v>
      </c>
      <c r="K103" s="193">
        <f>'[71]Output| PTRM (D)'!K103</f>
        <v>0</v>
      </c>
      <c r="L103" s="180"/>
    </row>
    <row r="104" spans="2:12" s="200" customFormat="1" ht="12.75" hidden="1" outlineLevel="1">
      <c r="B104" s="190">
        <f t="shared" si="8"/>
        <v>42</v>
      </c>
      <c r="C104" s="180" t="str">
        <f t="shared" si="7"/>
        <v/>
      </c>
      <c r="D104" s="192">
        <v>0</v>
      </c>
      <c r="E104" s="193">
        <f>'[107]Output| PTRM (D)'!E104</f>
        <v>0</v>
      </c>
      <c r="F104" s="193">
        <f>'[107]Output| PTRM (D)'!F104</f>
        <v>0</v>
      </c>
      <c r="G104" s="193">
        <f>'[107]Output| PTRM (D)'!G104</f>
        <v>0</v>
      </c>
      <c r="H104" s="193">
        <f>'[107]Output| PTRM (D)'!H104</f>
        <v>0</v>
      </c>
      <c r="I104" s="193">
        <f>'[107]Output| PTRM (D)'!I104</f>
        <v>0</v>
      </c>
      <c r="J104" s="193">
        <f>'[107]Output| PTRM (D)'!J104</f>
        <v>0</v>
      </c>
      <c r="K104" s="193">
        <f>'[71]Output| PTRM (D)'!K104</f>
        <v>0</v>
      </c>
      <c r="L104" s="180"/>
    </row>
    <row r="105" spans="2:12" s="200" customFormat="1" ht="12.75" hidden="1" outlineLevel="1">
      <c r="B105" s="190">
        <f t="shared" si="8"/>
        <v>43</v>
      </c>
      <c r="C105" s="180" t="str">
        <f t="shared" si="7"/>
        <v/>
      </c>
      <c r="D105" s="192">
        <v>0</v>
      </c>
      <c r="E105" s="193">
        <f>'[107]Output| PTRM (D)'!E105</f>
        <v>0</v>
      </c>
      <c r="F105" s="193">
        <f>'[107]Output| PTRM (D)'!F105</f>
        <v>0</v>
      </c>
      <c r="G105" s="193">
        <f>'[107]Output| PTRM (D)'!G105</f>
        <v>0</v>
      </c>
      <c r="H105" s="193">
        <f>'[107]Output| PTRM (D)'!H105</f>
        <v>0</v>
      </c>
      <c r="I105" s="193">
        <f>'[107]Output| PTRM (D)'!I105</f>
        <v>0</v>
      </c>
      <c r="J105" s="193">
        <f>'[107]Output| PTRM (D)'!J105</f>
        <v>0</v>
      </c>
      <c r="K105" s="193">
        <f>'[71]Output| PTRM (D)'!K105</f>
        <v>0</v>
      </c>
      <c r="L105" s="180"/>
    </row>
    <row r="106" spans="2:12" s="200" customFormat="1" ht="12.75" hidden="1" outlineLevel="1">
      <c r="B106" s="190">
        <f t="shared" si="8"/>
        <v>44</v>
      </c>
      <c r="C106" s="180" t="str">
        <f t="shared" si="7"/>
        <v/>
      </c>
      <c r="D106" s="192">
        <v>0</v>
      </c>
      <c r="E106" s="193">
        <f>'[107]Output| PTRM (D)'!E106</f>
        <v>0</v>
      </c>
      <c r="F106" s="193">
        <f>'[107]Output| PTRM (D)'!F106</f>
        <v>0</v>
      </c>
      <c r="G106" s="193">
        <f>'[107]Output| PTRM (D)'!G106</f>
        <v>0</v>
      </c>
      <c r="H106" s="193">
        <f>'[107]Output| PTRM (D)'!H106</f>
        <v>0</v>
      </c>
      <c r="I106" s="193">
        <f>'[107]Output| PTRM (D)'!I106</f>
        <v>0</v>
      </c>
      <c r="J106" s="193">
        <f>'[107]Output| PTRM (D)'!J106</f>
        <v>0</v>
      </c>
      <c r="K106" s="193">
        <f>'[71]Output| PTRM (D)'!K106</f>
        <v>0</v>
      </c>
      <c r="L106" s="180"/>
    </row>
    <row r="107" spans="2:12" s="200" customFormat="1" ht="12.75" hidden="1" outlineLevel="1">
      <c r="B107" s="190">
        <f t="shared" si="8"/>
        <v>45</v>
      </c>
      <c r="C107" s="180" t="str">
        <f t="shared" si="7"/>
        <v/>
      </c>
      <c r="D107" s="192">
        <v>0</v>
      </c>
      <c r="E107" s="193">
        <f>'[107]Output| PTRM (D)'!E107</f>
        <v>0</v>
      </c>
      <c r="F107" s="193">
        <f>'[107]Output| PTRM (D)'!F107</f>
        <v>0</v>
      </c>
      <c r="G107" s="193">
        <f>'[107]Output| PTRM (D)'!G107</f>
        <v>0</v>
      </c>
      <c r="H107" s="193">
        <f>'[107]Output| PTRM (D)'!H107</f>
        <v>0</v>
      </c>
      <c r="I107" s="193">
        <f>'[107]Output| PTRM (D)'!I107</f>
        <v>0</v>
      </c>
      <c r="J107" s="193">
        <f>'[107]Output| PTRM (D)'!J107</f>
        <v>0</v>
      </c>
      <c r="K107" s="193">
        <f>'[71]Output| PTRM (D)'!K107</f>
        <v>0</v>
      </c>
      <c r="L107" s="180"/>
    </row>
    <row r="108" spans="2:12" s="200" customFormat="1" ht="12.75" hidden="1" outlineLevel="1">
      <c r="B108" s="190">
        <f t="shared" si="8"/>
        <v>46</v>
      </c>
      <c r="C108" s="180" t="str">
        <f t="shared" si="7"/>
        <v/>
      </c>
      <c r="D108" s="192">
        <v>0</v>
      </c>
      <c r="E108" s="193">
        <f>'[107]Output| PTRM (D)'!E108</f>
        <v>0</v>
      </c>
      <c r="F108" s="193">
        <f>'[107]Output| PTRM (D)'!F108</f>
        <v>0</v>
      </c>
      <c r="G108" s="193">
        <f>'[107]Output| PTRM (D)'!G108</f>
        <v>0</v>
      </c>
      <c r="H108" s="193">
        <f>'[107]Output| PTRM (D)'!H108</f>
        <v>0</v>
      </c>
      <c r="I108" s="193">
        <f>'[107]Output| PTRM (D)'!I108</f>
        <v>0</v>
      </c>
      <c r="J108" s="193">
        <f>'[107]Output| PTRM (D)'!J108</f>
        <v>0</v>
      </c>
      <c r="K108" s="193">
        <f>'[71]Output| PTRM (D)'!K108</f>
        <v>0</v>
      </c>
      <c r="L108" s="180"/>
    </row>
    <row r="109" spans="2:12" s="200" customFormat="1" ht="12.75" hidden="1" outlineLevel="1">
      <c r="B109" s="190">
        <f t="shared" si="8"/>
        <v>47</v>
      </c>
      <c r="C109" s="180" t="str">
        <f t="shared" si="7"/>
        <v/>
      </c>
      <c r="D109" s="192">
        <v>0</v>
      </c>
      <c r="E109" s="193">
        <f>'[107]Output| PTRM (D)'!E109</f>
        <v>0</v>
      </c>
      <c r="F109" s="193">
        <f>'[107]Output| PTRM (D)'!F109</f>
        <v>0</v>
      </c>
      <c r="G109" s="193">
        <f>'[107]Output| PTRM (D)'!G109</f>
        <v>0</v>
      </c>
      <c r="H109" s="193">
        <f>'[107]Output| PTRM (D)'!H109</f>
        <v>0</v>
      </c>
      <c r="I109" s="193">
        <f>'[107]Output| PTRM (D)'!I109</f>
        <v>0</v>
      </c>
      <c r="J109" s="193">
        <f>'[107]Output| PTRM (D)'!J109</f>
        <v>0</v>
      </c>
      <c r="K109" s="193">
        <f>'[71]Output| PTRM (D)'!K109</f>
        <v>0</v>
      </c>
      <c r="L109" s="180"/>
    </row>
    <row r="110" spans="2:12" s="200" customFormat="1" ht="12.75" hidden="1" outlineLevel="1">
      <c r="B110" s="190">
        <f t="shared" si="8"/>
        <v>48</v>
      </c>
      <c r="C110" s="180" t="str">
        <f t="shared" si="7"/>
        <v/>
      </c>
      <c r="D110" s="192">
        <v>0</v>
      </c>
      <c r="E110" s="193">
        <f>'[107]Output| PTRM (D)'!E110</f>
        <v>0</v>
      </c>
      <c r="F110" s="193">
        <f>'[107]Output| PTRM (D)'!F110</f>
        <v>0</v>
      </c>
      <c r="G110" s="193">
        <f>'[107]Output| PTRM (D)'!G110</f>
        <v>0</v>
      </c>
      <c r="H110" s="193">
        <f>'[107]Output| PTRM (D)'!H110</f>
        <v>0</v>
      </c>
      <c r="I110" s="193">
        <f>'[107]Output| PTRM (D)'!I110</f>
        <v>0</v>
      </c>
      <c r="J110" s="193">
        <f>'[107]Output| PTRM (D)'!J110</f>
        <v>0</v>
      </c>
      <c r="K110" s="193">
        <f>'[71]Output| PTRM (D)'!K110</f>
        <v>0</v>
      </c>
      <c r="L110" s="180"/>
    </row>
    <row r="111" spans="2:12" s="200" customFormat="1" ht="12.75" hidden="1" outlineLevel="1">
      <c r="B111" s="190">
        <f t="shared" si="8"/>
        <v>49</v>
      </c>
      <c r="C111" s="180" t="str">
        <f t="shared" si="7"/>
        <v/>
      </c>
      <c r="D111" s="192">
        <v>0</v>
      </c>
      <c r="E111" s="193">
        <f>'[107]Output| PTRM (D)'!E111</f>
        <v>0</v>
      </c>
      <c r="F111" s="193">
        <f>'[107]Output| PTRM (D)'!F111</f>
        <v>0</v>
      </c>
      <c r="G111" s="193">
        <f>'[107]Output| PTRM (D)'!G111</f>
        <v>0</v>
      </c>
      <c r="H111" s="193">
        <f>'[107]Output| PTRM (D)'!H111</f>
        <v>0</v>
      </c>
      <c r="I111" s="193">
        <f>'[107]Output| PTRM (D)'!I111</f>
        <v>0</v>
      </c>
      <c r="J111" s="193">
        <f>'[107]Output| PTRM (D)'!J111</f>
        <v>0</v>
      </c>
      <c r="K111" s="193">
        <f>'[71]Output| PTRM (D)'!K111</f>
        <v>0</v>
      </c>
      <c r="L111" s="180"/>
    </row>
    <row r="112" spans="2:12" s="200" customFormat="1" ht="12.75" hidden="1" outlineLevel="1">
      <c r="B112" s="190">
        <f t="shared" si="8"/>
        <v>50</v>
      </c>
      <c r="C112" s="180" t="str">
        <f t="shared" si="7"/>
        <v/>
      </c>
      <c r="D112" s="192">
        <v>0</v>
      </c>
      <c r="E112" s="193">
        <f>'[107]Output| PTRM (D)'!E112</f>
        <v>0</v>
      </c>
      <c r="F112" s="193">
        <f>'[107]Output| PTRM (D)'!F112</f>
        <v>0</v>
      </c>
      <c r="G112" s="193">
        <f>'[107]Output| PTRM (D)'!G112</f>
        <v>0</v>
      </c>
      <c r="H112" s="193">
        <f>'[107]Output| PTRM (D)'!H112</f>
        <v>0</v>
      </c>
      <c r="I112" s="193">
        <f>'[107]Output| PTRM (D)'!I112</f>
        <v>0</v>
      </c>
      <c r="J112" s="193">
        <f>'[107]Output| PTRM (D)'!J112</f>
        <v>0</v>
      </c>
      <c r="K112" s="193">
        <f>'[71]Output| PTRM (D)'!K112</f>
        <v>0</v>
      </c>
      <c r="L112" s="180"/>
    </row>
    <row r="113" spans="1:22" s="200" customFormat="1" ht="12.75" collapsed="1">
      <c r="B113" s="180"/>
      <c r="C113" s="199" t="s">
        <v>20</v>
      </c>
      <c r="D113" s="238">
        <v>19.782026901157646</v>
      </c>
      <c r="E113" s="208">
        <f>'[107]Output| PTRM (D)'!E113</f>
        <v>33.65752105483093</v>
      </c>
      <c r="F113" s="208">
        <f>'[107]Output| PTRM (D)'!F113</f>
        <v>9.1913625665318577</v>
      </c>
      <c r="G113" s="208">
        <f>'[107]Output| PTRM (D)'!G113</f>
        <v>9.6832956377094792</v>
      </c>
      <c r="H113" s="208">
        <f>'[107]Output| PTRM (D)'!H113</f>
        <v>9.6855625695952448</v>
      </c>
      <c r="I113" s="208">
        <f>'[107]Output| PTRM (D)'!I113</f>
        <v>9.6176862023110239</v>
      </c>
      <c r="J113" s="208">
        <f>'[107]Output| PTRM (D)'!J113</f>
        <v>9.4874219764044501</v>
      </c>
      <c r="K113" s="208">
        <f>'[71]Output| PTRM (D)'!K113</f>
        <v>47.534617455564039</v>
      </c>
      <c r="L113" s="180"/>
    </row>
    <row r="114" spans="1:22" s="200" customFormat="1" ht="12.75" customHeight="1">
      <c r="A114" s="209"/>
      <c r="C114" s="199"/>
      <c r="E114" s="200" t="b">
        <f>E113='Output| PTRM (D)'!E113</f>
        <v>0</v>
      </c>
      <c r="K114" s="188"/>
      <c r="L114" s="180"/>
    </row>
    <row r="115" spans="1:22" ht="12.75">
      <c r="A115" s="282"/>
      <c r="B115" s="282"/>
      <c r="C115" s="282" t="str">
        <f>IFERROR(LEFT(C60,2)+1&amp;". Forecast asset disposals – as incurred ($millions "&amp;'[106]Input| Escalations'!$E$10&amp;" "&amp;'[106]Input| Escalations'!$D$10&amp;") (Distribution)","")</f>
        <v>58. Forecast asset disposals – as incurred ($millions June 2024) (Distribution)</v>
      </c>
      <c r="D115" s="282"/>
      <c r="E115" s="282"/>
      <c r="F115" s="282"/>
      <c r="G115" s="282"/>
      <c r="H115" s="282"/>
      <c r="I115" s="282"/>
      <c r="J115" s="282"/>
      <c r="K115" s="282"/>
      <c r="O115" s="180"/>
      <c r="P115" s="180"/>
      <c r="Q115" s="180"/>
      <c r="R115" s="180"/>
      <c r="S115" s="180"/>
      <c r="T115" s="180"/>
      <c r="U115" s="180"/>
      <c r="V115" s="180"/>
    </row>
    <row r="116" spans="1:22" ht="12.75">
      <c r="D116" s="187"/>
      <c r="E116" s="187">
        <f>IF(ABS('[106]Input| Disposals'!P58/10^3-E168-'[106]Output| PTRM (T)'!E168)&lt;0.000001,0,1)</f>
        <v>1</v>
      </c>
      <c r="F116" s="187">
        <f>IF(ABS('[106]Input| Disposals'!Q58/10^3-F168-'[106]Output| PTRM (T)'!F168)&lt;0.000001,0,1)</f>
        <v>1</v>
      </c>
      <c r="G116" s="187">
        <f>IF(ABS('[106]Input| Disposals'!R58/10^3-G168-'[106]Output| PTRM (T)'!G168)&lt;0.000001,0,1)</f>
        <v>1</v>
      </c>
      <c r="H116" s="187">
        <f>IF(ABS('[106]Input| Disposals'!S58/10^3-H168-'[106]Output| PTRM (T)'!H168)&lt;0.000001,0,1)</f>
        <v>1</v>
      </c>
      <c r="I116" s="187">
        <f>IF(ABS('[106]Input| Disposals'!T58/10^3-I168-'[106]Output| PTRM (T)'!I168)&lt;0.000001,0,1)</f>
        <v>1</v>
      </c>
      <c r="J116" s="187">
        <f>IF(ABS('[106]Input| Disposals'!U58/10^3-J168-'[106]Output| PTRM (T)'!J168)&lt;0.000001,0,1)</f>
        <v>1</v>
      </c>
      <c r="K116" s="180"/>
      <c r="O116" s="180"/>
      <c r="P116" s="180"/>
      <c r="Q116" s="180"/>
      <c r="R116" s="180"/>
      <c r="S116" s="180"/>
      <c r="T116" s="180"/>
      <c r="U116" s="180"/>
      <c r="V116" s="180"/>
    </row>
    <row r="117" spans="1:22" ht="12.75">
      <c r="C117" s="189" t="s">
        <v>19</v>
      </c>
      <c r="D117" s="189" t="str">
        <f t="shared" ref="D117:J117" si="9">D$7</f>
        <v>2022-23</v>
      </c>
      <c r="E117" s="189" t="str">
        <f t="shared" si="9"/>
        <v>2023-24</v>
      </c>
      <c r="F117" s="189" t="str">
        <f t="shared" si="9"/>
        <v>2024-25</v>
      </c>
      <c r="G117" s="189" t="str">
        <f t="shared" si="9"/>
        <v>2025-26</v>
      </c>
      <c r="H117" s="189" t="str">
        <f t="shared" si="9"/>
        <v>2026-27</v>
      </c>
      <c r="I117" s="189" t="str">
        <f t="shared" si="9"/>
        <v>2027-28</v>
      </c>
      <c r="J117" s="189" t="str">
        <f t="shared" si="9"/>
        <v>2028-29</v>
      </c>
      <c r="K117" s="189" t="s">
        <v>20</v>
      </c>
      <c r="O117" s="180"/>
      <c r="P117" s="180"/>
      <c r="Q117" s="180"/>
      <c r="R117" s="180"/>
      <c r="S117" s="180"/>
      <c r="T117" s="180"/>
      <c r="U117" s="180"/>
      <c r="V117" s="180"/>
    </row>
    <row r="118" spans="1:22" ht="12.75">
      <c r="B118" s="190">
        <v>1</v>
      </c>
      <c r="C118" s="180" t="str">
        <f t="shared" ref="C118:C167" si="10">IFERROR(C8,"")</f>
        <v>Opening Distribution Assets</v>
      </c>
      <c r="D118" s="192">
        <v>0</v>
      </c>
      <c r="E118" s="193">
        <f>'Output| PTRM (D)'!E118</f>
        <v>0</v>
      </c>
      <c r="F118" s="193">
        <f>'Output| PTRM (D)'!F118</f>
        <v>0</v>
      </c>
      <c r="G118" s="193">
        <f>'Output| PTRM (D)'!G118</f>
        <v>0</v>
      </c>
      <c r="H118" s="193">
        <f>'Output| PTRM (D)'!H118</f>
        <v>0</v>
      </c>
      <c r="I118" s="193">
        <f>'Output| PTRM (D)'!I118</f>
        <v>0</v>
      </c>
      <c r="J118" s="193">
        <f>'Output| PTRM (D)'!J118</f>
        <v>0</v>
      </c>
      <c r="K118" s="193">
        <f>'Output| PTRM (D)'!K118</f>
        <v>0</v>
      </c>
      <c r="O118" s="180"/>
      <c r="P118" s="180"/>
      <c r="Q118" s="180"/>
      <c r="R118" s="180"/>
      <c r="S118" s="180"/>
      <c r="T118" s="180"/>
      <c r="U118" s="180"/>
      <c r="V118" s="180"/>
    </row>
    <row r="119" spans="1:22" ht="12.75">
      <c r="B119" s="190">
        <f>IFERROR(B118+1,"")</f>
        <v>2</v>
      </c>
      <c r="C119" s="180" t="str">
        <f t="shared" si="10"/>
        <v>Zone Substation</v>
      </c>
      <c r="D119" s="192">
        <v>0</v>
      </c>
      <c r="E119" s="193">
        <f>'Output| PTRM (D)'!E119</f>
        <v>0</v>
      </c>
      <c r="F119" s="193">
        <f>'Output| PTRM (D)'!F119</f>
        <v>0</v>
      </c>
      <c r="G119" s="193">
        <f>'Output| PTRM (D)'!G119</f>
        <v>0</v>
      </c>
      <c r="H119" s="193">
        <f>'Output| PTRM (D)'!H119</f>
        <v>0</v>
      </c>
      <c r="I119" s="193">
        <f>'Output| PTRM (D)'!I119</f>
        <v>0</v>
      </c>
      <c r="J119" s="193">
        <f>'Output| PTRM (D)'!J119</f>
        <v>0</v>
      </c>
      <c r="K119" s="193">
        <f>'Output| PTRM (D)'!K119</f>
        <v>0</v>
      </c>
      <c r="O119" s="180"/>
      <c r="P119" s="180"/>
      <c r="Q119" s="180"/>
      <c r="R119" s="180"/>
      <c r="S119" s="180"/>
      <c r="T119" s="180"/>
      <c r="U119" s="180"/>
      <c r="V119" s="180"/>
    </row>
    <row r="120" spans="1:22" ht="12.75">
      <c r="B120" s="190">
        <f t="shared" ref="B120:B167" si="11">IFERROR(B119+1,"")</f>
        <v>3</v>
      </c>
      <c r="C120" s="180" t="str">
        <f t="shared" si="10"/>
        <v>Distribution Substations</v>
      </c>
      <c r="D120" s="192">
        <v>0</v>
      </c>
      <c r="E120" s="193">
        <f>'Output| PTRM (D)'!E120</f>
        <v>0</v>
      </c>
      <c r="F120" s="193">
        <f>'Output| PTRM (D)'!F120</f>
        <v>0</v>
      </c>
      <c r="G120" s="193">
        <f>'Output| PTRM (D)'!G120</f>
        <v>0</v>
      </c>
      <c r="H120" s="193">
        <f>'Output| PTRM (D)'!H120</f>
        <v>0</v>
      </c>
      <c r="I120" s="193">
        <f>'Output| PTRM (D)'!I120</f>
        <v>0</v>
      </c>
      <c r="J120" s="193">
        <f>'Output| PTRM (D)'!J120</f>
        <v>0</v>
      </c>
      <c r="K120" s="193">
        <f>'Output| PTRM (D)'!K120</f>
        <v>0</v>
      </c>
      <c r="O120" s="180"/>
      <c r="P120" s="180"/>
      <c r="Q120" s="180"/>
      <c r="R120" s="180"/>
      <c r="S120" s="180"/>
      <c r="T120" s="180"/>
      <c r="U120" s="180"/>
      <c r="V120" s="180"/>
    </row>
    <row r="121" spans="1:22" ht="12.75">
      <c r="B121" s="190">
        <f t="shared" si="11"/>
        <v>4</v>
      </c>
      <c r="C121" s="180" t="str">
        <f t="shared" si="10"/>
        <v>Distribution Overhead Lines</v>
      </c>
      <c r="D121" s="192">
        <v>0</v>
      </c>
      <c r="E121" s="193">
        <f>'Output| PTRM (D)'!E121</f>
        <v>0</v>
      </c>
      <c r="F121" s="193">
        <f>'Output| PTRM (D)'!F121</f>
        <v>0</v>
      </c>
      <c r="G121" s="193">
        <f>'Output| PTRM (D)'!G121</f>
        <v>0</v>
      </c>
      <c r="H121" s="193">
        <f>'Output| PTRM (D)'!H121</f>
        <v>0</v>
      </c>
      <c r="I121" s="193">
        <f>'Output| PTRM (D)'!I121</f>
        <v>0</v>
      </c>
      <c r="J121" s="193">
        <f>'Output| PTRM (D)'!J121</f>
        <v>0</v>
      </c>
      <c r="K121" s="193">
        <f>'Output| PTRM (D)'!K121</f>
        <v>0</v>
      </c>
      <c r="O121" s="180"/>
      <c r="P121" s="180"/>
      <c r="Q121" s="180"/>
      <c r="R121" s="180"/>
      <c r="S121" s="180"/>
      <c r="T121" s="180"/>
      <c r="U121" s="180"/>
      <c r="V121" s="180"/>
    </row>
    <row r="122" spans="1:22" ht="12.75">
      <c r="B122" s="190">
        <f t="shared" si="11"/>
        <v>5</v>
      </c>
      <c r="C122" s="180" t="str">
        <f t="shared" si="10"/>
        <v>Distribution Underground Lines</v>
      </c>
      <c r="D122" s="192">
        <v>0</v>
      </c>
      <c r="E122" s="193">
        <f>'Output| PTRM (D)'!E122</f>
        <v>0</v>
      </c>
      <c r="F122" s="193">
        <f>'Output| PTRM (D)'!F122</f>
        <v>0</v>
      </c>
      <c r="G122" s="193">
        <f>'Output| PTRM (D)'!G122</f>
        <v>0</v>
      </c>
      <c r="H122" s="193">
        <f>'Output| PTRM (D)'!H122</f>
        <v>0</v>
      </c>
      <c r="I122" s="193">
        <f>'Output| PTRM (D)'!I122</f>
        <v>0</v>
      </c>
      <c r="J122" s="193">
        <f>'Output| PTRM (D)'!J122</f>
        <v>0</v>
      </c>
      <c r="K122" s="193">
        <f>'Output| PTRM (D)'!K122</f>
        <v>0</v>
      </c>
      <c r="O122" s="180"/>
      <c r="P122" s="180"/>
      <c r="Q122" s="180"/>
      <c r="R122" s="180"/>
      <c r="S122" s="180"/>
      <c r="T122" s="180"/>
      <c r="U122" s="180"/>
      <c r="V122" s="180"/>
    </row>
    <row r="123" spans="1:22" ht="12.75">
      <c r="B123" s="190">
        <f t="shared" si="11"/>
        <v>6</v>
      </c>
      <c r="C123" s="180" t="str">
        <f t="shared" si="10"/>
        <v>IT &amp; Communication Systems (Networks)</v>
      </c>
      <c r="D123" s="192">
        <v>0</v>
      </c>
      <c r="E123" s="193">
        <f>'Output| PTRM (D)'!E123</f>
        <v>0</v>
      </c>
      <c r="F123" s="193">
        <f>'Output| PTRM (D)'!F123</f>
        <v>0</v>
      </c>
      <c r="G123" s="193">
        <f>'Output| PTRM (D)'!G123</f>
        <v>0</v>
      </c>
      <c r="H123" s="193">
        <f>'Output| PTRM (D)'!H123</f>
        <v>0</v>
      </c>
      <c r="I123" s="193">
        <f>'Output| PTRM (D)'!I123</f>
        <v>0</v>
      </c>
      <c r="J123" s="193">
        <f>'Output| PTRM (D)'!J123</f>
        <v>0</v>
      </c>
      <c r="K123" s="193">
        <f>'Output| PTRM (D)'!K123</f>
        <v>0</v>
      </c>
      <c r="O123" s="180"/>
      <c r="P123" s="180"/>
      <c r="Q123" s="180"/>
      <c r="R123" s="180"/>
      <c r="S123" s="180"/>
      <c r="T123" s="180"/>
      <c r="U123" s="180"/>
      <c r="V123" s="180"/>
    </row>
    <row r="124" spans="1:22" ht="12.75">
      <c r="B124" s="190">
        <f t="shared" si="11"/>
        <v>7</v>
      </c>
      <c r="C124" s="180" t="str">
        <f t="shared" si="10"/>
        <v>Motor Vehicles</v>
      </c>
      <c r="D124" s="192">
        <v>0.66659985968523872</v>
      </c>
      <c r="E124" s="193">
        <f>'Output| PTRM (D)'!E124</f>
        <v>0.76112876887372005</v>
      </c>
      <c r="F124" s="193">
        <f>'Output| PTRM (D)'!F124</f>
        <v>0.93353763378839572</v>
      </c>
      <c r="G124" s="193">
        <f>'Output| PTRM (D)'!G124</f>
        <v>0.96728806321497318</v>
      </c>
      <c r="H124" s="193">
        <f>'Output| PTRM (D)'!H124</f>
        <v>0.4939494731606825</v>
      </c>
      <c r="I124" s="193">
        <f>'Output| PTRM (D)'!I124</f>
        <v>0.49619305419252685</v>
      </c>
      <c r="J124" s="193">
        <f>'Output| PTRM (D)'!J124</f>
        <v>0.51309180670300325</v>
      </c>
      <c r="K124" s="193">
        <f>'Output| PTRM (D)'!K124</f>
        <v>3.4040600310595814</v>
      </c>
      <c r="O124" s="180"/>
      <c r="P124" s="180"/>
      <c r="Q124" s="180"/>
      <c r="R124" s="180"/>
      <c r="S124" s="180"/>
      <c r="T124" s="180"/>
      <c r="U124" s="180"/>
      <c r="V124" s="180"/>
    </row>
    <row r="125" spans="1:22" ht="12.75">
      <c r="B125" s="190">
        <f t="shared" si="11"/>
        <v>8</v>
      </c>
      <c r="C125" s="180" t="str">
        <f t="shared" si="10"/>
        <v>Other Non-System Assets (Networks)</v>
      </c>
      <c r="D125" s="192">
        <v>0</v>
      </c>
      <c r="E125" s="193">
        <f>'Output| PTRM (D)'!E125</f>
        <v>0</v>
      </c>
      <c r="F125" s="193">
        <f>'Output| PTRM (D)'!F125</f>
        <v>0</v>
      </c>
      <c r="G125" s="193">
        <f>'Output| PTRM (D)'!G125</f>
        <v>0</v>
      </c>
      <c r="H125" s="193">
        <f>'Output| PTRM (D)'!H125</f>
        <v>0</v>
      </c>
      <c r="I125" s="193">
        <f>'Output| PTRM (D)'!I125</f>
        <v>0</v>
      </c>
      <c r="J125" s="193">
        <f>'Output| PTRM (D)'!J125</f>
        <v>0</v>
      </c>
      <c r="K125" s="193">
        <f>'Output| PTRM (D)'!K125</f>
        <v>0</v>
      </c>
      <c r="O125" s="180"/>
      <c r="P125" s="180"/>
      <c r="Q125" s="180"/>
      <c r="R125" s="180"/>
      <c r="S125" s="180"/>
      <c r="T125" s="180"/>
      <c r="U125" s="180"/>
      <c r="V125" s="180"/>
    </row>
    <row r="126" spans="1:22" ht="12.75">
      <c r="B126" s="190">
        <f t="shared" si="11"/>
        <v>9</v>
      </c>
      <c r="C126" s="180" t="str">
        <f t="shared" si="10"/>
        <v>IT Systems (Corporate)</v>
      </c>
      <c r="D126" s="192">
        <v>0</v>
      </c>
      <c r="E126" s="193">
        <f>'Output| PTRM (D)'!E126</f>
        <v>0</v>
      </c>
      <c r="F126" s="193">
        <f>'Output| PTRM (D)'!F126</f>
        <v>0</v>
      </c>
      <c r="G126" s="193">
        <f>'Output| PTRM (D)'!G126</f>
        <v>0</v>
      </c>
      <c r="H126" s="193">
        <f>'Output| PTRM (D)'!H126</f>
        <v>0</v>
      </c>
      <c r="I126" s="193">
        <f>'Output| PTRM (D)'!I126</f>
        <v>0</v>
      </c>
      <c r="J126" s="193">
        <f>'Output| PTRM (D)'!J126</f>
        <v>0</v>
      </c>
      <c r="K126" s="193">
        <f>'Output| PTRM (D)'!K126</f>
        <v>0</v>
      </c>
      <c r="O126" s="180"/>
      <c r="P126" s="180"/>
      <c r="Q126" s="180"/>
      <c r="R126" s="180"/>
      <c r="S126" s="180"/>
      <c r="T126" s="180"/>
      <c r="U126" s="180"/>
      <c r="V126" s="180"/>
    </row>
    <row r="127" spans="1:22" ht="12.75">
      <c r="B127" s="190">
        <f t="shared" si="11"/>
        <v>10</v>
      </c>
      <c r="C127" s="180" t="str">
        <f t="shared" si="10"/>
        <v>Telecommunications (Corporate)</v>
      </c>
      <c r="D127" s="192">
        <v>0</v>
      </c>
      <c r="E127" s="193">
        <f>'Output| PTRM (D)'!E127</f>
        <v>0</v>
      </c>
      <c r="F127" s="193">
        <f>'Output| PTRM (D)'!F127</f>
        <v>0</v>
      </c>
      <c r="G127" s="193">
        <f>'Output| PTRM (D)'!G127</f>
        <v>0</v>
      </c>
      <c r="H127" s="193">
        <f>'Output| PTRM (D)'!H127</f>
        <v>0</v>
      </c>
      <c r="I127" s="193">
        <f>'Output| PTRM (D)'!I127</f>
        <v>0</v>
      </c>
      <c r="J127" s="193">
        <f>'Output| PTRM (D)'!J127</f>
        <v>0</v>
      </c>
      <c r="K127" s="193">
        <f>'Output| PTRM (D)'!K127</f>
        <v>0</v>
      </c>
      <c r="O127" s="180"/>
      <c r="P127" s="180"/>
      <c r="Q127" s="180"/>
      <c r="R127" s="180"/>
      <c r="S127" s="180"/>
      <c r="T127" s="180"/>
      <c r="U127" s="180"/>
      <c r="V127" s="180"/>
    </row>
    <row r="128" spans="1:22" ht="12.75">
      <c r="B128" s="190">
        <f t="shared" si="11"/>
        <v>11</v>
      </c>
      <c r="C128" s="180" t="str">
        <f t="shared" si="10"/>
        <v>Other Non-System Assets (Corporate)</v>
      </c>
      <c r="D128" s="192">
        <v>0</v>
      </c>
      <c r="E128" s="193">
        <f>'Output| PTRM (D)'!E128</f>
        <v>0</v>
      </c>
      <c r="F128" s="193">
        <f>'Output| PTRM (D)'!F128</f>
        <v>0</v>
      </c>
      <c r="G128" s="193">
        <f>'Output| PTRM (D)'!G128</f>
        <v>0</v>
      </c>
      <c r="H128" s="193">
        <f>'Output| PTRM (D)'!H128</f>
        <v>0</v>
      </c>
      <c r="I128" s="193">
        <f>'Output| PTRM (D)'!I128</f>
        <v>0</v>
      </c>
      <c r="J128" s="193">
        <f>'Output| PTRM (D)'!J128</f>
        <v>0</v>
      </c>
      <c r="K128" s="193">
        <f>'Output| PTRM (D)'!K128</f>
        <v>0</v>
      </c>
      <c r="O128" s="180"/>
      <c r="P128" s="180"/>
      <c r="Q128" s="180"/>
      <c r="R128" s="180"/>
      <c r="S128" s="180"/>
      <c r="T128" s="180"/>
      <c r="U128" s="180"/>
      <c r="V128" s="180"/>
    </row>
    <row r="129" spans="2:22" ht="12.75">
      <c r="B129" s="190">
        <f t="shared" si="11"/>
        <v>12</v>
      </c>
      <c r="C129" s="180" t="str">
        <f t="shared" si="10"/>
        <v>Land</v>
      </c>
      <c r="D129" s="192">
        <v>0</v>
      </c>
      <c r="E129" s="193">
        <f>'Output| PTRM (D)'!E129</f>
        <v>0</v>
      </c>
      <c r="F129" s="193">
        <f>'Output| PTRM (D)'!F129</f>
        <v>0</v>
      </c>
      <c r="G129" s="193">
        <f>'Output| PTRM (D)'!G129</f>
        <v>0</v>
      </c>
      <c r="H129" s="193">
        <f>'Output| PTRM (D)'!H129</f>
        <v>0</v>
      </c>
      <c r="I129" s="193">
        <f>'Output| PTRM (D)'!I129</f>
        <v>0</v>
      </c>
      <c r="J129" s="193">
        <f>'Output| PTRM (D)'!J129</f>
        <v>0</v>
      </c>
      <c r="K129" s="193">
        <f>'Output| PTRM (D)'!K129</f>
        <v>0</v>
      </c>
      <c r="O129" s="180"/>
      <c r="P129" s="180"/>
      <c r="Q129" s="180"/>
      <c r="R129" s="180"/>
      <c r="S129" s="180"/>
      <c r="T129" s="180"/>
      <c r="U129" s="180"/>
      <c r="V129" s="180"/>
    </row>
    <row r="130" spans="2:22" ht="12.75">
      <c r="B130" s="190">
        <f t="shared" si="11"/>
        <v>13</v>
      </c>
      <c r="C130" s="180" t="str">
        <f t="shared" si="10"/>
        <v>Buildings</v>
      </c>
      <c r="D130" s="192">
        <v>0</v>
      </c>
      <c r="E130" s="193">
        <f>'[71]Output| PTRM (D)'!E130</f>
        <v>0</v>
      </c>
      <c r="F130" s="193">
        <f>'[71]Output| PTRM (D)'!F130</f>
        <v>0</v>
      </c>
      <c r="G130" s="193">
        <f>'[71]Output| PTRM (D)'!G130</f>
        <v>0</v>
      </c>
      <c r="H130" s="193">
        <f>'[71]Output| PTRM (D)'!H130</f>
        <v>0</v>
      </c>
      <c r="I130" s="193">
        <f>'[71]Output| PTRM (D)'!I130</f>
        <v>0</v>
      </c>
      <c r="J130" s="193">
        <f>'[71]Output| PTRM (D)'!J130</f>
        <v>0</v>
      </c>
      <c r="K130" s="193">
        <f>'[71]Output| PTRM (D)'!K130</f>
        <v>0</v>
      </c>
      <c r="O130" s="180"/>
      <c r="P130" s="180"/>
      <c r="Q130" s="180"/>
      <c r="R130" s="180"/>
      <c r="S130" s="180"/>
      <c r="T130" s="180"/>
      <c r="U130" s="180"/>
      <c r="V130" s="180"/>
    </row>
    <row r="131" spans="2:22" ht="12.75">
      <c r="B131" s="190">
        <f t="shared" si="11"/>
        <v>14</v>
      </c>
      <c r="C131" s="180" t="str">
        <f t="shared" si="10"/>
        <v/>
      </c>
      <c r="D131" s="192">
        <v>0</v>
      </c>
      <c r="E131" s="193">
        <f>'[71]Output| PTRM (D)'!E131</f>
        <v>0</v>
      </c>
      <c r="F131" s="193">
        <f>'[71]Output| PTRM (D)'!F131</f>
        <v>0</v>
      </c>
      <c r="G131" s="193">
        <f>'[71]Output| PTRM (D)'!G131</f>
        <v>0</v>
      </c>
      <c r="H131" s="193">
        <f>'[71]Output| PTRM (D)'!H131</f>
        <v>0</v>
      </c>
      <c r="I131" s="193">
        <f>'[71]Output| PTRM (D)'!I131</f>
        <v>0</v>
      </c>
      <c r="J131" s="193">
        <f>'[71]Output| PTRM (D)'!J131</f>
        <v>0</v>
      </c>
      <c r="K131" s="193">
        <f>'[71]Output| PTRM (D)'!K131</f>
        <v>0</v>
      </c>
      <c r="O131" s="180"/>
      <c r="P131" s="180"/>
      <c r="Q131" s="180"/>
      <c r="R131" s="180"/>
      <c r="S131" s="180"/>
      <c r="T131" s="180"/>
      <c r="U131" s="180"/>
      <c r="V131" s="180"/>
    </row>
    <row r="132" spans="2:22" ht="12.75">
      <c r="B132" s="190">
        <f t="shared" si="11"/>
        <v>15</v>
      </c>
      <c r="C132" s="180" t="str">
        <f t="shared" si="10"/>
        <v/>
      </c>
      <c r="D132" s="192">
        <v>0</v>
      </c>
      <c r="E132" s="193">
        <f>'[71]Output| PTRM (D)'!E132</f>
        <v>0</v>
      </c>
      <c r="F132" s="193">
        <f>'[71]Output| PTRM (D)'!F132</f>
        <v>0</v>
      </c>
      <c r="G132" s="193">
        <f>'[71]Output| PTRM (D)'!G132</f>
        <v>0</v>
      </c>
      <c r="H132" s="193">
        <f>'[71]Output| PTRM (D)'!H132</f>
        <v>0</v>
      </c>
      <c r="I132" s="193">
        <f>'[71]Output| PTRM (D)'!I132</f>
        <v>0</v>
      </c>
      <c r="J132" s="193">
        <f>'[71]Output| PTRM (D)'!J132</f>
        <v>0</v>
      </c>
      <c r="K132" s="193">
        <f>'[71]Output| PTRM (D)'!K132</f>
        <v>0</v>
      </c>
      <c r="O132" s="180"/>
      <c r="P132" s="180"/>
      <c r="Q132" s="180"/>
      <c r="R132" s="180"/>
      <c r="S132" s="180"/>
      <c r="T132" s="180"/>
      <c r="U132" s="180"/>
      <c r="V132" s="180"/>
    </row>
    <row r="133" spans="2:22" ht="12.75">
      <c r="B133" s="190">
        <f t="shared" si="11"/>
        <v>16</v>
      </c>
      <c r="C133" s="180" t="str">
        <f t="shared" si="10"/>
        <v/>
      </c>
      <c r="D133" s="192">
        <v>0</v>
      </c>
      <c r="E133" s="193">
        <f>'[71]Output| PTRM (D)'!E133</f>
        <v>0</v>
      </c>
      <c r="F133" s="193">
        <f>'[71]Output| PTRM (D)'!F133</f>
        <v>0</v>
      </c>
      <c r="G133" s="193">
        <f>'[71]Output| PTRM (D)'!G133</f>
        <v>0</v>
      </c>
      <c r="H133" s="193">
        <f>'[71]Output| PTRM (D)'!H133</f>
        <v>0</v>
      </c>
      <c r="I133" s="193">
        <f>'[71]Output| PTRM (D)'!I133</f>
        <v>0</v>
      </c>
      <c r="J133" s="193">
        <f>'[71]Output| PTRM (D)'!J133</f>
        <v>0</v>
      </c>
      <c r="K133" s="193">
        <f>'[71]Output| PTRM (D)'!K133</f>
        <v>0</v>
      </c>
      <c r="O133" s="180"/>
      <c r="P133" s="180"/>
      <c r="Q133" s="180"/>
      <c r="R133" s="180"/>
      <c r="S133" s="180"/>
      <c r="T133" s="180"/>
      <c r="U133" s="180"/>
      <c r="V133" s="180"/>
    </row>
    <row r="134" spans="2:22" ht="12.75">
      <c r="B134" s="190">
        <f t="shared" si="11"/>
        <v>17</v>
      </c>
      <c r="C134" s="180" t="str">
        <f t="shared" si="10"/>
        <v/>
      </c>
      <c r="D134" s="192">
        <v>0</v>
      </c>
      <c r="E134" s="193">
        <f>'[71]Output| PTRM (D)'!E134</f>
        <v>0</v>
      </c>
      <c r="F134" s="193">
        <f>'[71]Output| PTRM (D)'!F134</f>
        <v>0</v>
      </c>
      <c r="G134" s="193">
        <f>'[71]Output| PTRM (D)'!G134</f>
        <v>0</v>
      </c>
      <c r="H134" s="193">
        <f>'[71]Output| PTRM (D)'!H134</f>
        <v>0</v>
      </c>
      <c r="I134" s="193">
        <f>'[71]Output| PTRM (D)'!I134</f>
        <v>0</v>
      </c>
      <c r="J134" s="193">
        <f>'[71]Output| PTRM (D)'!J134</f>
        <v>0</v>
      </c>
      <c r="K134" s="193">
        <f>'[71]Output| PTRM (D)'!K134</f>
        <v>0</v>
      </c>
      <c r="O134" s="180"/>
      <c r="P134" s="180"/>
      <c r="Q134" s="180"/>
      <c r="R134" s="180"/>
      <c r="S134" s="180"/>
      <c r="T134" s="180"/>
      <c r="U134" s="180"/>
      <c r="V134" s="180"/>
    </row>
    <row r="135" spans="2:22" ht="12.75">
      <c r="B135" s="190">
        <f t="shared" si="11"/>
        <v>18</v>
      </c>
      <c r="C135" s="180" t="str">
        <f t="shared" si="10"/>
        <v/>
      </c>
      <c r="D135" s="192">
        <v>0</v>
      </c>
      <c r="E135" s="193">
        <f>'[71]Output| PTRM (D)'!E135</f>
        <v>0</v>
      </c>
      <c r="F135" s="193">
        <f>'[71]Output| PTRM (D)'!F135</f>
        <v>0</v>
      </c>
      <c r="G135" s="193">
        <f>'[71]Output| PTRM (D)'!G135</f>
        <v>0</v>
      </c>
      <c r="H135" s="193">
        <f>'[71]Output| PTRM (D)'!H135</f>
        <v>0</v>
      </c>
      <c r="I135" s="193">
        <f>'[71]Output| PTRM (D)'!I135</f>
        <v>0</v>
      </c>
      <c r="J135" s="193">
        <f>'[71]Output| PTRM (D)'!J135</f>
        <v>0</v>
      </c>
      <c r="K135" s="193">
        <f>'[71]Output| PTRM (D)'!K135</f>
        <v>0</v>
      </c>
      <c r="O135" s="180"/>
      <c r="P135" s="180"/>
      <c r="Q135" s="180"/>
      <c r="R135" s="180"/>
      <c r="S135" s="180"/>
      <c r="T135" s="180"/>
      <c r="U135" s="180"/>
      <c r="V135" s="180"/>
    </row>
    <row r="136" spans="2:22" ht="12.75">
      <c r="B136" s="190">
        <f t="shared" si="11"/>
        <v>19</v>
      </c>
      <c r="C136" s="180" t="str">
        <f t="shared" si="10"/>
        <v/>
      </c>
      <c r="D136" s="192">
        <v>0</v>
      </c>
      <c r="E136" s="193">
        <f>'[71]Output| PTRM (D)'!E136</f>
        <v>0</v>
      </c>
      <c r="F136" s="193">
        <f>'[71]Output| PTRM (D)'!F136</f>
        <v>0</v>
      </c>
      <c r="G136" s="193">
        <f>'[71]Output| PTRM (D)'!G136</f>
        <v>0</v>
      </c>
      <c r="H136" s="193">
        <f>'[71]Output| PTRM (D)'!H136</f>
        <v>0</v>
      </c>
      <c r="I136" s="193">
        <f>'[71]Output| PTRM (D)'!I136</f>
        <v>0</v>
      </c>
      <c r="J136" s="193">
        <f>'[71]Output| PTRM (D)'!J136</f>
        <v>0</v>
      </c>
      <c r="K136" s="193">
        <f>'[71]Output| PTRM (D)'!K136</f>
        <v>0</v>
      </c>
      <c r="O136" s="180"/>
      <c r="P136" s="180"/>
      <c r="Q136" s="180"/>
      <c r="R136" s="180"/>
      <c r="S136" s="180"/>
      <c r="T136" s="180"/>
      <c r="U136" s="180"/>
      <c r="V136" s="180"/>
    </row>
    <row r="137" spans="2:22" ht="12.75">
      <c r="B137" s="190">
        <f t="shared" si="11"/>
        <v>20</v>
      </c>
      <c r="C137" s="180" t="str">
        <f t="shared" si="10"/>
        <v/>
      </c>
      <c r="D137" s="192">
        <v>0</v>
      </c>
      <c r="E137" s="193">
        <f>'[71]Output| PTRM (D)'!E137</f>
        <v>0</v>
      </c>
      <c r="F137" s="193">
        <f>'[71]Output| PTRM (D)'!F137</f>
        <v>0</v>
      </c>
      <c r="G137" s="193">
        <f>'[71]Output| PTRM (D)'!G137</f>
        <v>0</v>
      </c>
      <c r="H137" s="193">
        <f>'[71]Output| PTRM (D)'!H137</f>
        <v>0</v>
      </c>
      <c r="I137" s="193">
        <f>'[71]Output| PTRM (D)'!I137</f>
        <v>0</v>
      </c>
      <c r="J137" s="193">
        <f>'[71]Output| PTRM (D)'!J137</f>
        <v>0</v>
      </c>
      <c r="K137" s="193">
        <f>'[71]Output| PTRM (D)'!K137</f>
        <v>0</v>
      </c>
      <c r="O137" s="180"/>
      <c r="P137" s="180"/>
      <c r="Q137" s="180"/>
      <c r="R137" s="180"/>
      <c r="S137" s="180"/>
      <c r="T137" s="180"/>
      <c r="U137" s="180"/>
      <c r="V137" s="180"/>
    </row>
    <row r="138" spans="2:22" ht="12.75" hidden="1" outlineLevel="1">
      <c r="B138" s="190">
        <f t="shared" si="11"/>
        <v>21</v>
      </c>
      <c r="C138" s="180" t="str">
        <f t="shared" si="10"/>
        <v/>
      </c>
      <c r="D138" s="192">
        <v>0</v>
      </c>
      <c r="E138" s="193">
        <f>'[71]Output| PTRM (D)'!E138</f>
        <v>0</v>
      </c>
      <c r="F138" s="193">
        <f>'[71]Output| PTRM (D)'!F138</f>
        <v>0</v>
      </c>
      <c r="G138" s="193">
        <f>'[71]Output| PTRM (D)'!G138</f>
        <v>0</v>
      </c>
      <c r="H138" s="193">
        <f>'[71]Output| PTRM (D)'!H138</f>
        <v>0</v>
      </c>
      <c r="I138" s="193">
        <f>'[71]Output| PTRM (D)'!I138</f>
        <v>0</v>
      </c>
      <c r="J138" s="193">
        <f>'[71]Output| PTRM (D)'!J138</f>
        <v>0</v>
      </c>
      <c r="K138" s="193">
        <f>'[71]Output| PTRM (D)'!K138</f>
        <v>0</v>
      </c>
      <c r="O138" s="180"/>
      <c r="P138" s="180"/>
      <c r="Q138" s="180"/>
      <c r="R138" s="180"/>
      <c r="S138" s="180"/>
      <c r="T138" s="180"/>
      <c r="U138" s="180"/>
      <c r="V138" s="180"/>
    </row>
    <row r="139" spans="2:22" ht="12.75" hidden="1" outlineLevel="1">
      <c r="B139" s="190">
        <f t="shared" si="11"/>
        <v>22</v>
      </c>
      <c r="C139" s="180" t="str">
        <f t="shared" si="10"/>
        <v/>
      </c>
      <c r="D139" s="192">
        <v>0</v>
      </c>
      <c r="E139" s="193">
        <f>'[71]Output| PTRM (D)'!E139</f>
        <v>0</v>
      </c>
      <c r="F139" s="193">
        <f>'[71]Output| PTRM (D)'!F139</f>
        <v>0</v>
      </c>
      <c r="G139" s="193">
        <f>'[71]Output| PTRM (D)'!G139</f>
        <v>0</v>
      </c>
      <c r="H139" s="193">
        <f>'[71]Output| PTRM (D)'!H139</f>
        <v>0</v>
      </c>
      <c r="I139" s="193">
        <f>'[71]Output| PTRM (D)'!I139</f>
        <v>0</v>
      </c>
      <c r="J139" s="193">
        <f>'[71]Output| PTRM (D)'!J139</f>
        <v>0</v>
      </c>
      <c r="K139" s="193">
        <f>'[71]Output| PTRM (D)'!K139</f>
        <v>0</v>
      </c>
      <c r="O139" s="180"/>
      <c r="P139" s="180"/>
      <c r="Q139" s="180"/>
      <c r="R139" s="180"/>
      <c r="S139" s="180"/>
      <c r="T139" s="180"/>
      <c r="U139" s="180"/>
      <c r="V139" s="180"/>
    </row>
    <row r="140" spans="2:22" ht="12.75" hidden="1" outlineLevel="1">
      <c r="B140" s="190">
        <f t="shared" si="11"/>
        <v>23</v>
      </c>
      <c r="C140" s="180" t="str">
        <f t="shared" si="10"/>
        <v/>
      </c>
      <c r="D140" s="192">
        <v>0</v>
      </c>
      <c r="E140" s="193">
        <f>'[71]Output| PTRM (D)'!E140</f>
        <v>0</v>
      </c>
      <c r="F140" s="193">
        <f>'[71]Output| PTRM (D)'!F140</f>
        <v>0</v>
      </c>
      <c r="G140" s="193">
        <f>'[71]Output| PTRM (D)'!G140</f>
        <v>0</v>
      </c>
      <c r="H140" s="193">
        <f>'[71]Output| PTRM (D)'!H140</f>
        <v>0</v>
      </c>
      <c r="I140" s="193">
        <f>'[71]Output| PTRM (D)'!I140</f>
        <v>0</v>
      </c>
      <c r="J140" s="193">
        <f>'[71]Output| PTRM (D)'!J140</f>
        <v>0</v>
      </c>
      <c r="K140" s="193">
        <f>'[71]Output| PTRM (D)'!K140</f>
        <v>0</v>
      </c>
      <c r="O140" s="180"/>
      <c r="P140" s="180"/>
      <c r="Q140" s="180"/>
      <c r="R140" s="180"/>
      <c r="S140" s="180"/>
      <c r="T140" s="180"/>
      <c r="U140" s="180"/>
      <c r="V140" s="180"/>
    </row>
    <row r="141" spans="2:22" ht="12.75" hidden="1" outlineLevel="1">
      <c r="B141" s="190">
        <f t="shared" si="11"/>
        <v>24</v>
      </c>
      <c r="C141" s="180" t="str">
        <f t="shared" si="10"/>
        <v/>
      </c>
      <c r="D141" s="192">
        <v>0</v>
      </c>
      <c r="E141" s="193">
        <f>'[71]Output| PTRM (D)'!E141</f>
        <v>0</v>
      </c>
      <c r="F141" s="193">
        <f>'[71]Output| PTRM (D)'!F141</f>
        <v>0</v>
      </c>
      <c r="G141" s="193">
        <f>'[71]Output| PTRM (D)'!G141</f>
        <v>0</v>
      </c>
      <c r="H141" s="193">
        <f>'[71]Output| PTRM (D)'!H141</f>
        <v>0</v>
      </c>
      <c r="I141" s="193">
        <f>'[71]Output| PTRM (D)'!I141</f>
        <v>0</v>
      </c>
      <c r="J141" s="193">
        <f>'[71]Output| PTRM (D)'!J141</f>
        <v>0</v>
      </c>
      <c r="K141" s="193">
        <f>'[71]Output| PTRM (D)'!K141</f>
        <v>0</v>
      </c>
      <c r="O141" s="180"/>
      <c r="P141" s="180"/>
      <c r="Q141" s="180"/>
      <c r="R141" s="180"/>
      <c r="S141" s="180"/>
      <c r="T141" s="180"/>
      <c r="U141" s="180"/>
      <c r="V141" s="180"/>
    </row>
    <row r="142" spans="2:22" ht="12.75" hidden="1" outlineLevel="1">
      <c r="B142" s="190">
        <f t="shared" si="11"/>
        <v>25</v>
      </c>
      <c r="C142" s="180" t="str">
        <f t="shared" si="10"/>
        <v/>
      </c>
      <c r="D142" s="192">
        <v>0</v>
      </c>
      <c r="E142" s="193">
        <f>'[71]Output| PTRM (D)'!E142</f>
        <v>0</v>
      </c>
      <c r="F142" s="193">
        <f>'[71]Output| PTRM (D)'!F142</f>
        <v>0</v>
      </c>
      <c r="G142" s="193">
        <f>'[71]Output| PTRM (D)'!G142</f>
        <v>0</v>
      </c>
      <c r="H142" s="193">
        <f>'[71]Output| PTRM (D)'!H142</f>
        <v>0</v>
      </c>
      <c r="I142" s="193">
        <f>'[71]Output| PTRM (D)'!I142</f>
        <v>0</v>
      </c>
      <c r="J142" s="193">
        <f>'[71]Output| PTRM (D)'!J142</f>
        <v>0</v>
      </c>
      <c r="K142" s="193">
        <f>'[71]Output| PTRM (D)'!K142</f>
        <v>0</v>
      </c>
      <c r="O142" s="180"/>
      <c r="P142" s="180"/>
      <c r="Q142" s="180"/>
      <c r="R142" s="180"/>
      <c r="S142" s="180"/>
      <c r="T142" s="180"/>
      <c r="U142" s="180"/>
      <c r="V142" s="180"/>
    </row>
    <row r="143" spans="2:22" ht="12.75" hidden="1" outlineLevel="1">
      <c r="B143" s="190">
        <f t="shared" si="11"/>
        <v>26</v>
      </c>
      <c r="C143" s="180" t="str">
        <f t="shared" si="10"/>
        <v/>
      </c>
      <c r="D143" s="192">
        <v>0</v>
      </c>
      <c r="E143" s="193">
        <f>'[71]Output| PTRM (D)'!E143</f>
        <v>0</v>
      </c>
      <c r="F143" s="193">
        <f>'[71]Output| PTRM (D)'!F143</f>
        <v>0</v>
      </c>
      <c r="G143" s="193">
        <f>'[71]Output| PTRM (D)'!G143</f>
        <v>0</v>
      </c>
      <c r="H143" s="193">
        <f>'[71]Output| PTRM (D)'!H143</f>
        <v>0</v>
      </c>
      <c r="I143" s="193">
        <f>'[71]Output| PTRM (D)'!I143</f>
        <v>0</v>
      </c>
      <c r="J143" s="193">
        <f>'[71]Output| PTRM (D)'!J143</f>
        <v>0</v>
      </c>
      <c r="K143" s="193">
        <f>'[71]Output| PTRM (D)'!K143</f>
        <v>0</v>
      </c>
      <c r="O143" s="180"/>
      <c r="P143" s="180"/>
      <c r="Q143" s="180"/>
      <c r="R143" s="180"/>
      <c r="S143" s="180"/>
      <c r="T143" s="180"/>
      <c r="U143" s="180"/>
      <c r="V143" s="180"/>
    </row>
    <row r="144" spans="2:22" ht="12.75" hidden="1" outlineLevel="1">
      <c r="B144" s="190">
        <f t="shared" si="11"/>
        <v>27</v>
      </c>
      <c r="C144" s="180" t="str">
        <f t="shared" si="10"/>
        <v/>
      </c>
      <c r="D144" s="192">
        <v>0</v>
      </c>
      <c r="E144" s="193">
        <f>'[71]Output| PTRM (D)'!E144</f>
        <v>0</v>
      </c>
      <c r="F144" s="193">
        <f>'[71]Output| PTRM (D)'!F144</f>
        <v>0</v>
      </c>
      <c r="G144" s="193">
        <f>'[71]Output| PTRM (D)'!G144</f>
        <v>0</v>
      </c>
      <c r="H144" s="193">
        <f>'[71]Output| PTRM (D)'!H144</f>
        <v>0</v>
      </c>
      <c r="I144" s="193">
        <f>'[71]Output| PTRM (D)'!I144</f>
        <v>0</v>
      </c>
      <c r="J144" s="193">
        <f>'[71]Output| PTRM (D)'!J144</f>
        <v>0</v>
      </c>
      <c r="K144" s="193">
        <f>'[71]Output| PTRM (D)'!K144</f>
        <v>0</v>
      </c>
      <c r="O144" s="180"/>
      <c r="P144" s="180"/>
      <c r="Q144" s="180"/>
      <c r="R144" s="180"/>
      <c r="S144" s="180"/>
      <c r="T144" s="180"/>
      <c r="U144" s="180"/>
      <c r="V144" s="180"/>
    </row>
    <row r="145" spans="2:22" ht="12.75" hidden="1" outlineLevel="1">
      <c r="B145" s="190">
        <f t="shared" si="11"/>
        <v>28</v>
      </c>
      <c r="C145" s="180" t="str">
        <f t="shared" si="10"/>
        <v/>
      </c>
      <c r="D145" s="192">
        <v>0</v>
      </c>
      <c r="E145" s="193">
        <f>'[71]Output| PTRM (D)'!E145</f>
        <v>0</v>
      </c>
      <c r="F145" s="193">
        <f>'[71]Output| PTRM (D)'!F145</f>
        <v>0</v>
      </c>
      <c r="G145" s="193">
        <f>'[71]Output| PTRM (D)'!G145</f>
        <v>0</v>
      </c>
      <c r="H145" s="193">
        <f>'[71]Output| PTRM (D)'!H145</f>
        <v>0</v>
      </c>
      <c r="I145" s="193">
        <f>'[71]Output| PTRM (D)'!I145</f>
        <v>0</v>
      </c>
      <c r="J145" s="193">
        <f>'[71]Output| PTRM (D)'!J145</f>
        <v>0</v>
      </c>
      <c r="K145" s="193">
        <f>'[71]Output| PTRM (D)'!K145</f>
        <v>0</v>
      </c>
      <c r="O145" s="180"/>
      <c r="P145" s="180"/>
      <c r="Q145" s="180"/>
      <c r="R145" s="180"/>
      <c r="S145" s="180"/>
      <c r="T145" s="180"/>
      <c r="U145" s="180"/>
      <c r="V145" s="180"/>
    </row>
    <row r="146" spans="2:22" ht="12.75" hidden="1" outlineLevel="1">
      <c r="B146" s="190">
        <f t="shared" si="11"/>
        <v>29</v>
      </c>
      <c r="C146" s="180" t="str">
        <f t="shared" si="10"/>
        <v/>
      </c>
      <c r="D146" s="192">
        <v>0</v>
      </c>
      <c r="E146" s="193">
        <f>'[71]Output| PTRM (D)'!E146</f>
        <v>0</v>
      </c>
      <c r="F146" s="193">
        <f>'[71]Output| PTRM (D)'!F146</f>
        <v>0</v>
      </c>
      <c r="G146" s="193">
        <f>'[71]Output| PTRM (D)'!G146</f>
        <v>0</v>
      </c>
      <c r="H146" s="193">
        <f>'[71]Output| PTRM (D)'!H146</f>
        <v>0</v>
      </c>
      <c r="I146" s="193">
        <f>'[71]Output| PTRM (D)'!I146</f>
        <v>0</v>
      </c>
      <c r="J146" s="193">
        <f>'[71]Output| PTRM (D)'!J146</f>
        <v>0</v>
      </c>
      <c r="K146" s="193">
        <f>'[71]Output| PTRM (D)'!K146</f>
        <v>0</v>
      </c>
      <c r="O146" s="180"/>
      <c r="P146" s="180"/>
      <c r="Q146" s="180"/>
      <c r="R146" s="180"/>
      <c r="S146" s="180"/>
      <c r="T146" s="180"/>
      <c r="U146" s="180"/>
      <c r="V146" s="180"/>
    </row>
    <row r="147" spans="2:22" ht="12.75" hidden="1" outlineLevel="1">
      <c r="B147" s="190">
        <f t="shared" si="11"/>
        <v>30</v>
      </c>
      <c r="C147" s="180" t="str">
        <f t="shared" si="10"/>
        <v/>
      </c>
      <c r="D147" s="192">
        <v>0</v>
      </c>
      <c r="E147" s="193">
        <f>'[71]Output| PTRM (D)'!E147</f>
        <v>0</v>
      </c>
      <c r="F147" s="193">
        <f>'[71]Output| PTRM (D)'!F147</f>
        <v>0</v>
      </c>
      <c r="G147" s="193">
        <f>'[71]Output| PTRM (D)'!G147</f>
        <v>0</v>
      </c>
      <c r="H147" s="193">
        <f>'[71]Output| PTRM (D)'!H147</f>
        <v>0</v>
      </c>
      <c r="I147" s="193">
        <f>'[71]Output| PTRM (D)'!I147</f>
        <v>0</v>
      </c>
      <c r="J147" s="193">
        <f>'[71]Output| PTRM (D)'!J147</f>
        <v>0</v>
      </c>
      <c r="K147" s="193">
        <f>'[71]Output| PTRM (D)'!K147</f>
        <v>0</v>
      </c>
      <c r="O147" s="180"/>
      <c r="P147" s="180"/>
      <c r="Q147" s="180"/>
      <c r="R147" s="180"/>
      <c r="S147" s="180"/>
      <c r="T147" s="180"/>
      <c r="U147" s="180"/>
      <c r="V147" s="180"/>
    </row>
    <row r="148" spans="2:22" ht="12.75" hidden="1" outlineLevel="1">
      <c r="B148" s="190">
        <f t="shared" si="11"/>
        <v>31</v>
      </c>
      <c r="C148" s="180" t="str">
        <f t="shared" si="10"/>
        <v/>
      </c>
      <c r="D148" s="192">
        <v>0</v>
      </c>
      <c r="E148" s="193">
        <f>'[71]Output| PTRM (D)'!E148</f>
        <v>0</v>
      </c>
      <c r="F148" s="193">
        <f>'[71]Output| PTRM (D)'!F148</f>
        <v>0</v>
      </c>
      <c r="G148" s="193">
        <f>'[71]Output| PTRM (D)'!G148</f>
        <v>0</v>
      </c>
      <c r="H148" s="193">
        <f>'[71]Output| PTRM (D)'!H148</f>
        <v>0</v>
      </c>
      <c r="I148" s="193">
        <f>'[71]Output| PTRM (D)'!I148</f>
        <v>0</v>
      </c>
      <c r="J148" s="193">
        <f>'[71]Output| PTRM (D)'!J148</f>
        <v>0</v>
      </c>
      <c r="K148" s="193">
        <f>'[71]Output| PTRM (D)'!K148</f>
        <v>0</v>
      </c>
      <c r="O148" s="180"/>
      <c r="P148" s="180"/>
      <c r="Q148" s="180"/>
      <c r="R148" s="180"/>
      <c r="S148" s="180"/>
      <c r="T148" s="180"/>
      <c r="U148" s="180"/>
      <c r="V148" s="180"/>
    </row>
    <row r="149" spans="2:22" ht="12.75" hidden="1" outlineLevel="1">
      <c r="B149" s="190">
        <f t="shared" si="11"/>
        <v>32</v>
      </c>
      <c r="C149" s="180" t="str">
        <f t="shared" si="10"/>
        <v/>
      </c>
      <c r="D149" s="192">
        <v>0</v>
      </c>
      <c r="E149" s="193">
        <f>'[71]Output| PTRM (D)'!E149</f>
        <v>0</v>
      </c>
      <c r="F149" s="193">
        <f>'[71]Output| PTRM (D)'!F149</f>
        <v>0</v>
      </c>
      <c r="G149" s="193">
        <f>'[71]Output| PTRM (D)'!G149</f>
        <v>0</v>
      </c>
      <c r="H149" s="193">
        <f>'[71]Output| PTRM (D)'!H149</f>
        <v>0</v>
      </c>
      <c r="I149" s="193">
        <f>'[71]Output| PTRM (D)'!I149</f>
        <v>0</v>
      </c>
      <c r="J149" s="193">
        <f>'[71]Output| PTRM (D)'!J149</f>
        <v>0</v>
      </c>
      <c r="K149" s="193">
        <f>'[71]Output| PTRM (D)'!K149</f>
        <v>0</v>
      </c>
      <c r="O149" s="180"/>
      <c r="P149" s="180"/>
      <c r="Q149" s="180"/>
      <c r="R149" s="180"/>
      <c r="S149" s="180"/>
      <c r="T149" s="180"/>
      <c r="U149" s="180"/>
      <c r="V149" s="180"/>
    </row>
    <row r="150" spans="2:22" ht="12.75" hidden="1" outlineLevel="1">
      <c r="B150" s="190">
        <f t="shared" si="11"/>
        <v>33</v>
      </c>
      <c r="C150" s="180" t="str">
        <f t="shared" si="10"/>
        <v/>
      </c>
      <c r="D150" s="192">
        <v>0</v>
      </c>
      <c r="E150" s="193">
        <f>'[71]Output| PTRM (D)'!E150</f>
        <v>0</v>
      </c>
      <c r="F150" s="193">
        <f>'[71]Output| PTRM (D)'!F150</f>
        <v>0</v>
      </c>
      <c r="G150" s="193">
        <f>'[71]Output| PTRM (D)'!G150</f>
        <v>0</v>
      </c>
      <c r="H150" s="193">
        <f>'[71]Output| PTRM (D)'!H150</f>
        <v>0</v>
      </c>
      <c r="I150" s="193">
        <f>'[71]Output| PTRM (D)'!I150</f>
        <v>0</v>
      </c>
      <c r="J150" s="193">
        <f>'[71]Output| PTRM (D)'!J150</f>
        <v>0</v>
      </c>
      <c r="K150" s="193">
        <f>'[71]Output| PTRM (D)'!K150</f>
        <v>0</v>
      </c>
      <c r="O150" s="180"/>
      <c r="P150" s="180"/>
      <c r="Q150" s="180"/>
      <c r="R150" s="180"/>
      <c r="S150" s="180"/>
      <c r="T150" s="180"/>
      <c r="U150" s="180"/>
      <c r="V150" s="180"/>
    </row>
    <row r="151" spans="2:22" ht="12.75" hidden="1" outlineLevel="1">
      <c r="B151" s="190">
        <f t="shared" si="11"/>
        <v>34</v>
      </c>
      <c r="C151" s="180" t="str">
        <f t="shared" si="10"/>
        <v/>
      </c>
      <c r="D151" s="192">
        <v>0</v>
      </c>
      <c r="E151" s="193">
        <f>'[71]Output| PTRM (D)'!E151</f>
        <v>0</v>
      </c>
      <c r="F151" s="193">
        <f>'[71]Output| PTRM (D)'!F151</f>
        <v>0</v>
      </c>
      <c r="G151" s="193">
        <f>'[71]Output| PTRM (D)'!G151</f>
        <v>0</v>
      </c>
      <c r="H151" s="193">
        <f>'[71]Output| PTRM (D)'!H151</f>
        <v>0</v>
      </c>
      <c r="I151" s="193">
        <f>'[71]Output| PTRM (D)'!I151</f>
        <v>0</v>
      </c>
      <c r="J151" s="193">
        <f>'[71]Output| PTRM (D)'!J151</f>
        <v>0</v>
      </c>
      <c r="K151" s="193">
        <f>'[71]Output| PTRM (D)'!K151</f>
        <v>0</v>
      </c>
      <c r="O151" s="180"/>
      <c r="P151" s="180"/>
      <c r="Q151" s="180"/>
      <c r="R151" s="180"/>
      <c r="S151" s="180"/>
      <c r="T151" s="180"/>
      <c r="U151" s="180"/>
      <c r="V151" s="180"/>
    </row>
    <row r="152" spans="2:22" ht="12.75" hidden="1" outlineLevel="1">
      <c r="B152" s="190">
        <f t="shared" si="11"/>
        <v>35</v>
      </c>
      <c r="C152" s="180" t="str">
        <f t="shared" si="10"/>
        <v/>
      </c>
      <c r="D152" s="192">
        <v>0</v>
      </c>
      <c r="E152" s="193">
        <f>'[71]Output| PTRM (D)'!E152</f>
        <v>0</v>
      </c>
      <c r="F152" s="193">
        <f>'[71]Output| PTRM (D)'!F152</f>
        <v>0</v>
      </c>
      <c r="G152" s="193">
        <f>'[71]Output| PTRM (D)'!G152</f>
        <v>0</v>
      </c>
      <c r="H152" s="193">
        <f>'[71]Output| PTRM (D)'!H152</f>
        <v>0</v>
      </c>
      <c r="I152" s="193">
        <f>'[71]Output| PTRM (D)'!I152</f>
        <v>0</v>
      </c>
      <c r="J152" s="193">
        <f>'[71]Output| PTRM (D)'!J152</f>
        <v>0</v>
      </c>
      <c r="K152" s="193">
        <f>'[71]Output| PTRM (D)'!K152</f>
        <v>0</v>
      </c>
      <c r="O152" s="180"/>
      <c r="P152" s="180"/>
      <c r="Q152" s="180"/>
      <c r="R152" s="180"/>
      <c r="S152" s="180"/>
      <c r="T152" s="180"/>
      <c r="U152" s="180"/>
      <c r="V152" s="180"/>
    </row>
    <row r="153" spans="2:22" ht="12.75" hidden="1" outlineLevel="1">
      <c r="B153" s="190">
        <f t="shared" si="11"/>
        <v>36</v>
      </c>
      <c r="C153" s="180" t="str">
        <f t="shared" si="10"/>
        <v/>
      </c>
      <c r="D153" s="192">
        <v>0</v>
      </c>
      <c r="E153" s="193">
        <f>'[71]Output| PTRM (D)'!E153</f>
        <v>0</v>
      </c>
      <c r="F153" s="193">
        <f>'[71]Output| PTRM (D)'!F153</f>
        <v>0</v>
      </c>
      <c r="G153" s="193">
        <f>'[71]Output| PTRM (D)'!G153</f>
        <v>0</v>
      </c>
      <c r="H153" s="193">
        <f>'[71]Output| PTRM (D)'!H153</f>
        <v>0</v>
      </c>
      <c r="I153" s="193">
        <f>'[71]Output| PTRM (D)'!I153</f>
        <v>0</v>
      </c>
      <c r="J153" s="193">
        <f>'[71]Output| PTRM (D)'!J153</f>
        <v>0</v>
      </c>
      <c r="K153" s="193">
        <f>'[71]Output| PTRM (D)'!K153</f>
        <v>0</v>
      </c>
      <c r="O153" s="180"/>
      <c r="P153" s="180"/>
      <c r="Q153" s="180"/>
      <c r="R153" s="180"/>
      <c r="S153" s="180"/>
      <c r="T153" s="180"/>
      <c r="U153" s="180"/>
      <c r="V153" s="180"/>
    </row>
    <row r="154" spans="2:22" ht="12.75" hidden="1" outlineLevel="1">
      <c r="B154" s="190">
        <f t="shared" si="11"/>
        <v>37</v>
      </c>
      <c r="C154" s="180" t="str">
        <f t="shared" si="10"/>
        <v/>
      </c>
      <c r="D154" s="192">
        <v>0</v>
      </c>
      <c r="E154" s="193">
        <f>'[71]Output| PTRM (D)'!E154</f>
        <v>0</v>
      </c>
      <c r="F154" s="193">
        <f>'[71]Output| PTRM (D)'!F154</f>
        <v>0</v>
      </c>
      <c r="G154" s="193">
        <f>'[71]Output| PTRM (D)'!G154</f>
        <v>0</v>
      </c>
      <c r="H154" s="193">
        <f>'[71]Output| PTRM (D)'!H154</f>
        <v>0</v>
      </c>
      <c r="I154" s="193">
        <f>'[71]Output| PTRM (D)'!I154</f>
        <v>0</v>
      </c>
      <c r="J154" s="193">
        <f>'[71]Output| PTRM (D)'!J154</f>
        <v>0</v>
      </c>
      <c r="K154" s="193">
        <f>'[71]Output| PTRM (D)'!K154</f>
        <v>0</v>
      </c>
      <c r="O154" s="180"/>
      <c r="P154" s="180"/>
      <c r="Q154" s="180"/>
      <c r="R154" s="180"/>
      <c r="S154" s="180"/>
      <c r="T154" s="180"/>
      <c r="U154" s="180"/>
      <c r="V154" s="180"/>
    </row>
    <row r="155" spans="2:22" ht="12.75" hidden="1" outlineLevel="1">
      <c r="B155" s="190">
        <f t="shared" si="11"/>
        <v>38</v>
      </c>
      <c r="C155" s="180" t="str">
        <f t="shared" si="10"/>
        <v/>
      </c>
      <c r="D155" s="192">
        <v>0</v>
      </c>
      <c r="E155" s="193">
        <f>'[71]Output| PTRM (D)'!E155</f>
        <v>0</v>
      </c>
      <c r="F155" s="193">
        <f>'[71]Output| PTRM (D)'!F155</f>
        <v>0</v>
      </c>
      <c r="G155" s="193">
        <f>'[71]Output| PTRM (D)'!G155</f>
        <v>0</v>
      </c>
      <c r="H155" s="193">
        <f>'[71]Output| PTRM (D)'!H155</f>
        <v>0</v>
      </c>
      <c r="I155" s="193">
        <f>'[71]Output| PTRM (D)'!I155</f>
        <v>0</v>
      </c>
      <c r="J155" s="193">
        <f>'[71]Output| PTRM (D)'!J155</f>
        <v>0</v>
      </c>
      <c r="K155" s="193">
        <f>'[71]Output| PTRM (D)'!K155</f>
        <v>0</v>
      </c>
      <c r="O155" s="180"/>
      <c r="P155" s="180"/>
      <c r="Q155" s="180"/>
      <c r="R155" s="180"/>
      <c r="S155" s="180"/>
      <c r="T155" s="180"/>
      <c r="U155" s="180"/>
      <c r="V155" s="180"/>
    </row>
    <row r="156" spans="2:22" ht="12.75" hidden="1" outlineLevel="1">
      <c r="B156" s="190">
        <f t="shared" si="11"/>
        <v>39</v>
      </c>
      <c r="C156" s="180" t="str">
        <f t="shared" si="10"/>
        <v/>
      </c>
      <c r="D156" s="192">
        <v>0</v>
      </c>
      <c r="E156" s="193">
        <f>'[71]Output| PTRM (D)'!E156</f>
        <v>0</v>
      </c>
      <c r="F156" s="193">
        <f>'[71]Output| PTRM (D)'!F156</f>
        <v>0</v>
      </c>
      <c r="G156" s="193">
        <f>'[71]Output| PTRM (D)'!G156</f>
        <v>0</v>
      </c>
      <c r="H156" s="193">
        <f>'[71]Output| PTRM (D)'!H156</f>
        <v>0</v>
      </c>
      <c r="I156" s="193">
        <f>'[71]Output| PTRM (D)'!I156</f>
        <v>0</v>
      </c>
      <c r="J156" s="193">
        <f>'[71]Output| PTRM (D)'!J156</f>
        <v>0</v>
      </c>
      <c r="K156" s="193">
        <f>'[71]Output| PTRM (D)'!K156</f>
        <v>0</v>
      </c>
      <c r="O156" s="180"/>
      <c r="P156" s="180"/>
      <c r="Q156" s="180"/>
      <c r="R156" s="180"/>
      <c r="S156" s="180"/>
      <c r="T156" s="180"/>
      <c r="U156" s="180"/>
      <c r="V156" s="180"/>
    </row>
    <row r="157" spans="2:22" ht="12.75" hidden="1" outlineLevel="1">
      <c r="B157" s="190">
        <f t="shared" si="11"/>
        <v>40</v>
      </c>
      <c r="C157" s="180" t="str">
        <f t="shared" si="10"/>
        <v/>
      </c>
      <c r="D157" s="192">
        <v>0</v>
      </c>
      <c r="E157" s="193">
        <f>'[71]Output| PTRM (D)'!E157</f>
        <v>0</v>
      </c>
      <c r="F157" s="193">
        <f>'[71]Output| PTRM (D)'!F157</f>
        <v>0</v>
      </c>
      <c r="G157" s="193">
        <f>'[71]Output| PTRM (D)'!G157</f>
        <v>0</v>
      </c>
      <c r="H157" s="193">
        <f>'[71]Output| PTRM (D)'!H157</f>
        <v>0</v>
      </c>
      <c r="I157" s="193">
        <f>'[71]Output| PTRM (D)'!I157</f>
        <v>0</v>
      </c>
      <c r="J157" s="193">
        <f>'[71]Output| PTRM (D)'!J157</f>
        <v>0</v>
      </c>
      <c r="K157" s="193">
        <f>'[71]Output| PTRM (D)'!K157</f>
        <v>0</v>
      </c>
      <c r="O157" s="180"/>
      <c r="P157" s="180"/>
      <c r="Q157" s="180"/>
      <c r="R157" s="180"/>
      <c r="S157" s="180"/>
      <c r="T157" s="180"/>
      <c r="U157" s="180"/>
      <c r="V157" s="180"/>
    </row>
    <row r="158" spans="2:22" ht="12.75" hidden="1" outlineLevel="1">
      <c r="B158" s="190">
        <f t="shared" si="11"/>
        <v>41</v>
      </c>
      <c r="C158" s="180" t="str">
        <f t="shared" si="10"/>
        <v/>
      </c>
      <c r="D158" s="192">
        <v>0</v>
      </c>
      <c r="E158" s="193">
        <f>'[71]Output| PTRM (D)'!E158</f>
        <v>0</v>
      </c>
      <c r="F158" s="193">
        <f>'[71]Output| PTRM (D)'!F158</f>
        <v>0</v>
      </c>
      <c r="G158" s="193">
        <f>'[71]Output| PTRM (D)'!G158</f>
        <v>0</v>
      </c>
      <c r="H158" s="193">
        <f>'[71]Output| PTRM (D)'!H158</f>
        <v>0</v>
      </c>
      <c r="I158" s="193">
        <f>'[71]Output| PTRM (D)'!I158</f>
        <v>0</v>
      </c>
      <c r="J158" s="193">
        <f>'[71]Output| PTRM (D)'!J158</f>
        <v>0</v>
      </c>
      <c r="K158" s="193">
        <f>'[71]Output| PTRM (D)'!K158</f>
        <v>0</v>
      </c>
      <c r="O158" s="180"/>
      <c r="P158" s="180"/>
      <c r="Q158" s="180"/>
      <c r="R158" s="180"/>
      <c r="S158" s="180"/>
      <c r="T158" s="180"/>
      <c r="U158" s="180"/>
      <c r="V158" s="180"/>
    </row>
    <row r="159" spans="2:22" ht="12.75" hidden="1" outlineLevel="1">
      <c r="B159" s="190">
        <f t="shared" si="11"/>
        <v>42</v>
      </c>
      <c r="C159" s="180" t="str">
        <f t="shared" si="10"/>
        <v/>
      </c>
      <c r="D159" s="192">
        <v>0</v>
      </c>
      <c r="E159" s="193">
        <f>'[71]Output| PTRM (D)'!E159</f>
        <v>0</v>
      </c>
      <c r="F159" s="193">
        <f>'[71]Output| PTRM (D)'!F159</f>
        <v>0</v>
      </c>
      <c r="G159" s="193">
        <f>'[71]Output| PTRM (D)'!G159</f>
        <v>0</v>
      </c>
      <c r="H159" s="193">
        <f>'[71]Output| PTRM (D)'!H159</f>
        <v>0</v>
      </c>
      <c r="I159" s="193">
        <f>'[71]Output| PTRM (D)'!I159</f>
        <v>0</v>
      </c>
      <c r="J159" s="193">
        <f>'[71]Output| PTRM (D)'!J159</f>
        <v>0</v>
      </c>
      <c r="K159" s="193">
        <f>'[71]Output| PTRM (D)'!K159</f>
        <v>0</v>
      </c>
      <c r="O159" s="180"/>
      <c r="P159" s="180"/>
      <c r="Q159" s="180"/>
      <c r="R159" s="180"/>
      <c r="S159" s="180"/>
      <c r="T159" s="180"/>
      <c r="U159" s="180"/>
      <c r="V159" s="180"/>
    </row>
    <row r="160" spans="2:22" ht="12.75" hidden="1" outlineLevel="1">
      <c r="B160" s="190">
        <f t="shared" si="11"/>
        <v>43</v>
      </c>
      <c r="C160" s="180" t="str">
        <f t="shared" si="10"/>
        <v/>
      </c>
      <c r="D160" s="192">
        <v>0</v>
      </c>
      <c r="E160" s="193">
        <f>'[71]Output| PTRM (D)'!E160</f>
        <v>0</v>
      </c>
      <c r="F160" s="193">
        <f>'[71]Output| PTRM (D)'!F160</f>
        <v>0</v>
      </c>
      <c r="G160" s="193">
        <f>'[71]Output| PTRM (D)'!G160</f>
        <v>0</v>
      </c>
      <c r="H160" s="193">
        <f>'[71]Output| PTRM (D)'!H160</f>
        <v>0</v>
      </c>
      <c r="I160" s="193">
        <f>'[71]Output| PTRM (D)'!I160</f>
        <v>0</v>
      </c>
      <c r="J160" s="193">
        <f>'[71]Output| PTRM (D)'!J160</f>
        <v>0</v>
      </c>
      <c r="K160" s="193">
        <f>'[71]Output| PTRM (D)'!K160</f>
        <v>0</v>
      </c>
      <c r="O160" s="180"/>
      <c r="P160" s="180"/>
      <c r="Q160" s="180"/>
      <c r="R160" s="180"/>
      <c r="S160" s="180"/>
      <c r="T160" s="180"/>
      <c r="U160" s="180"/>
      <c r="V160" s="180"/>
    </row>
    <row r="161" spans="1:41" ht="12.75" hidden="1" outlineLevel="1">
      <c r="B161" s="190">
        <f t="shared" si="11"/>
        <v>44</v>
      </c>
      <c r="C161" s="180" t="str">
        <f t="shared" si="10"/>
        <v/>
      </c>
      <c r="D161" s="192">
        <v>0</v>
      </c>
      <c r="E161" s="193">
        <f>'[71]Output| PTRM (D)'!E161</f>
        <v>0</v>
      </c>
      <c r="F161" s="193">
        <f>'[71]Output| PTRM (D)'!F161</f>
        <v>0</v>
      </c>
      <c r="G161" s="193">
        <f>'[71]Output| PTRM (D)'!G161</f>
        <v>0</v>
      </c>
      <c r="H161" s="193">
        <f>'[71]Output| PTRM (D)'!H161</f>
        <v>0</v>
      </c>
      <c r="I161" s="193">
        <f>'[71]Output| PTRM (D)'!I161</f>
        <v>0</v>
      </c>
      <c r="J161" s="193">
        <f>'[71]Output| PTRM (D)'!J161</f>
        <v>0</v>
      </c>
      <c r="K161" s="193">
        <f>'[71]Output| PTRM (D)'!K161</f>
        <v>0</v>
      </c>
      <c r="O161" s="180"/>
      <c r="P161" s="180"/>
      <c r="Q161" s="180"/>
      <c r="R161" s="180"/>
      <c r="S161" s="180"/>
      <c r="T161" s="180"/>
      <c r="U161" s="180"/>
      <c r="V161" s="180"/>
    </row>
    <row r="162" spans="1:41" ht="12.75" hidden="1" outlineLevel="1">
      <c r="B162" s="190">
        <f t="shared" si="11"/>
        <v>45</v>
      </c>
      <c r="C162" s="180" t="str">
        <f t="shared" si="10"/>
        <v/>
      </c>
      <c r="D162" s="192">
        <v>0</v>
      </c>
      <c r="E162" s="193">
        <f>'[71]Output| PTRM (D)'!E162</f>
        <v>0</v>
      </c>
      <c r="F162" s="193">
        <f>'[71]Output| PTRM (D)'!F162</f>
        <v>0</v>
      </c>
      <c r="G162" s="193">
        <f>'[71]Output| PTRM (D)'!G162</f>
        <v>0</v>
      </c>
      <c r="H162" s="193">
        <f>'[71]Output| PTRM (D)'!H162</f>
        <v>0</v>
      </c>
      <c r="I162" s="193">
        <f>'[71]Output| PTRM (D)'!I162</f>
        <v>0</v>
      </c>
      <c r="J162" s="193">
        <f>'[71]Output| PTRM (D)'!J162</f>
        <v>0</v>
      </c>
      <c r="K162" s="193">
        <f>'[71]Output| PTRM (D)'!K162</f>
        <v>0</v>
      </c>
      <c r="O162" s="180"/>
      <c r="P162" s="180"/>
      <c r="Q162" s="180"/>
      <c r="R162" s="180"/>
      <c r="S162" s="180"/>
      <c r="T162" s="180"/>
      <c r="U162" s="180"/>
      <c r="V162" s="180"/>
    </row>
    <row r="163" spans="1:41" ht="12.75" hidden="1" outlineLevel="1">
      <c r="B163" s="190">
        <f t="shared" si="11"/>
        <v>46</v>
      </c>
      <c r="C163" s="180" t="str">
        <f t="shared" si="10"/>
        <v/>
      </c>
      <c r="D163" s="192">
        <v>0</v>
      </c>
      <c r="E163" s="193">
        <f>'[71]Output| PTRM (D)'!E163</f>
        <v>0</v>
      </c>
      <c r="F163" s="193">
        <f>'[71]Output| PTRM (D)'!F163</f>
        <v>0</v>
      </c>
      <c r="G163" s="193">
        <f>'[71]Output| PTRM (D)'!G163</f>
        <v>0</v>
      </c>
      <c r="H163" s="193">
        <f>'[71]Output| PTRM (D)'!H163</f>
        <v>0</v>
      </c>
      <c r="I163" s="193">
        <f>'[71]Output| PTRM (D)'!I163</f>
        <v>0</v>
      </c>
      <c r="J163" s="193">
        <f>'[71]Output| PTRM (D)'!J163</f>
        <v>0</v>
      </c>
      <c r="K163" s="193">
        <f>'[71]Output| PTRM (D)'!K163</f>
        <v>0</v>
      </c>
      <c r="O163" s="180"/>
      <c r="P163" s="180"/>
      <c r="Q163" s="180"/>
      <c r="R163" s="180"/>
      <c r="S163" s="180"/>
      <c r="T163" s="180"/>
      <c r="U163" s="180"/>
      <c r="V163" s="180"/>
    </row>
    <row r="164" spans="1:41" ht="12.75" hidden="1" outlineLevel="1">
      <c r="B164" s="190">
        <f t="shared" si="11"/>
        <v>47</v>
      </c>
      <c r="C164" s="180" t="str">
        <f t="shared" si="10"/>
        <v/>
      </c>
      <c r="D164" s="192">
        <v>0</v>
      </c>
      <c r="E164" s="193">
        <f>'[71]Output| PTRM (D)'!E164</f>
        <v>0</v>
      </c>
      <c r="F164" s="193">
        <f>'[71]Output| PTRM (D)'!F164</f>
        <v>0</v>
      </c>
      <c r="G164" s="193">
        <f>'[71]Output| PTRM (D)'!G164</f>
        <v>0</v>
      </c>
      <c r="H164" s="193">
        <f>'[71]Output| PTRM (D)'!H164</f>
        <v>0</v>
      </c>
      <c r="I164" s="193">
        <f>'[71]Output| PTRM (D)'!I164</f>
        <v>0</v>
      </c>
      <c r="J164" s="193">
        <f>'[71]Output| PTRM (D)'!J164</f>
        <v>0</v>
      </c>
      <c r="K164" s="193">
        <f>'[71]Output| PTRM (D)'!K164</f>
        <v>0</v>
      </c>
      <c r="O164" s="180"/>
      <c r="P164" s="180"/>
      <c r="Q164" s="180"/>
      <c r="R164" s="180"/>
      <c r="S164" s="180"/>
      <c r="T164" s="180"/>
      <c r="U164" s="180"/>
      <c r="V164" s="180"/>
    </row>
    <row r="165" spans="1:41" ht="12.75" hidden="1" outlineLevel="1">
      <c r="B165" s="190">
        <f t="shared" si="11"/>
        <v>48</v>
      </c>
      <c r="C165" s="180" t="str">
        <f t="shared" si="10"/>
        <v/>
      </c>
      <c r="D165" s="192">
        <v>0</v>
      </c>
      <c r="E165" s="193">
        <f>'[71]Output| PTRM (D)'!E165</f>
        <v>0</v>
      </c>
      <c r="F165" s="193">
        <f>'[71]Output| PTRM (D)'!F165</f>
        <v>0</v>
      </c>
      <c r="G165" s="193">
        <f>'[71]Output| PTRM (D)'!G165</f>
        <v>0</v>
      </c>
      <c r="H165" s="193">
        <f>'[71]Output| PTRM (D)'!H165</f>
        <v>0</v>
      </c>
      <c r="I165" s="193">
        <f>'[71]Output| PTRM (D)'!I165</f>
        <v>0</v>
      </c>
      <c r="J165" s="193">
        <f>'[71]Output| PTRM (D)'!J165</f>
        <v>0</v>
      </c>
      <c r="K165" s="193">
        <f>'[71]Output| PTRM (D)'!K165</f>
        <v>0</v>
      </c>
      <c r="O165" s="180"/>
      <c r="P165" s="180"/>
      <c r="Q165" s="180"/>
      <c r="R165" s="180"/>
      <c r="S165" s="180"/>
      <c r="T165" s="180"/>
      <c r="U165" s="180"/>
      <c r="V165" s="180"/>
    </row>
    <row r="166" spans="1:41" ht="12.75" hidden="1" outlineLevel="1">
      <c r="B166" s="190">
        <f t="shared" si="11"/>
        <v>49</v>
      </c>
      <c r="C166" s="180" t="str">
        <f t="shared" si="10"/>
        <v/>
      </c>
      <c r="D166" s="192">
        <v>0</v>
      </c>
      <c r="E166" s="193">
        <f>'[71]Output| PTRM (D)'!E166</f>
        <v>0</v>
      </c>
      <c r="F166" s="193">
        <f>'[71]Output| PTRM (D)'!F166</f>
        <v>0</v>
      </c>
      <c r="G166" s="193">
        <f>'[71]Output| PTRM (D)'!G166</f>
        <v>0</v>
      </c>
      <c r="H166" s="193">
        <f>'[71]Output| PTRM (D)'!H166</f>
        <v>0</v>
      </c>
      <c r="I166" s="193">
        <f>'[71]Output| PTRM (D)'!I166</f>
        <v>0</v>
      </c>
      <c r="J166" s="193">
        <f>'[71]Output| PTRM (D)'!J166</f>
        <v>0</v>
      </c>
      <c r="K166" s="193">
        <f>'[71]Output| PTRM (D)'!K166</f>
        <v>0</v>
      </c>
      <c r="O166" s="180"/>
      <c r="P166" s="180"/>
      <c r="Q166" s="180"/>
      <c r="R166" s="180"/>
      <c r="S166" s="180"/>
      <c r="T166" s="180"/>
      <c r="U166" s="180"/>
      <c r="V166" s="180"/>
    </row>
    <row r="167" spans="1:41" ht="12.75" hidden="1" outlineLevel="1">
      <c r="B167" s="190">
        <f t="shared" si="11"/>
        <v>50</v>
      </c>
      <c r="C167" s="180" t="str">
        <f t="shared" si="10"/>
        <v/>
      </c>
      <c r="D167" s="192">
        <v>0</v>
      </c>
      <c r="E167" s="193">
        <f>'[71]Output| PTRM (D)'!E167</f>
        <v>0</v>
      </c>
      <c r="F167" s="193">
        <f>'[71]Output| PTRM (D)'!F167</f>
        <v>0</v>
      </c>
      <c r="G167" s="193">
        <f>'[71]Output| PTRM (D)'!G167</f>
        <v>0</v>
      </c>
      <c r="H167" s="193">
        <f>'[71]Output| PTRM (D)'!H167</f>
        <v>0</v>
      </c>
      <c r="I167" s="193">
        <f>'[71]Output| PTRM (D)'!I167</f>
        <v>0</v>
      </c>
      <c r="J167" s="193">
        <f>'[71]Output| PTRM (D)'!J167</f>
        <v>0</v>
      </c>
      <c r="K167" s="193">
        <f>'[71]Output| PTRM (D)'!K167</f>
        <v>0</v>
      </c>
      <c r="O167" s="180"/>
      <c r="P167" s="180"/>
      <c r="Q167" s="180"/>
      <c r="R167" s="180"/>
      <c r="S167" s="180"/>
      <c r="T167" s="180"/>
      <c r="U167" s="180"/>
      <c r="V167" s="180"/>
    </row>
    <row r="168" spans="1:41" ht="12.75" collapsed="1">
      <c r="C168" s="199" t="s">
        <v>20</v>
      </c>
      <c r="D168" s="238">
        <v>0.66659985968523872</v>
      </c>
      <c r="E168" s="210">
        <f t="shared" ref="E168:K168" si="12">IFERROR(SUM(E118:E167),"")</f>
        <v>0.76112876887372005</v>
      </c>
      <c r="F168" s="210">
        <f t="shared" si="12"/>
        <v>0.93353763378839572</v>
      </c>
      <c r="G168" s="210">
        <f t="shared" si="12"/>
        <v>0.96728806321497318</v>
      </c>
      <c r="H168" s="210">
        <f t="shared" si="12"/>
        <v>0.4939494731606825</v>
      </c>
      <c r="I168" s="210">
        <f t="shared" si="12"/>
        <v>0.49619305419252685</v>
      </c>
      <c r="J168" s="210">
        <f t="shared" si="12"/>
        <v>0.51309180670300325</v>
      </c>
      <c r="K168" s="210">
        <f t="shared" si="12"/>
        <v>3.4040600310595814</v>
      </c>
      <c r="O168" s="180"/>
      <c r="P168" s="180"/>
      <c r="Q168" s="180"/>
      <c r="R168" s="180"/>
      <c r="S168" s="180"/>
      <c r="T168" s="180"/>
      <c r="U168" s="180"/>
      <c r="V168" s="180"/>
    </row>
    <row r="169" spans="1:41" s="200" customFormat="1" ht="12.75">
      <c r="A169" s="209"/>
      <c r="C169" s="202"/>
      <c r="E169" s="200" t="b">
        <f>E168='Output| PTRM (D)'!E168</f>
        <v>1</v>
      </c>
      <c r="K169" s="188"/>
      <c r="X169" s="180"/>
      <c r="Y169" s="180"/>
      <c r="Z169" s="181"/>
      <c r="AA169" s="181"/>
      <c r="AB169" s="181"/>
      <c r="AC169" s="181"/>
      <c r="AD169" s="181"/>
      <c r="AE169" s="181"/>
      <c r="AF169" s="180"/>
      <c r="AG169" s="180"/>
      <c r="AH169" s="180"/>
      <c r="AI169" s="180"/>
      <c r="AJ169" s="181"/>
      <c r="AK169" s="181"/>
      <c r="AL169" s="181"/>
      <c r="AM169" s="181"/>
      <c r="AN169" s="181"/>
      <c r="AO169" s="181"/>
    </row>
    <row r="170" spans="1:41" ht="12.75">
      <c r="A170" s="282"/>
      <c r="B170" s="282"/>
      <c r="C170" s="282" t="str">
        <f>IFERROR(LEFT(C115,2)+1&amp;". Forecast net capital expenditure – as incurred ($millions "&amp;'[106]Input| Escalations'!$E$10&amp;" "&amp;'[106]Input| Escalations'!$D$10&amp;") (Distribution)","")</f>
        <v>59. Forecast net capital expenditure – as incurred ($millions June 2024) (Distribution)</v>
      </c>
      <c r="D170" s="282"/>
      <c r="E170" s="282"/>
      <c r="F170" s="282"/>
      <c r="G170" s="282"/>
      <c r="H170" s="282"/>
      <c r="I170" s="282"/>
      <c r="J170" s="282"/>
      <c r="K170" s="282"/>
    </row>
    <row r="171" spans="1:41" ht="12.75">
      <c r="D171" s="187">
        <f t="shared" ref="D171:K171" si="13">IF(ABS(D58-D168-D113-D223)&lt;0.000001,0,1)</f>
        <v>0</v>
      </c>
      <c r="E171" s="187">
        <f t="shared" si="13"/>
        <v>1</v>
      </c>
      <c r="F171" s="187">
        <f t="shared" si="13"/>
        <v>1</v>
      </c>
      <c r="G171" s="187">
        <f t="shared" si="13"/>
        <v>1</v>
      </c>
      <c r="H171" s="187">
        <f t="shared" si="13"/>
        <v>1</v>
      </c>
      <c r="I171" s="187">
        <f t="shared" si="13"/>
        <v>1</v>
      </c>
      <c r="J171" s="187">
        <f t="shared" si="13"/>
        <v>1</v>
      </c>
      <c r="K171" s="187">
        <f t="shared" si="13"/>
        <v>1</v>
      </c>
    </row>
    <row r="172" spans="1:41" ht="12.75">
      <c r="C172" s="189" t="s">
        <v>19</v>
      </c>
      <c r="D172" s="189" t="str">
        <f t="shared" ref="D172:J172" si="14">D$7</f>
        <v>2022-23</v>
      </c>
      <c r="E172" s="189" t="str">
        <f t="shared" si="14"/>
        <v>2023-24</v>
      </c>
      <c r="F172" s="189" t="str">
        <f t="shared" si="14"/>
        <v>2024-25</v>
      </c>
      <c r="G172" s="189" t="str">
        <f t="shared" si="14"/>
        <v>2025-26</v>
      </c>
      <c r="H172" s="189" t="str">
        <f t="shared" si="14"/>
        <v>2026-27</v>
      </c>
      <c r="I172" s="189" t="str">
        <f t="shared" si="14"/>
        <v>2027-28</v>
      </c>
      <c r="J172" s="189" t="str">
        <f t="shared" si="14"/>
        <v>2028-29</v>
      </c>
      <c r="K172" s="189" t="s">
        <v>20</v>
      </c>
    </row>
    <row r="173" spans="1:41" ht="12.75">
      <c r="B173" s="190">
        <v>1</v>
      </c>
      <c r="C173" s="180" t="str">
        <f t="shared" ref="C173:C223" si="15">IFERROR(C118,"")</f>
        <v>Opening Distribution Assets</v>
      </c>
      <c r="D173" s="192">
        <v>0</v>
      </c>
      <c r="E173" s="193">
        <f>'Output| PTRM (D)'!E173</f>
        <v>0</v>
      </c>
      <c r="F173" s="193">
        <f>'Output| PTRM (D)'!F173</f>
        <v>0</v>
      </c>
      <c r="G173" s="193">
        <f>'Output| PTRM (D)'!G173</f>
        <v>0</v>
      </c>
      <c r="H173" s="193">
        <f>'Output| PTRM (D)'!H173</f>
        <v>0</v>
      </c>
      <c r="I173" s="193">
        <f>'Output| PTRM (D)'!I173</f>
        <v>0</v>
      </c>
      <c r="J173" s="193">
        <f>'Output| PTRM (D)'!J173</f>
        <v>0</v>
      </c>
      <c r="K173" s="193">
        <f>'Output| PTRM (D)'!K173</f>
        <v>0</v>
      </c>
    </row>
    <row r="174" spans="1:41" ht="12.75">
      <c r="B174" s="190">
        <f>IFERROR(B173+1,"")</f>
        <v>2</v>
      </c>
      <c r="C174" s="180" t="str">
        <f t="shared" si="15"/>
        <v>Zone Substation</v>
      </c>
      <c r="D174" s="192">
        <v>13.491022092333271</v>
      </c>
      <c r="E174" s="193">
        <f>'Output| PTRM (D)'!E174</f>
        <v>-3.1822431671206513</v>
      </c>
      <c r="F174" s="193">
        <f>'Output| PTRM (D)'!F174</f>
        <v>8.8883041157401514</v>
      </c>
      <c r="G174" s="193">
        <f>'Output| PTRM (D)'!G174</f>
        <v>10.581611606662214</v>
      </c>
      <c r="H174" s="193">
        <f>'Output| PTRM (D)'!H174</f>
        <v>8.6282829700304777</v>
      </c>
      <c r="I174" s="193">
        <f>'Output| PTRM (D)'!I174</f>
        <v>8.3161898987256269</v>
      </c>
      <c r="J174" s="193">
        <f>'Output| PTRM (D)'!J174</f>
        <v>9.0854572791499493</v>
      </c>
      <c r="K174" s="193">
        <f>'Output| PTRM (D)'!K174</f>
        <v>45.49984587030842</v>
      </c>
    </row>
    <row r="175" spans="1:41" ht="12.75">
      <c r="B175" s="190">
        <f t="shared" ref="B175:B222" si="16">IFERROR(B174+1,"")</f>
        <v>3</v>
      </c>
      <c r="C175" s="180" t="str">
        <f t="shared" si="15"/>
        <v>Distribution Substations</v>
      </c>
      <c r="D175" s="192">
        <v>5.3524201241914398</v>
      </c>
      <c r="E175" s="193">
        <f>'Output| PTRM (D)'!E175</f>
        <v>6.5599509199168144</v>
      </c>
      <c r="F175" s="193">
        <f>'Output| PTRM (D)'!F175</f>
        <v>8.4541057434957061</v>
      </c>
      <c r="G175" s="193">
        <f>'Output| PTRM (D)'!G175</f>
        <v>8.2726233060615328</v>
      </c>
      <c r="H175" s="193">
        <f>'Output| PTRM (D)'!H175</f>
        <v>9.0428534634626612</v>
      </c>
      <c r="I175" s="193">
        <f>'Output| PTRM (D)'!I175</f>
        <v>9.1173010569107369</v>
      </c>
      <c r="J175" s="193">
        <f>'Output| PTRM (D)'!J175</f>
        <v>10.681944718192524</v>
      </c>
      <c r="K175" s="193">
        <f>'Output| PTRM (D)'!K175</f>
        <v>45.568828288123157</v>
      </c>
    </row>
    <row r="176" spans="1:41" ht="12.75">
      <c r="B176" s="190">
        <f t="shared" si="16"/>
        <v>4</v>
      </c>
      <c r="C176" s="180" t="str">
        <f t="shared" si="15"/>
        <v>Distribution Overhead Lines</v>
      </c>
      <c r="D176" s="192">
        <v>9.4641388919005109</v>
      </c>
      <c r="E176" s="193">
        <f>'Output| PTRM (D)'!E176</f>
        <v>11.70439440022809</v>
      </c>
      <c r="F176" s="193">
        <f>'Output| PTRM (D)'!F176</f>
        <v>13.765979672393973</v>
      </c>
      <c r="G176" s="193">
        <f>'Output| PTRM (D)'!G176</f>
        <v>13.75903279945255</v>
      </c>
      <c r="H176" s="193">
        <f>'Output| PTRM (D)'!H176</f>
        <v>19.648779077134577</v>
      </c>
      <c r="I176" s="193">
        <f>'Output| PTRM (D)'!I176</f>
        <v>22.743632944421204</v>
      </c>
      <c r="J176" s="193">
        <f>'Output| PTRM (D)'!J176</f>
        <v>21.359672348639009</v>
      </c>
      <c r="K176" s="193">
        <f>'Output| PTRM (D)'!K176</f>
        <v>91.277096842041317</v>
      </c>
    </row>
    <row r="177" spans="2:11" ht="12.75">
      <c r="B177" s="190">
        <f t="shared" si="16"/>
        <v>5</v>
      </c>
      <c r="C177" s="180" t="str">
        <f t="shared" si="15"/>
        <v>Distribution Underground Lines</v>
      </c>
      <c r="D177" s="192">
        <v>21.849013012531724</v>
      </c>
      <c r="E177" s="193">
        <f>'Output| PTRM (D)'!E177</f>
        <v>16.724999933460158</v>
      </c>
      <c r="F177" s="193">
        <f>'Output| PTRM (D)'!F177</f>
        <v>30.380281692466497</v>
      </c>
      <c r="G177" s="193">
        <f>'Output| PTRM (D)'!G177</f>
        <v>25.777019642863561</v>
      </c>
      <c r="H177" s="193">
        <f>'Output| PTRM (D)'!H177</f>
        <v>37.163373879073674</v>
      </c>
      <c r="I177" s="193">
        <f>'Output| PTRM (D)'!I177</f>
        <v>42.380439998238501</v>
      </c>
      <c r="J177" s="193">
        <f>'Output| PTRM (D)'!J177</f>
        <v>39.058879142924589</v>
      </c>
      <c r="K177" s="193">
        <f>'Output| PTRM (D)'!K177</f>
        <v>174.75999435556682</v>
      </c>
    </row>
    <row r="178" spans="2:11" ht="12.75">
      <c r="B178" s="190">
        <f t="shared" si="16"/>
        <v>6</v>
      </c>
      <c r="C178" s="180" t="str">
        <f t="shared" si="15"/>
        <v>IT &amp; Communication Systems (Networks)</v>
      </c>
      <c r="D178" s="192">
        <v>14.102762962515408</v>
      </c>
      <c r="E178" s="193">
        <f>'Output| PTRM (D)'!E178</f>
        <v>14.054707462873672</v>
      </c>
      <c r="F178" s="193">
        <f>'Output| PTRM (D)'!F178</f>
        <v>12.119734009967928</v>
      </c>
      <c r="G178" s="193">
        <f>'Output| PTRM (D)'!G178</f>
        <v>13.866922607500335</v>
      </c>
      <c r="H178" s="193">
        <f>'Output| PTRM (D)'!H178</f>
        <v>13.346236399529694</v>
      </c>
      <c r="I178" s="193">
        <f>'Output| PTRM (D)'!I178</f>
        <v>17.993976213250786</v>
      </c>
      <c r="J178" s="193">
        <f>'Output| PTRM (D)'!J178</f>
        <v>23.573503188171919</v>
      </c>
      <c r="K178" s="193">
        <f>'Output| PTRM (D)'!K178</f>
        <v>80.900372418420659</v>
      </c>
    </row>
    <row r="179" spans="2:11" ht="12.75">
      <c r="B179" s="190">
        <f t="shared" si="16"/>
        <v>7</v>
      </c>
      <c r="C179" s="180" t="str">
        <f t="shared" si="15"/>
        <v>Motor Vehicles</v>
      </c>
      <c r="D179" s="192">
        <v>1.7945545688756304</v>
      </c>
      <c r="E179" s="193">
        <f>'Output| PTRM (D)'!E179</f>
        <v>1.9676762197732924</v>
      </c>
      <c r="F179" s="193">
        <f>'Output| PTRM (D)'!F179</f>
        <v>2.4969359851585806</v>
      </c>
      <c r="G179" s="193">
        <f>'Output| PTRM (D)'!G179</f>
        <v>2.5810560791635986</v>
      </c>
      <c r="H179" s="193">
        <f>'Output| PTRM (D)'!H179</f>
        <v>1.4795720741362564</v>
      </c>
      <c r="I179" s="193">
        <f>'Output| PTRM (D)'!I179</f>
        <v>1.4860906181395956</v>
      </c>
      <c r="J179" s="193">
        <f>'Output| PTRM (D)'!J179</f>
        <v>1.5278528406491687</v>
      </c>
      <c r="K179" s="193">
        <f>'Output| PTRM (D)'!K179</f>
        <v>9.5715075972472015</v>
      </c>
    </row>
    <row r="180" spans="2:11" ht="12.75">
      <c r="B180" s="190">
        <f t="shared" si="16"/>
        <v>8</v>
      </c>
      <c r="C180" s="180" t="str">
        <f t="shared" si="15"/>
        <v>Other Non-System Assets (Networks)</v>
      </c>
      <c r="D180" s="192">
        <v>0.55833453454748605</v>
      </c>
      <c r="E180" s="193">
        <f>'Output| PTRM (D)'!E180</f>
        <v>0.4562339675824158</v>
      </c>
      <c r="F180" s="193">
        <f>'Output| PTRM (D)'!F180</f>
        <v>0.45718175390923427</v>
      </c>
      <c r="G180" s="193">
        <f>'Output| PTRM (D)'!G180</f>
        <v>0.45807667646600198</v>
      </c>
      <c r="H180" s="193">
        <f>'Output| PTRM (D)'!H180</f>
        <v>0.45876704308860394</v>
      </c>
      <c r="I180" s="193">
        <f>'Output| PTRM (D)'!I180</f>
        <v>0.45913742213335457</v>
      </c>
      <c r="J180" s="193">
        <f>'Output| PTRM (D)'!J180</f>
        <v>0.45977053815140145</v>
      </c>
      <c r="K180" s="193">
        <f>'Output| PTRM (D)'!K180</f>
        <v>2.2929334337485963</v>
      </c>
    </row>
    <row r="181" spans="2:11" ht="12.75">
      <c r="B181" s="190">
        <f t="shared" si="16"/>
        <v>9</v>
      </c>
      <c r="C181" s="180" t="str">
        <f t="shared" si="15"/>
        <v>IT Systems (Corporate)</v>
      </c>
      <c r="D181" s="192">
        <v>5.0096252878268537</v>
      </c>
      <c r="E181" s="193">
        <f>'Output| PTRM (D)'!E181</f>
        <v>3.9435487788132919</v>
      </c>
      <c r="F181" s="193">
        <f>'Output| PTRM (D)'!F181</f>
        <v>0.73418175225000437</v>
      </c>
      <c r="G181" s="193">
        <f>'Output| PTRM (D)'!G181</f>
        <v>1.5342886589985183</v>
      </c>
      <c r="H181" s="193">
        <f>'Output| PTRM (D)'!H181</f>
        <v>0.49679684498643956</v>
      </c>
      <c r="I181" s="193">
        <f>'Output| PTRM (D)'!I181</f>
        <v>0.47946994451328989</v>
      </c>
      <c r="J181" s="193">
        <f>'Output| PTRM (D)'!J181</f>
        <v>2.9404660122210569</v>
      </c>
      <c r="K181" s="193">
        <f>'Output| PTRM (D)'!K181</f>
        <v>6.1852032129693093</v>
      </c>
    </row>
    <row r="182" spans="2:11" ht="12.75">
      <c r="B182" s="190">
        <f t="shared" si="16"/>
        <v>10</v>
      </c>
      <c r="C182" s="180" t="str">
        <f t="shared" si="15"/>
        <v>Telecommunications (Corporate)</v>
      </c>
      <c r="D182" s="192">
        <v>0</v>
      </c>
      <c r="E182" s="193">
        <f>'Output| PTRM (D)'!E182</f>
        <v>0</v>
      </c>
      <c r="F182" s="193">
        <f>'Output| PTRM (D)'!F182</f>
        <v>0</v>
      </c>
      <c r="G182" s="193">
        <f>'Output| PTRM (D)'!G182</f>
        <v>0</v>
      </c>
      <c r="H182" s="193">
        <f>'Output| PTRM (D)'!H182</f>
        <v>0</v>
      </c>
      <c r="I182" s="193">
        <f>'Output| PTRM (D)'!I182</f>
        <v>0</v>
      </c>
      <c r="J182" s="193">
        <f>'Output| PTRM (D)'!J182</f>
        <v>0</v>
      </c>
      <c r="K182" s="193">
        <f>'Output| PTRM (D)'!K182</f>
        <v>0</v>
      </c>
    </row>
    <row r="183" spans="2:11" ht="12.75">
      <c r="B183" s="190">
        <f t="shared" si="16"/>
        <v>11</v>
      </c>
      <c r="C183" s="180" t="str">
        <f t="shared" si="15"/>
        <v>Other Non-System Assets (Corporate)</v>
      </c>
      <c r="D183" s="192">
        <v>0</v>
      </c>
      <c r="E183" s="193">
        <f>'Output| PTRM (D)'!E183</f>
        <v>0</v>
      </c>
      <c r="F183" s="193">
        <f>'Output| PTRM (D)'!F183</f>
        <v>0</v>
      </c>
      <c r="G183" s="193">
        <f>'Output| PTRM (D)'!G183</f>
        <v>0</v>
      </c>
      <c r="H183" s="193">
        <f>'Output| PTRM (D)'!H183</f>
        <v>0</v>
      </c>
      <c r="I183" s="193">
        <f>'Output| PTRM (D)'!I183</f>
        <v>0</v>
      </c>
      <c r="J183" s="193">
        <f>'Output| PTRM (D)'!J183</f>
        <v>0</v>
      </c>
      <c r="K183" s="193">
        <f>'Output| PTRM (D)'!K183</f>
        <v>0</v>
      </c>
    </row>
    <row r="184" spans="2:11" ht="12.75">
      <c r="B184" s="190">
        <f t="shared" si="16"/>
        <v>12</v>
      </c>
      <c r="C184" s="180" t="str">
        <f t="shared" si="15"/>
        <v>Land</v>
      </c>
      <c r="D184" s="192">
        <v>0.28039869066004391</v>
      </c>
      <c r="E184" s="193">
        <f>'Output| PTRM (D)'!E184</f>
        <v>-0.43077514918941578</v>
      </c>
      <c r="F184" s="193">
        <f>'Output| PTRM (D)'!F184</f>
        <v>0.22771724343648214</v>
      </c>
      <c r="G184" s="193">
        <f>'Output| PTRM (D)'!G184</f>
        <v>0.31704055302331763</v>
      </c>
      <c r="H184" s="193">
        <f>'Output| PTRM (D)'!H184</f>
        <v>0.21448939225924823</v>
      </c>
      <c r="I184" s="193">
        <f>'Output| PTRM (D)'!I184</f>
        <v>0.24280538336809346</v>
      </c>
      <c r="J184" s="193">
        <f>'Output| PTRM (D)'!J184</f>
        <v>0.27085879465765422</v>
      </c>
      <c r="K184" s="193">
        <f>'Output| PTRM (D)'!K184</f>
        <v>1.2729113667447958</v>
      </c>
    </row>
    <row r="185" spans="2:11" ht="12.75">
      <c r="B185" s="190">
        <f t="shared" si="16"/>
        <v>13</v>
      </c>
      <c r="C185" s="180" t="str">
        <f t="shared" si="15"/>
        <v>Buildings</v>
      </c>
      <c r="D185" s="192">
        <v>12.298767705687395</v>
      </c>
      <c r="E185" s="193">
        <f t="shared" ref="E185:J185" si="17">IFERROR(E20-E75-E130,"")</f>
        <v>3.5819757715731453</v>
      </c>
      <c r="F185" s="193">
        <f t="shared" si="17"/>
        <v>0.4916162430397446</v>
      </c>
      <c r="G185" s="193">
        <f t="shared" si="17"/>
        <v>0.49746489529720417</v>
      </c>
      <c r="H185" s="193">
        <f t="shared" si="17"/>
        <v>0.50200301416741488</v>
      </c>
      <c r="I185" s="193">
        <f t="shared" si="17"/>
        <v>0.50448747327643861</v>
      </c>
      <c r="J185" s="193">
        <f t="shared" si="17"/>
        <v>0.50872229346902997</v>
      </c>
      <c r="K185" s="193">
        <f>'Output| PTRM (D)'!K185</f>
        <v>2.5042939192498324</v>
      </c>
    </row>
    <row r="186" spans="2:11" ht="12.75">
      <c r="B186" s="190">
        <f t="shared" si="16"/>
        <v>14</v>
      </c>
      <c r="C186" s="180" t="str">
        <f t="shared" si="15"/>
        <v/>
      </c>
      <c r="D186" s="192">
        <v>0</v>
      </c>
      <c r="E186" s="193">
        <f>'[71]Output| PTRM (D)'!E186</f>
        <v>0</v>
      </c>
      <c r="F186" s="193">
        <f>'[71]Output| PTRM (D)'!F186</f>
        <v>0</v>
      </c>
      <c r="G186" s="193">
        <f>'[71]Output| PTRM (D)'!G186</f>
        <v>0</v>
      </c>
      <c r="H186" s="193">
        <f>'[71]Output| PTRM (D)'!H186</f>
        <v>0</v>
      </c>
      <c r="I186" s="193">
        <f>'[71]Output| PTRM (D)'!I186</f>
        <v>0</v>
      </c>
      <c r="J186" s="193">
        <f>'[71]Output| PTRM (D)'!J186</f>
        <v>0</v>
      </c>
      <c r="K186" s="193">
        <f>'[71]Output| PTRM (D)'!K186</f>
        <v>0</v>
      </c>
    </row>
    <row r="187" spans="2:11" ht="12.75">
      <c r="B187" s="190">
        <f t="shared" si="16"/>
        <v>15</v>
      </c>
      <c r="C187" s="180" t="str">
        <f t="shared" si="15"/>
        <v/>
      </c>
      <c r="D187" s="192">
        <v>0</v>
      </c>
      <c r="E187" s="193">
        <f>'[71]Output| PTRM (D)'!E187</f>
        <v>0</v>
      </c>
      <c r="F187" s="193">
        <f>'[71]Output| PTRM (D)'!F187</f>
        <v>0</v>
      </c>
      <c r="G187" s="193">
        <f>'[71]Output| PTRM (D)'!G187</f>
        <v>0</v>
      </c>
      <c r="H187" s="193">
        <f>'[71]Output| PTRM (D)'!H187</f>
        <v>0</v>
      </c>
      <c r="I187" s="193">
        <f>'[71]Output| PTRM (D)'!I187</f>
        <v>0</v>
      </c>
      <c r="J187" s="193">
        <f>'[71]Output| PTRM (D)'!J187</f>
        <v>0</v>
      </c>
      <c r="K187" s="193">
        <f>'[71]Output| PTRM (D)'!K187</f>
        <v>0</v>
      </c>
    </row>
    <row r="188" spans="2:11" ht="12.75">
      <c r="B188" s="190">
        <f t="shared" si="16"/>
        <v>16</v>
      </c>
      <c r="C188" s="180" t="str">
        <f t="shared" si="15"/>
        <v/>
      </c>
      <c r="D188" s="192">
        <v>0</v>
      </c>
      <c r="E188" s="193">
        <f>'[71]Output| PTRM (D)'!E188</f>
        <v>0</v>
      </c>
      <c r="F188" s="193">
        <f>'[71]Output| PTRM (D)'!F188</f>
        <v>0</v>
      </c>
      <c r="G188" s="193">
        <f>'[71]Output| PTRM (D)'!G188</f>
        <v>0</v>
      </c>
      <c r="H188" s="193">
        <f>'[71]Output| PTRM (D)'!H188</f>
        <v>0</v>
      </c>
      <c r="I188" s="193">
        <f>'[71]Output| PTRM (D)'!I188</f>
        <v>0</v>
      </c>
      <c r="J188" s="193">
        <f>'[71]Output| PTRM (D)'!J188</f>
        <v>0</v>
      </c>
      <c r="K188" s="193">
        <f>'[71]Output| PTRM (D)'!K188</f>
        <v>0</v>
      </c>
    </row>
    <row r="189" spans="2:11" ht="12.75">
      <c r="B189" s="190">
        <f t="shared" si="16"/>
        <v>17</v>
      </c>
      <c r="C189" s="180" t="str">
        <f t="shared" si="15"/>
        <v/>
      </c>
      <c r="D189" s="192">
        <v>0</v>
      </c>
      <c r="E189" s="193">
        <f>'[71]Output| PTRM (D)'!E189</f>
        <v>0</v>
      </c>
      <c r="F189" s="193">
        <f>'[71]Output| PTRM (D)'!F189</f>
        <v>0</v>
      </c>
      <c r="G189" s="193">
        <f>'[71]Output| PTRM (D)'!G189</f>
        <v>0</v>
      </c>
      <c r="H189" s="193">
        <f>'[71]Output| PTRM (D)'!H189</f>
        <v>0</v>
      </c>
      <c r="I189" s="193">
        <f>'[71]Output| PTRM (D)'!I189</f>
        <v>0</v>
      </c>
      <c r="J189" s="193">
        <f>'[71]Output| PTRM (D)'!J189</f>
        <v>0</v>
      </c>
      <c r="K189" s="193">
        <f>'[71]Output| PTRM (D)'!K189</f>
        <v>0</v>
      </c>
    </row>
    <row r="190" spans="2:11" ht="12.75">
      <c r="B190" s="190">
        <f t="shared" si="16"/>
        <v>18</v>
      </c>
      <c r="C190" s="180" t="str">
        <f t="shared" si="15"/>
        <v/>
      </c>
      <c r="D190" s="192">
        <v>0</v>
      </c>
      <c r="E190" s="193">
        <f>'[71]Output| PTRM (D)'!E190</f>
        <v>0</v>
      </c>
      <c r="F190" s="193">
        <f>'[71]Output| PTRM (D)'!F190</f>
        <v>0</v>
      </c>
      <c r="G190" s="193">
        <f>'[71]Output| PTRM (D)'!G190</f>
        <v>0</v>
      </c>
      <c r="H190" s="193">
        <f>'[71]Output| PTRM (D)'!H190</f>
        <v>0</v>
      </c>
      <c r="I190" s="193">
        <f>'[71]Output| PTRM (D)'!I190</f>
        <v>0</v>
      </c>
      <c r="J190" s="193">
        <f>'[71]Output| PTRM (D)'!J190</f>
        <v>0</v>
      </c>
      <c r="K190" s="193">
        <f>'[71]Output| PTRM (D)'!K190</f>
        <v>0</v>
      </c>
    </row>
    <row r="191" spans="2:11" ht="12.75">
      <c r="B191" s="190">
        <f t="shared" si="16"/>
        <v>19</v>
      </c>
      <c r="C191" s="180" t="str">
        <f t="shared" si="15"/>
        <v/>
      </c>
      <c r="D191" s="192">
        <v>0</v>
      </c>
      <c r="E191" s="193">
        <f>'[71]Output| PTRM (D)'!E191</f>
        <v>0</v>
      </c>
      <c r="F191" s="193">
        <f>'[71]Output| PTRM (D)'!F191</f>
        <v>0</v>
      </c>
      <c r="G191" s="193">
        <f>'[71]Output| PTRM (D)'!G191</f>
        <v>0</v>
      </c>
      <c r="H191" s="193">
        <f>'[71]Output| PTRM (D)'!H191</f>
        <v>0</v>
      </c>
      <c r="I191" s="193">
        <f>'[71]Output| PTRM (D)'!I191</f>
        <v>0</v>
      </c>
      <c r="J191" s="193">
        <f>'[71]Output| PTRM (D)'!J191</f>
        <v>0</v>
      </c>
      <c r="K191" s="193">
        <f>'[71]Output| PTRM (D)'!K191</f>
        <v>0</v>
      </c>
    </row>
    <row r="192" spans="2:11" ht="12.75">
      <c r="B192" s="190">
        <f t="shared" si="16"/>
        <v>20</v>
      </c>
      <c r="C192" s="180" t="str">
        <f t="shared" si="15"/>
        <v/>
      </c>
      <c r="D192" s="192">
        <v>0</v>
      </c>
      <c r="E192" s="193">
        <f>'[71]Output| PTRM (D)'!E192</f>
        <v>0</v>
      </c>
      <c r="F192" s="193">
        <f>'[71]Output| PTRM (D)'!F192</f>
        <v>0</v>
      </c>
      <c r="G192" s="193">
        <f>'[71]Output| PTRM (D)'!G192</f>
        <v>0</v>
      </c>
      <c r="H192" s="193">
        <f>'[71]Output| PTRM (D)'!H192</f>
        <v>0</v>
      </c>
      <c r="I192" s="193">
        <f>'[71]Output| PTRM (D)'!I192</f>
        <v>0</v>
      </c>
      <c r="J192" s="193">
        <f>'[71]Output| PTRM (D)'!J192</f>
        <v>0</v>
      </c>
      <c r="K192" s="193">
        <f>'[71]Output| PTRM (D)'!K192</f>
        <v>0</v>
      </c>
    </row>
    <row r="193" spans="2:11" ht="12.75" hidden="1" outlineLevel="1">
      <c r="B193" s="190">
        <f t="shared" si="16"/>
        <v>21</v>
      </c>
      <c r="C193" s="180" t="str">
        <f t="shared" si="15"/>
        <v/>
      </c>
      <c r="D193" s="192">
        <v>0</v>
      </c>
      <c r="E193" s="193">
        <f>'[71]Output| PTRM (D)'!E193</f>
        <v>0</v>
      </c>
      <c r="F193" s="193">
        <f>'[71]Output| PTRM (D)'!F193</f>
        <v>0</v>
      </c>
      <c r="G193" s="193">
        <f>'[71]Output| PTRM (D)'!G193</f>
        <v>0</v>
      </c>
      <c r="H193" s="193">
        <f>'[71]Output| PTRM (D)'!H193</f>
        <v>0</v>
      </c>
      <c r="I193" s="193">
        <f>'[71]Output| PTRM (D)'!I193</f>
        <v>0</v>
      </c>
      <c r="J193" s="193">
        <f>'[71]Output| PTRM (D)'!J193</f>
        <v>0</v>
      </c>
      <c r="K193" s="193">
        <f>'[71]Output| PTRM (D)'!K193</f>
        <v>0</v>
      </c>
    </row>
    <row r="194" spans="2:11" ht="12.75" hidden="1" outlineLevel="1">
      <c r="B194" s="190">
        <f t="shared" si="16"/>
        <v>22</v>
      </c>
      <c r="C194" s="180" t="str">
        <f t="shared" si="15"/>
        <v/>
      </c>
      <c r="D194" s="192">
        <v>0</v>
      </c>
      <c r="E194" s="193">
        <f>'[71]Output| PTRM (D)'!E194</f>
        <v>0</v>
      </c>
      <c r="F194" s="193">
        <f>'[71]Output| PTRM (D)'!F194</f>
        <v>0</v>
      </c>
      <c r="G194" s="193">
        <f>'[71]Output| PTRM (D)'!G194</f>
        <v>0</v>
      </c>
      <c r="H194" s="193">
        <f>'[71]Output| PTRM (D)'!H194</f>
        <v>0</v>
      </c>
      <c r="I194" s="193">
        <f>'[71]Output| PTRM (D)'!I194</f>
        <v>0</v>
      </c>
      <c r="J194" s="193">
        <f>'[71]Output| PTRM (D)'!J194</f>
        <v>0</v>
      </c>
      <c r="K194" s="193">
        <f>'[71]Output| PTRM (D)'!K194</f>
        <v>0</v>
      </c>
    </row>
    <row r="195" spans="2:11" ht="12.75" hidden="1" outlineLevel="1">
      <c r="B195" s="190">
        <f t="shared" si="16"/>
        <v>23</v>
      </c>
      <c r="C195" s="180" t="str">
        <f t="shared" si="15"/>
        <v/>
      </c>
      <c r="D195" s="192">
        <v>0</v>
      </c>
      <c r="E195" s="193">
        <f>'[71]Output| PTRM (D)'!E195</f>
        <v>0</v>
      </c>
      <c r="F195" s="193">
        <f>'[71]Output| PTRM (D)'!F195</f>
        <v>0</v>
      </c>
      <c r="G195" s="193">
        <f>'[71]Output| PTRM (D)'!G195</f>
        <v>0</v>
      </c>
      <c r="H195" s="193">
        <f>'[71]Output| PTRM (D)'!H195</f>
        <v>0</v>
      </c>
      <c r="I195" s="193">
        <f>'[71]Output| PTRM (D)'!I195</f>
        <v>0</v>
      </c>
      <c r="J195" s="193">
        <f>'[71]Output| PTRM (D)'!J195</f>
        <v>0</v>
      </c>
      <c r="K195" s="193">
        <f>'[71]Output| PTRM (D)'!K195</f>
        <v>0</v>
      </c>
    </row>
    <row r="196" spans="2:11" ht="12.75" hidden="1" outlineLevel="1">
      <c r="B196" s="190">
        <f t="shared" si="16"/>
        <v>24</v>
      </c>
      <c r="C196" s="180" t="str">
        <f t="shared" si="15"/>
        <v/>
      </c>
      <c r="D196" s="192">
        <v>0</v>
      </c>
      <c r="E196" s="193">
        <f>'[71]Output| PTRM (D)'!E196</f>
        <v>0</v>
      </c>
      <c r="F196" s="193">
        <f>'[71]Output| PTRM (D)'!F196</f>
        <v>0</v>
      </c>
      <c r="G196" s="193">
        <f>'[71]Output| PTRM (D)'!G196</f>
        <v>0</v>
      </c>
      <c r="H196" s="193">
        <f>'[71]Output| PTRM (D)'!H196</f>
        <v>0</v>
      </c>
      <c r="I196" s="193">
        <f>'[71]Output| PTRM (D)'!I196</f>
        <v>0</v>
      </c>
      <c r="J196" s="193">
        <f>'[71]Output| PTRM (D)'!J196</f>
        <v>0</v>
      </c>
      <c r="K196" s="193">
        <f>'[71]Output| PTRM (D)'!K196</f>
        <v>0</v>
      </c>
    </row>
    <row r="197" spans="2:11" ht="12.75" hidden="1" outlineLevel="1">
      <c r="B197" s="190">
        <f t="shared" si="16"/>
        <v>25</v>
      </c>
      <c r="C197" s="180" t="str">
        <f t="shared" si="15"/>
        <v/>
      </c>
      <c r="D197" s="192">
        <v>0</v>
      </c>
      <c r="E197" s="193">
        <f>'[71]Output| PTRM (D)'!E197</f>
        <v>0</v>
      </c>
      <c r="F197" s="193">
        <f>'[71]Output| PTRM (D)'!F197</f>
        <v>0</v>
      </c>
      <c r="G197" s="193">
        <f>'[71]Output| PTRM (D)'!G197</f>
        <v>0</v>
      </c>
      <c r="H197" s="193">
        <f>'[71]Output| PTRM (D)'!H197</f>
        <v>0</v>
      </c>
      <c r="I197" s="193">
        <f>'[71]Output| PTRM (D)'!I197</f>
        <v>0</v>
      </c>
      <c r="J197" s="193">
        <f>'[71]Output| PTRM (D)'!J197</f>
        <v>0</v>
      </c>
      <c r="K197" s="193">
        <f>'[71]Output| PTRM (D)'!K197</f>
        <v>0</v>
      </c>
    </row>
    <row r="198" spans="2:11" ht="12.75" hidden="1" outlineLevel="1">
      <c r="B198" s="190">
        <f t="shared" si="16"/>
        <v>26</v>
      </c>
      <c r="C198" s="180" t="str">
        <f t="shared" si="15"/>
        <v/>
      </c>
      <c r="D198" s="192">
        <v>0</v>
      </c>
      <c r="E198" s="193">
        <f>'[71]Output| PTRM (D)'!E198</f>
        <v>0</v>
      </c>
      <c r="F198" s="193">
        <f>'[71]Output| PTRM (D)'!F198</f>
        <v>0</v>
      </c>
      <c r="G198" s="193">
        <f>'[71]Output| PTRM (D)'!G198</f>
        <v>0</v>
      </c>
      <c r="H198" s="193">
        <f>'[71]Output| PTRM (D)'!H198</f>
        <v>0</v>
      </c>
      <c r="I198" s="193">
        <f>'[71]Output| PTRM (D)'!I198</f>
        <v>0</v>
      </c>
      <c r="J198" s="193">
        <f>'[71]Output| PTRM (D)'!J198</f>
        <v>0</v>
      </c>
      <c r="K198" s="193">
        <f>'[71]Output| PTRM (D)'!K198</f>
        <v>0</v>
      </c>
    </row>
    <row r="199" spans="2:11" ht="12.75" hidden="1" outlineLevel="1">
      <c r="B199" s="190">
        <f t="shared" si="16"/>
        <v>27</v>
      </c>
      <c r="C199" s="180" t="str">
        <f t="shared" si="15"/>
        <v/>
      </c>
      <c r="D199" s="192">
        <v>0</v>
      </c>
      <c r="E199" s="193">
        <f>'[71]Output| PTRM (D)'!E199</f>
        <v>0</v>
      </c>
      <c r="F199" s="193">
        <f>'[71]Output| PTRM (D)'!F199</f>
        <v>0</v>
      </c>
      <c r="G199" s="193">
        <f>'[71]Output| PTRM (D)'!G199</f>
        <v>0</v>
      </c>
      <c r="H199" s="193">
        <f>'[71]Output| PTRM (D)'!H199</f>
        <v>0</v>
      </c>
      <c r="I199" s="193">
        <f>'[71]Output| PTRM (D)'!I199</f>
        <v>0</v>
      </c>
      <c r="J199" s="193">
        <f>'[71]Output| PTRM (D)'!J199</f>
        <v>0</v>
      </c>
      <c r="K199" s="193">
        <f>'[71]Output| PTRM (D)'!K199</f>
        <v>0</v>
      </c>
    </row>
    <row r="200" spans="2:11" ht="12.75" hidden="1" outlineLevel="1">
      <c r="B200" s="190">
        <f t="shared" si="16"/>
        <v>28</v>
      </c>
      <c r="C200" s="180" t="str">
        <f t="shared" si="15"/>
        <v/>
      </c>
      <c r="D200" s="192">
        <v>0</v>
      </c>
      <c r="E200" s="193">
        <f>'[71]Output| PTRM (D)'!E200</f>
        <v>0</v>
      </c>
      <c r="F200" s="193">
        <f>'[71]Output| PTRM (D)'!F200</f>
        <v>0</v>
      </c>
      <c r="G200" s="193">
        <f>'[71]Output| PTRM (D)'!G200</f>
        <v>0</v>
      </c>
      <c r="H200" s="193">
        <f>'[71]Output| PTRM (D)'!H200</f>
        <v>0</v>
      </c>
      <c r="I200" s="193">
        <f>'[71]Output| PTRM (D)'!I200</f>
        <v>0</v>
      </c>
      <c r="J200" s="193">
        <f>'[71]Output| PTRM (D)'!J200</f>
        <v>0</v>
      </c>
      <c r="K200" s="193">
        <f>'[71]Output| PTRM (D)'!K200</f>
        <v>0</v>
      </c>
    </row>
    <row r="201" spans="2:11" ht="12.75" hidden="1" outlineLevel="1">
      <c r="B201" s="190">
        <f t="shared" si="16"/>
        <v>29</v>
      </c>
      <c r="C201" s="180" t="str">
        <f t="shared" si="15"/>
        <v/>
      </c>
      <c r="D201" s="192">
        <v>0</v>
      </c>
      <c r="E201" s="193">
        <f>'[71]Output| PTRM (D)'!E201</f>
        <v>0</v>
      </c>
      <c r="F201" s="193">
        <f>'[71]Output| PTRM (D)'!F201</f>
        <v>0</v>
      </c>
      <c r="G201" s="193">
        <f>'[71]Output| PTRM (D)'!G201</f>
        <v>0</v>
      </c>
      <c r="H201" s="193">
        <f>'[71]Output| PTRM (D)'!H201</f>
        <v>0</v>
      </c>
      <c r="I201" s="193">
        <f>'[71]Output| PTRM (D)'!I201</f>
        <v>0</v>
      </c>
      <c r="J201" s="193">
        <f>'[71]Output| PTRM (D)'!J201</f>
        <v>0</v>
      </c>
      <c r="K201" s="193">
        <f>'[71]Output| PTRM (D)'!K201</f>
        <v>0</v>
      </c>
    </row>
    <row r="202" spans="2:11" ht="12.75" hidden="1" outlineLevel="1">
      <c r="B202" s="190">
        <f t="shared" si="16"/>
        <v>30</v>
      </c>
      <c r="C202" s="180" t="str">
        <f t="shared" si="15"/>
        <v/>
      </c>
      <c r="D202" s="192">
        <v>0</v>
      </c>
      <c r="E202" s="193">
        <f>'[71]Output| PTRM (D)'!E202</f>
        <v>0</v>
      </c>
      <c r="F202" s="193">
        <f>'[71]Output| PTRM (D)'!F202</f>
        <v>0</v>
      </c>
      <c r="G202" s="193">
        <f>'[71]Output| PTRM (D)'!G202</f>
        <v>0</v>
      </c>
      <c r="H202" s="193">
        <f>'[71]Output| PTRM (D)'!H202</f>
        <v>0</v>
      </c>
      <c r="I202" s="193">
        <f>'[71]Output| PTRM (D)'!I202</f>
        <v>0</v>
      </c>
      <c r="J202" s="193">
        <f>'[71]Output| PTRM (D)'!J202</f>
        <v>0</v>
      </c>
      <c r="K202" s="193">
        <f>'[71]Output| PTRM (D)'!K202</f>
        <v>0</v>
      </c>
    </row>
    <row r="203" spans="2:11" ht="12.75" hidden="1" outlineLevel="1">
      <c r="B203" s="190">
        <f t="shared" si="16"/>
        <v>31</v>
      </c>
      <c r="C203" s="180" t="str">
        <f t="shared" si="15"/>
        <v/>
      </c>
      <c r="D203" s="192">
        <v>0</v>
      </c>
      <c r="E203" s="193">
        <f>'[71]Output| PTRM (D)'!E203</f>
        <v>0</v>
      </c>
      <c r="F203" s="193">
        <f>'[71]Output| PTRM (D)'!F203</f>
        <v>0</v>
      </c>
      <c r="G203" s="193">
        <f>'[71]Output| PTRM (D)'!G203</f>
        <v>0</v>
      </c>
      <c r="H203" s="193">
        <f>'[71]Output| PTRM (D)'!H203</f>
        <v>0</v>
      </c>
      <c r="I203" s="193">
        <f>'[71]Output| PTRM (D)'!I203</f>
        <v>0</v>
      </c>
      <c r="J203" s="193">
        <f>'[71]Output| PTRM (D)'!J203</f>
        <v>0</v>
      </c>
      <c r="K203" s="193">
        <f>'[71]Output| PTRM (D)'!K203</f>
        <v>0</v>
      </c>
    </row>
    <row r="204" spans="2:11" ht="12.75" hidden="1" outlineLevel="1">
      <c r="B204" s="190">
        <f t="shared" si="16"/>
        <v>32</v>
      </c>
      <c r="C204" s="180" t="str">
        <f t="shared" si="15"/>
        <v/>
      </c>
      <c r="D204" s="192">
        <v>0</v>
      </c>
      <c r="E204" s="193">
        <f>'[71]Output| PTRM (D)'!E204</f>
        <v>0</v>
      </c>
      <c r="F204" s="193">
        <f>'[71]Output| PTRM (D)'!F204</f>
        <v>0</v>
      </c>
      <c r="G204" s="193">
        <f>'[71]Output| PTRM (D)'!G204</f>
        <v>0</v>
      </c>
      <c r="H204" s="193">
        <f>'[71]Output| PTRM (D)'!H204</f>
        <v>0</v>
      </c>
      <c r="I204" s="193">
        <f>'[71]Output| PTRM (D)'!I204</f>
        <v>0</v>
      </c>
      <c r="J204" s="193">
        <f>'[71]Output| PTRM (D)'!J204</f>
        <v>0</v>
      </c>
      <c r="K204" s="193">
        <f>'[71]Output| PTRM (D)'!K204</f>
        <v>0</v>
      </c>
    </row>
    <row r="205" spans="2:11" ht="12.75" hidden="1" outlineLevel="1">
      <c r="B205" s="190">
        <f t="shared" si="16"/>
        <v>33</v>
      </c>
      <c r="C205" s="180" t="str">
        <f t="shared" si="15"/>
        <v/>
      </c>
      <c r="D205" s="192">
        <v>0</v>
      </c>
      <c r="E205" s="193">
        <f>'[71]Output| PTRM (D)'!E205</f>
        <v>0</v>
      </c>
      <c r="F205" s="193">
        <f>'[71]Output| PTRM (D)'!F205</f>
        <v>0</v>
      </c>
      <c r="G205" s="193">
        <f>'[71]Output| PTRM (D)'!G205</f>
        <v>0</v>
      </c>
      <c r="H205" s="193">
        <f>'[71]Output| PTRM (D)'!H205</f>
        <v>0</v>
      </c>
      <c r="I205" s="193">
        <f>'[71]Output| PTRM (D)'!I205</f>
        <v>0</v>
      </c>
      <c r="J205" s="193">
        <f>'[71]Output| PTRM (D)'!J205</f>
        <v>0</v>
      </c>
      <c r="K205" s="193">
        <f>'[71]Output| PTRM (D)'!K205</f>
        <v>0</v>
      </c>
    </row>
    <row r="206" spans="2:11" ht="12.75" hidden="1" outlineLevel="1">
      <c r="B206" s="190">
        <f t="shared" si="16"/>
        <v>34</v>
      </c>
      <c r="C206" s="180" t="str">
        <f t="shared" si="15"/>
        <v/>
      </c>
      <c r="D206" s="192">
        <v>0</v>
      </c>
      <c r="E206" s="193">
        <f>'[71]Output| PTRM (D)'!E206</f>
        <v>0</v>
      </c>
      <c r="F206" s="193">
        <f>'[71]Output| PTRM (D)'!F206</f>
        <v>0</v>
      </c>
      <c r="G206" s="193">
        <f>'[71]Output| PTRM (D)'!G206</f>
        <v>0</v>
      </c>
      <c r="H206" s="193">
        <f>'[71]Output| PTRM (D)'!H206</f>
        <v>0</v>
      </c>
      <c r="I206" s="193">
        <f>'[71]Output| PTRM (D)'!I206</f>
        <v>0</v>
      </c>
      <c r="J206" s="193">
        <f>'[71]Output| PTRM (D)'!J206</f>
        <v>0</v>
      </c>
      <c r="K206" s="193">
        <f>'[71]Output| PTRM (D)'!K206</f>
        <v>0</v>
      </c>
    </row>
    <row r="207" spans="2:11" ht="12.75" hidden="1" outlineLevel="1">
      <c r="B207" s="190">
        <f t="shared" si="16"/>
        <v>35</v>
      </c>
      <c r="C207" s="180" t="str">
        <f t="shared" si="15"/>
        <v/>
      </c>
      <c r="D207" s="192">
        <v>0</v>
      </c>
      <c r="E207" s="193">
        <f>'[71]Output| PTRM (D)'!E207</f>
        <v>0</v>
      </c>
      <c r="F207" s="193">
        <f>'[71]Output| PTRM (D)'!F207</f>
        <v>0</v>
      </c>
      <c r="G207" s="193">
        <f>'[71]Output| PTRM (D)'!G207</f>
        <v>0</v>
      </c>
      <c r="H207" s="193">
        <f>'[71]Output| PTRM (D)'!H207</f>
        <v>0</v>
      </c>
      <c r="I207" s="193">
        <f>'[71]Output| PTRM (D)'!I207</f>
        <v>0</v>
      </c>
      <c r="J207" s="193">
        <f>'[71]Output| PTRM (D)'!J207</f>
        <v>0</v>
      </c>
      <c r="K207" s="193">
        <f>'[71]Output| PTRM (D)'!K207</f>
        <v>0</v>
      </c>
    </row>
    <row r="208" spans="2:11" ht="12.75" hidden="1" outlineLevel="1">
      <c r="B208" s="190">
        <f t="shared" si="16"/>
        <v>36</v>
      </c>
      <c r="C208" s="180" t="str">
        <f t="shared" si="15"/>
        <v/>
      </c>
      <c r="D208" s="192">
        <v>0</v>
      </c>
      <c r="E208" s="193">
        <f>'[71]Output| PTRM (D)'!E208</f>
        <v>0</v>
      </c>
      <c r="F208" s="193">
        <f>'[71]Output| PTRM (D)'!F208</f>
        <v>0</v>
      </c>
      <c r="G208" s="193">
        <f>'[71]Output| PTRM (D)'!G208</f>
        <v>0</v>
      </c>
      <c r="H208" s="193">
        <f>'[71]Output| PTRM (D)'!H208</f>
        <v>0</v>
      </c>
      <c r="I208" s="193">
        <f>'[71]Output| PTRM (D)'!I208</f>
        <v>0</v>
      </c>
      <c r="J208" s="193">
        <f>'[71]Output| PTRM (D)'!J208</f>
        <v>0</v>
      </c>
      <c r="K208" s="193">
        <f>'[71]Output| PTRM (D)'!K208</f>
        <v>0</v>
      </c>
    </row>
    <row r="209" spans="1:11" ht="12.75" hidden="1" outlineLevel="1">
      <c r="B209" s="190">
        <f t="shared" si="16"/>
        <v>37</v>
      </c>
      <c r="C209" s="180" t="str">
        <f t="shared" si="15"/>
        <v/>
      </c>
      <c r="D209" s="192">
        <v>0</v>
      </c>
      <c r="E209" s="193">
        <f>'[71]Output| PTRM (D)'!E209</f>
        <v>0</v>
      </c>
      <c r="F209" s="193">
        <f>'[71]Output| PTRM (D)'!F209</f>
        <v>0</v>
      </c>
      <c r="G209" s="193">
        <f>'[71]Output| PTRM (D)'!G209</f>
        <v>0</v>
      </c>
      <c r="H209" s="193">
        <f>'[71]Output| PTRM (D)'!H209</f>
        <v>0</v>
      </c>
      <c r="I209" s="193">
        <f>'[71]Output| PTRM (D)'!I209</f>
        <v>0</v>
      </c>
      <c r="J209" s="193">
        <f>'[71]Output| PTRM (D)'!J209</f>
        <v>0</v>
      </c>
      <c r="K209" s="193">
        <f>'[71]Output| PTRM (D)'!K209</f>
        <v>0</v>
      </c>
    </row>
    <row r="210" spans="1:11" ht="12.75" hidden="1" outlineLevel="1">
      <c r="B210" s="190">
        <f t="shared" si="16"/>
        <v>38</v>
      </c>
      <c r="C210" s="180" t="str">
        <f t="shared" si="15"/>
        <v/>
      </c>
      <c r="D210" s="192">
        <v>0</v>
      </c>
      <c r="E210" s="193">
        <f>'[71]Output| PTRM (D)'!E210</f>
        <v>0</v>
      </c>
      <c r="F210" s="193">
        <f>'[71]Output| PTRM (D)'!F210</f>
        <v>0</v>
      </c>
      <c r="G210" s="193">
        <f>'[71]Output| PTRM (D)'!G210</f>
        <v>0</v>
      </c>
      <c r="H210" s="193">
        <f>'[71]Output| PTRM (D)'!H210</f>
        <v>0</v>
      </c>
      <c r="I210" s="193">
        <f>'[71]Output| PTRM (D)'!I210</f>
        <v>0</v>
      </c>
      <c r="J210" s="193">
        <f>'[71]Output| PTRM (D)'!J210</f>
        <v>0</v>
      </c>
      <c r="K210" s="193">
        <f>'[71]Output| PTRM (D)'!K210</f>
        <v>0</v>
      </c>
    </row>
    <row r="211" spans="1:11" ht="12.75" hidden="1" outlineLevel="1">
      <c r="B211" s="190">
        <f t="shared" si="16"/>
        <v>39</v>
      </c>
      <c r="C211" s="180" t="str">
        <f t="shared" si="15"/>
        <v/>
      </c>
      <c r="D211" s="192">
        <v>0</v>
      </c>
      <c r="E211" s="193">
        <f>'[71]Output| PTRM (D)'!E211</f>
        <v>0</v>
      </c>
      <c r="F211" s="193">
        <f>'[71]Output| PTRM (D)'!F211</f>
        <v>0</v>
      </c>
      <c r="G211" s="193">
        <f>'[71]Output| PTRM (D)'!G211</f>
        <v>0</v>
      </c>
      <c r="H211" s="193">
        <f>'[71]Output| PTRM (D)'!H211</f>
        <v>0</v>
      </c>
      <c r="I211" s="193">
        <f>'[71]Output| PTRM (D)'!I211</f>
        <v>0</v>
      </c>
      <c r="J211" s="193">
        <f>'[71]Output| PTRM (D)'!J211</f>
        <v>0</v>
      </c>
      <c r="K211" s="193">
        <f>'[71]Output| PTRM (D)'!K211</f>
        <v>0</v>
      </c>
    </row>
    <row r="212" spans="1:11" ht="12.75" hidden="1" outlineLevel="1">
      <c r="B212" s="190">
        <f t="shared" si="16"/>
        <v>40</v>
      </c>
      <c r="C212" s="180" t="str">
        <f t="shared" si="15"/>
        <v/>
      </c>
      <c r="D212" s="192">
        <v>0</v>
      </c>
      <c r="E212" s="193">
        <f>'[71]Output| PTRM (D)'!E212</f>
        <v>0</v>
      </c>
      <c r="F212" s="193">
        <f>'[71]Output| PTRM (D)'!F212</f>
        <v>0</v>
      </c>
      <c r="G212" s="193">
        <f>'[71]Output| PTRM (D)'!G212</f>
        <v>0</v>
      </c>
      <c r="H212" s="193">
        <f>'[71]Output| PTRM (D)'!H212</f>
        <v>0</v>
      </c>
      <c r="I212" s="193">
        <f>'[71]Output| PTRM (D)'!I212</f>
        <v>0</v>
      </c>
      <c r="J212" s="193">
        <f>'[71]Output| PTRM (D)'!J212</f>
        <v>0</v>
      </c>
      <c r="K212" s="193">
        <f>'[71]Output| PTRM (D)'!K212</f>
        <v>0</v>
      </c>
    </row>
    <row r="213" spans="1:11" ht="12.75" hidden="1" outlineLevel="1">
      <c r="B213" s="190">
        <f t="shared" si="16"/>
        <v>41</v>
      </c>
      <c r="C213" s="180" t="str">
        <f t="shared" si="15"/>
        <v/>
      </c>
      <c r="D213" s="192">
        <v>0</v>
      </c>
      <c r="E213" s="193">
        <f>'[71]Output| PTRM (D)'!E213</f>
        <v>0</v>
      </c>
      <c r="F213" s="193">
        <f>'[71]Output| PTRM (D)'!F213</f>
        <v>0</v>
      </c>
      <c r="G213" s="193">
        <f>'[71]Output| PTRM (D)'!G213</f>
        <v>0</v>
      </c>
      <c r="H213" s="193">
        <f>'[71]Output| PTRM (D)'!H213</f>
        <v>0</v>
      </c>
      <c r="I213" s="193">
        <f>'[71]Output| PTRM (D)'!I213</f>
        <v>0</v>
      </c>
      <c r="J213" s="193">
        <f>'[71]Output| PTRM (D)'!J213</f>
        <v>0</v>
      </c>
      <c r="K213" s="193">
        <f>'[71]Output| PTRM (D)'!K213</f>
        <v>0</v>
      </c>
    </row>
    <row r="214" spans="1:11" ht="12.75" hidden="1" outlineLevel="1">
      <c r="B214" s="190">
        <f t="shared" si="16"/>
        <v>42</v>
      </c>
      <c r="C214" s="180" t="str">
        <f t="shared" si="15"/>
        <v/>
      </c>
      <c r="D214" s="192">
        <v>0</v>
      </c>
      <c r="E214" s="193">
        <f>'[71]Output| PTRM (D)'!E214</f>
        <v>0</v>
      </c>
      <c r="F214" s="193">
        <f>'[71]Output| PTRM (D)'!F214</f>
        <v>0</v>
      </c>
      <c r="G214" s="193">
        <f>'[71]Output| PTRM (D)'!G214</f>
        <v>0</v>
      </c>
      <c r="H214" s="193">
        <f>'[71]Output| PTRM (D)'!H214</f>
        <v>0</v>
      </c>
      <c r="I214" s="193">
        <f>'[71]Output| PTRM (D)'!I214</f>
        <v>0</v>
      </c>
      <c r="J214" s="193">
        <f>'[71]Output| PTRM (D)'!J214</f>
        <v>0</v>
      </c>
      <c r="K214" s="193">
        <f>'[71]Output| PTRM (D)'!K214</f>
        <v>0</v>
      </c>
    </row>
    <row r="215" spans="1:11" ht="12.75" hidden="1" outlineLevel="1">
      <c r="B215" s="190">
        <f t="shared" si="16"/>
        <v>43</v>
      </c>
      <c r="C215" s="180" t="str">
        <f t="shared" si="15"/>
        <v/>
      </c>
      <c r="D215" s="192">
        <v>0</v>
      </c>
      <c r="E215" s="193">
        <f>'[71]Output| PTRM (D)'!E215</f>
        <v>0</v>
      </c>
      <c r="F215" s="193">
        <f>'[71]Output| PTRM (D)'!F215</f>
        <v>0</v>
      </c>
      <c r="G215" s="193">
        <f>'[71]Output| PTRM (D)'!G215</f>
        <v>0</v>
      </c>
      <c r="H215" s="193">
        <f>'[71]Output| PTRM (D)'!H215</f>
        <v>0</v>
      </c>
      <c r="I215" s="193">
        <f>'[71]Output| PTRM (D)'!I215</f>
        <v>0</v>
      </c>
      <c r="J215" s="193">
        <f>'[71]Output| PTRM (D)'!J215</f>
        <v>0</v>
      </c>
      <c r="K215" s="193">
        <f>'[71]Output| PTRM (D)'!K215</f>
        <v>0</v>
      </c>
    </row>
    <row r="216" spans="1:11" ht="12.75" hidden="1" outlineLevel="1">
      <c r="B216" s="190">
        <f t="shared" si="16"/>
        <v>44</v>
      </c>
      <c r="C216" s="180" t="str">
        <f t="shared" si="15"/>
        <v/>
      </c>
      <c r="D216" s="192">
        <v>0</v>
      </c>
      <c r="E216" s="193">
        <f>'[71]Output| PTRM (D)'!E216</f>
        <v>0</v>
      </c>
      <c r="F216" s="193">
        <f>'[71]Output| PTRM (D)'!F216</f>
        <v>0</v>
      </c>
      <c r="G216" s="193">
        <f>'[71]Output| PTRM (D)'!G216</f>
        <v>0</v>
      </c>
      <c r="H216" s="193">
        <f>'[71]Output| PTRM (D)'!H216</f>
        <v>0</v>
      </c>
      <c r="I216" s="193">
        <f>'[71]Output| PTRM (D)'!I216</f>
        <v>0</v>
      </c>
      <c r="J216" s="193">
        <f>'[71]Output| PTRM (D)'!J216</f>
        <v>0</v>
      </c>
      <c r="K216" s="193">
        <f>'[71]Output| PTRM (D)'!K216</f>
        <v>0</v>
      </c>
    </row>
    <row r="217" spans="1:11" ht="12.75" hidden="1" outlineLevel="1">
      <c r="B217" s="190">
        <f t="shared" si="16"/>
        <v>45</v>
      </c>
      <c r="C217" s="180" t="str">
        <f t="shared" si="15"/>
        <v/>
      </c>
      <c r="D217" s="192">
        <v>0</v>
      </c>
      <c r="E217" s="193">
        <f>'[71]Output| PTRM (D)'!E217</f>
        <v>0</v>
      </c>
      <c r="F217" s="193">
        <f>'[71]Output| PTRM (D)'!F217</f>
        <v>0</v>
      </c>
      <c r="G217" s="193">
        <f>'[71]Output| PTRM (D)'!G217</f>
        <v>0</v>
      </c>
      <c r="H217" s="193">
        <f>'[71]Output| PTRM (D)'!H217</f>
        <v>0</v>
      </c>
      <c r="I217" s="193">
        <f>'[71]Output| PTRM (D)'!I217</f>
        <v>0</v>
      </c>
      <c r="J217" s="193">
        <f>'[71]Output| PTRM (D)'!J217</f>
        <v>0</v>
      </c>
      <c r="K217" s="193">
        <f>'[71]Output| PTRM (D)'!K217</f>
        <v>0</v>
      </c>
    </row>
    <row r="218" spans="1:11" ht="12.75" hidden="1" outlineLevel="1">
      <c r="B218" s="190">
        <f t="shared" si="16"/>
        <v>46</v>
      </c>
      <c r="C218" s="180" t="str">
        <f t="shared" si="15"/>
        <v/>
      </c>
      <c r="D218" s="192">
        <v>0</v>
      </c>
      <c r="E218" s="193">
        <f>'[71]Output| PTRM (D)'!E218</f>
        <v>0</v>
      </c>
      <c r="F218" s="193">
        <f>'[71]Output| PTRM (D)'!F218</f>
        <v>0</v>
      </c>
      <c r="G218" s="193">
        <f>'[71]Output| PTRM (D)'!G218</f>
        <v>0</v>
      </c>
      <c r="H218" s="193">
        <f>'[71]Output| PTRM (D)'!H218</f>
        <v>0</v>
      </c>
      <c r="I218" s="193">
        <f>'[71]Output| PTRM (D)'!I218</f>
        <v>0</v>
      </c>
      <c r="J218" s="193">
        <f>'[71]Output| PTRM (D)'!J218</f>
        <v>0</v>
      </c>
      <c r="K218" s="193">
        <f>'[71]Output| PTRM (D)'!K218</f>
        <v>0</v>
      </c>
    </row>
    <row r="219" spans="1:11" ht="12.75" hidden="1" outlineLevel="1">
      <c r="B219" s="190">
        <f t="shared" si="16"/>
        <v>47</v>
      </c>
      <c r="C219" s="180" t="str">
        <f t="shared" si="15"/>
        <v/>
      </c>
      <c r="D219" s="192">
        <v>0</v>
      </c>
      <c r="E219" s="193">
        <f>'[71]Output| PTRM (D)'!E219</f>
        <v>0</v>
      </c>
      <c r="F219" s="193">
        <f>'[71]Output| PTRM (D)'!F219</f>
        <v>0</v>
      </c>
      <c r="G219" s="193">
        <f>'[71]Output| PTRM (D)'!G219</f>
        <v>0</v>
      </c>
      <c r="H219" s="193">
        <f>'[71]Output| PTRM (D)'!H219</f>
        <v>0</v>
      </c>
      <c r="I219" s="193">
        <f>'[71]Output| PTRM (D)'!I219</f>
        <v>0</v>
      </c>
      <c r="J219" s="193">
        <f>'[71]Output| PTRM (D)'!J219</f>
        <v>0</v>
      </c>
      <c r="K219" s="193">
        <f>'[71]Output| PTRM (D)'!K219</f>
        <v>0</v>
      </c>
    </row>
    <row r="220" spans="1:11" ht="12.75" hidden="1" outlineLevel="1">
      <c r="B220" s="190">
        <f t="shared" si="16"/>
        <v>48</v>
      </c>
      <c r="C220" s="180" t="str">
        <f t="shared" si="15"/>
        <v/>
      </c>
      <c r="D220" s="192">
        <v>0</v>
      </c>
      <c r="E220" s="193">
        <f>'[71]Output| PTRM (D)'!E220</f>
        <v>0</v>
      </c>
      <c r="F220" s="193">
        <f>'[71]Output| PTRM (D)'!F220</f>
        <v>0</v>
      </c>
      <c r="G220" s="193">
        <f>'[71]Output| PTRM (D)'!G220</f>
        <v>0</v>
      </c>
      <c r="H220" s="193">
        <f>'[71]Output| PTRM (D)'!H220</f>
        <v>0</v>
      </c>
      <c r="I220" s="193">
        <f>'[71]Output| PTRM (D)'!I220</f>
        <v>0</v>
      </c>
      <c r="J220" s="193">
        <f>'[71]Output| PTRM (D)'!J220</f>
        <v>0</v>
      </c>
      <c r="K220" s="193">
        <f>'[71]Output| PTRM (D)'!K220</f>
        <v>0</v>
      </c>
    </row>
    <row r="221" spans="1:11" ht="12.75" hidden="1" outlineLevel="1">
      <c r="B221" s="190">
        <f t="shared" si="16"/>
        <v>49</v>
      </c>
      <c r="C221" s="180" t="str">
        <f t="shared" si="15"/>
        <v/>
      </c>
      <c r="D221" s="192">
        <v>0</v>
      </c>
      <c r="E221" s="193">
        <f>'[71]Output| PTRM (D)'!E221</f>
        <v>0</v>
      </c>
      <c r="F221" s="193">
        <f>'[71]Output| PTRM (D)'!F221</f>
        <v>0</v>
      </c>
      <c r="G221" s="193">
        <f>'[71]Output| PTRM (D)'!G221</f>
        <v>0</v>
      </c>
      <c r="H221" s="193">
        <f>'[71]Output| PTRM (D)'!H221</f>
        <v>0</v>
      </c>
      <c r="I221" s="193">
        <f>'[71]Output| PTRM (D)'!I221</f>
        <v>0</v>
      </c>
      <c r="J221" s="193">
        <f>'[71]Output| PTRM (D)'!J221</f>
        <v>0</v>
      </c>
      <c r="K221" s="193">
        <f>'[71]Output| PTRM (D)'!K221</f>
        <v>0</v>
      </c>
    </row>
    <row r="222" spans="1:11" ht="12.75" hidden="1" outlineLevel="1">
      <c r="B222" s="190">
        <f t="shared" si="16"/>
        <v>50</v>
      </c>
      <c r="C222" s="180" t="str">
        <f t="shared" si="15"/>
        <v/>
      </c>
      <c r="D222" s="192">
        <v>0</v>
      </c>
      <c r="E222" s="193">
        <f>'[71]Output| PTRM (D)'!E222</f>
        <v>0</v>
      </c>
      <c r="F222" s="193">
        <f>'[71]Output| PTRM (D)'!F222</f>
        <v>0</v>
      </c>
      <c r="G222" s="193">
        <f>'[71]Output| PTRM (D)'!G222</f>
        <v>0</v>
      </c>
      <c r="H222" s="193">
        <f>'[71]Output| PTRM (D)'!H222</f>
        <v>0</v>
      </c>
      <c r="I222" s="193">
        <f>'[71]Output| PTRM (D)'!I222</f>
        <v>0</v>
      </c>
      <c r="J222" s="193">
        <f>'[71]Output| PTRM (D)'!J222</f>
        <v>0</v>
      </c>
      <c r="K222" s="193">
        <f>'[71]Output| PTRM (D)'!K222</f>
        <v>0</v>
      </c>
    </row>
    <row r="223" spans="1:11" ht="12.75" collapsed="1">
      <c r="C223" s="199" t="str">
        <f t="shared" si="15"/>
        <v>Total</v>
      </c>
      <c r="D223" s="238">
        <v>84.201037871069758</v>
      </c>
      <c r="E223" s="198">
        <f t="shared" ref="E223:K223" si="18">IFERROR(SUM(E173:E222),"")</f>
        <v>55.380469137910822</v>
      </c>
      <c r="F223" s="198">
        <f t="shared" si="18"/>
        <v>78.01603821185833</v>
      </c>
      <c r="G223" s="198">
        <f t="shared" si="18"/>
        <v>77.645136825488848</v>
      </c>
      <c r="H223" s="198">
        <f t="shared" si="18"/>
        <v>90.981154157869028</v>
      </c>
      <c r="I223" s="198">
        <f t="shared" si="18"/>
        <v>103.72353095297763</v>
      </c>
      <c r="J223" s="198">
        <f t="shared" si="18"/>
        <v>109.46712715622631</v>
      </c>
      <c r="K223" s="198">
        <f t="shared" si="18"/>
        <v>459.8329873044201</v>
      </c>
    </row>
    <row r="224" spans="1:11" s="200" customFormat="1" ht="12.75">
      <c r="A224" s="209"/>
      <c r="C224" s="202"/>
      <c r="E224" s="200" t="b">
        <f>E223='Output| PTRM (D)'!E223</f>
        <v>1</v>
      </c>
      <c r="F224" s="200" t="b">
        <f>F223='Output| PTRM (D)'!F223</f>
        <v>1</v>
      </c>
      <c r="G224" s="200" t="b">
        <f>G223='Output| PTRM (D)'!G223</f>
        <v>1</v>
      </c>
      <c r="H224" s="200" t="b">
        <f>H223='Output| PTRM (D)'!H223</f>
        <v>1</v>
      </c>
      <c r="I224" s="200" t="b">
        <f>I223='Output| PTRM (D)'!I223</f>
        <v>1</v>
      </c>
      <c r="J224" s="200" t="b">
        <f>J223='Output| PTRM (D)'!J223</f>
        <v>1</v>
      </c>
      <c r="K224" s="200" t="b">
        <f>K223='Output| PTRM (D)'!K223</f>
        <v>1</v>
      </c>
    </row>
    <row r="225" spans="4:6" ht="12.75">
      <c r="D225" s="211"/>
      <c r="F225" s="211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12" priority="1" operator="equal">
      <formula>"Check"</formula>
    </cfRule>
    <cfRule type="cellIs" dxfId="11" priority="2" operator="equal">
      <formula>"Ok"</formula>
    </cfRule>
  </conditionalFormatting>
  <conditionalFormatting sqref="G2">
    <cfRule type="cellIs" dxfId="10" priority="3" operator="equal">
      <formula>"Check"</formula>
    </cfRule>
    <cfRule type="cellIs" dxfId="9" priority="4" operator="equal">
      <formula>"Ok"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E07A-CAEE-4B69-BD93-4C07C1AB22F5}">
  <sheetPr>
    <tabColor rgb="FFFFCC99"/>
  </sheetPr>
  <dimension ref="A1:BA225"/>
  <sheetViews>
    <sheetView topLeftCell="A64" workbookViewId="0">
      <selection activeCell="F9" sqref="F9"/>
    </sheetView>
  </sheetViews>
  <sheetFormatPr defaultColWidth="0" defaultRowHeight="15" zeroHeight="1" outlineLevelRow="1"/>
  <cols>
    <col min="1" max="1" width="2.5703125" customWidth="1"/>
    <col min="2" max="2" width="4.28515625" customWidth="1"/>
    <col min="3" max="3" width="42.7109375" customWidth="1"/>
    <col min="4" max="4" width="14.7109375" style="213" customWidth="1"/>
    <col min="5" max="5" width="12.7109375" style="213" customWidth="1"/>
    <col min="6" max="6" width="14.7109375" style="213" customWidth="1"/>
    <col min="7" max="9" width="12.7109375" style="213" customWidth="1"/>
    <col min="10" max="10" width="13.5703125" style="213" bestFit="1" customWidth="1"/>
    <col min="11" max="11" width="12.7109375" style="213" customWidth="1"/>
    <col min="12" max="12" width="2.28515625" customWidth="1"/>
    <col min="13" max="13" width="4.28515625" customWidth="1"/>
    <col min="14" max="14" width="42.7109375" customWidth="1"/>
    <col min="15" max="22" width="12.7109375" style="213" customWidth="1"/>
    <col min="23" max="23" width="4.28515625" customWidth="1"/>
    <col min="24" max="24" width="6" hidden="1" customWidth="1"/>
    <col min="25" max="25" width="45.5703125" hidden="1" customWidth="1"/>
    <col min="26" max="26" width="11.7109375" style="213" hidden="1" customWidth="1"/>
    <col min="27" max="27" width="15.7109375" style="213" hidden="1" customWidth="1"/>
    <col min="28" max="28" width="12.28515625" style="213" hidden="1" customWidth="1"/>
    <col min="29" max="29" width="13" style="213" hidden="1" customWidth="1"/>
    <col min="30" max="30" width="16.7109375" style="213" hidden="1" customWidth="1"/>
    <col min="31" max="31" width="11.42578125" style="213" hidden="1" customWidth="1"/>
    <col min="32" max="33" width="8.7109375" hidden="1" customWidth="1"/>
    <col min="34" max="34" width="7.28515625" hidden="1" customWidth="1"/>
    <col min="35" max="35" width="42.7109375" hidden="1" customWidth="1"/>
    <col min="36" max="41" width="12.7109375" style="213" hidden="1" customWidth="1"/>
    <col min="42" max="42" width="11.42578125" hidden="1" customWidth="1"/>
    <col min="43" max="44" width="8.7109375" hidden="1" customWidth="1"/>
    <col min="45" max="45" width="7.28515625" hidden="1" customWidth="1"/>
    <col min="46" max="46" width="42.7109375" hidden="1" customWidth="1"/>
    <col min="47" max="53" width="12.7109375" hidden="1" customWidth="1"/>
    <col min="54" max="16384" width="9.28515625" hidden="1"/>
  </cols>
  <sheetData>
    <row r="1" spans="1:41">
      <c r="A1" s="212" t="s">
        <v>124</v>
      </c>
    </row>
    <row r="2" spans="1:41" ht="13.5" customHeight="1">
      <c r="A2" s="214"/>
      <c r="B2" s="214"/>
      <c r="C2" s="215" t="s">
        <v>125</v>
      </c>
      <c r="D2" s="216" t="s">
        <v>18</v>
      </c>
      <c r="E2" s="185">
        <v>0</v>
      </c>
      <c r="F2" s="216" t="s">
        <v>18</v>
      </c>
      <c r="G2" s="185">
        <v>0</v>
      </c>
      <c r="H2" s="217"/>
      <c r="I2" s="217"/>
      <c r="J2" s="217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Z2"/>
      <c r="AA2"/>
      <c r="AB2"/>
      <c r="AC2"/>
      <c r="AD2"/>
      <c r="AE2"/>
      <c r="AJ2"/>
      <c r="AK2"/>
      <c r="AL2"/>
      <c r="AM2"/>
      <c r="AN2"/>
      <c r="AO2"/>
    </row>
    <row r="3" spans="1:41" ht="13.5" customHeight="1">
      <c r="A3" s="214"/>
      <c r="B3" s="214"/>
      <c r="C3" s="215" t="s">
        <v>126</v>
      </c>
      <c r="D3" s="214"/>
      <c r="E3" s="214"/>
      <c r="F3" s="214"/>
      <c r="G3" s="214"/>
      <c r="H3" s="217"/>
      <c r="I3" s="217"/>
      <c r="J3" s="217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Z3"/>
      <c r="AA3"/>
      <c r="AB3"/>
      <c r="AC3"/>
      <c r="AD3"/>
      <c r="AE3"/>
      <c r="AJ3"/>
      <c r="AK3"/>
      <c r="AL3"/>
      <c r="AM3"/>
      <c r="AN3"/>
      <c r="AO3"/>
    </row>
    <row r="4" spans="1:41"/>
    <row r="5" spans="1:41">
      <c r="A5" s="283"/>
      <c r="B5" s="283"/>
      <c r="C5" s="283" t="s">
        <v>127</v>
      </c>
      <c r="D5" s="283"/>
      <c r="E5" s="283"/>
      <c r="F5" s="283"/>
      <c r="G5" s="283"/>
      <c r="H5" s="283"/>
      <c r="I5" s="283"/>
      <c r="J5" s="283"/>
      <c r="K5" s="283"/>
      <c r="N5" s="283" t="s">
        <v>128</v>
      </c>
      <c r="O5" s="283"/>
      <c r="P5" s="283"/>
      <c r="Q5" s="283"/>
      <c r="R5" s="283"/>
      <c r="S5" s="283"/>
      <c r="T5" s="283"/>
      <c r="U5" s="283"/>
      <c r="V5" s="283"/>
    </row>
    <row r="6" spans="1:41">
      <c r="D6" s="218">
        <v>0</v>
      </c>
      <c r="E6" s="218">
        <v>0</v>
      </c>
      <c r="F6" s="218">
        <v>0</v>
      </c>
      <c r="G6" s="218">
        <v>0</v>
      </c>
      <c r="H6" s="218">
        <v>0</v>
      </c>
      <c r="I6" s="218">
        <v>0</v>
      </c>
      <c r="J6" s="218">
        <v>0</v>
      </c>
      <c r="K6" s="219"/>
      <c r="O6" s="218">
        <v>0</v>
      </c>
      <c r="P6" s="218">
        <v>0</v>
      </c>
      <c r="Q6" s="218">
        <v>0</v>
      </c>
      <c r="R6" s="218">
        <v>0</v>
      </c>
      <c r="S6" s="218">
        <v>0</v>
      </c>
      <c r="T6" s="218">
        <v>0</v>
      </c>
      <c r="U6" s="218">
        <v>0</v>
      </c>
      <c r="V6"/>
    </row>
    <row r="7" spans="1:41">
      <c r="C7" s="220" t="s">
        <v>19</v>
      </c>
      <c r="D7" s="220" t="s">
        <v>129</v>
      </c>
      <c r="E7" s="220" t="s">
        <v>130</v>
      </c>
      <c r="F7" s="220" t="s">
        <v>16</v>
      </c>
      <c r="G7" s="220" t="s">
        <v>131</v>
      </c>
      <c r="H7" s="220" t="s">
        <v>132</v>
      </c>
      <c r="I7" s="220" t="s">
        <v>133</v>
      </c>
      <c r="J7" s="220" t="s">
        <v>134</v>
      </c>
      <c r="K7" s="220" t="s">
        <v>20</v>
      </c>
      <c r="N7" s="220" t="s">
        <v>19</v>
      </c>
      <c r="O7" s="220" t="s">
        <v>129</v>
      </c>
      <c r="P7" s="220" t="s">
        <v>130</v>
      </c>
      <c r="Q7" s="220" t="s">
        <v>16</v>
      </c>
      <c r="R7" s="220" t="s">
        <v>131</v>
      </c>
      <c r="S7" s="220" t="s">
        <v>132</v>
      </c>
      <c r="T7" s="220" t="s">
        <v>133</v>
      </c>
      <c r="U7" s="220" t="s">
        <v>134</v>
      </c>
      <c r="V7" s="220" t="s">
        <v>20</v>
      </c>
    </row>
    <row r="8" spans="1:41">
      <c r="B8" s="221">
        <v>1</v>
      </c>
      <c r="C8" s="222" t="s">
        <v>21</v>
      </c>
      <c r="D8" s="223">
        <v>0</v>
      </c>
      <c r="E8" s="223">
        <v>0</v>
      </c>
      <c r="F8" s="223">
        <v>0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194"/>
      <c r="M8" s="221">
        <v>1</v>
      </c>
      <c r="N8" s="222" t="s">
        <v>21</v>
      </c>
      <c r="O8" s="223">
        <v>0</v>
      </c>
      <c r="P8" s="223">
        <v>0</v>
      </c>
      <c r="Q8" s="223">
        <v>0</v>
      </c>
      <c r="R8" s="223">
        <v>0</v>
      </c>
      <c r="S8" s="223">
        <v>0</v>
      </c>
      <c r="T8" s="223">
        <v>0</v>
      </c>
      <c r="U8" s="223">
        <v>0</v>
      </c>
      <c r="V8" s="223">
        <v>0</v>
      </c>
      <c r="AF8" s="224"/>
      <c r="AG8" s="224"/>
      <c r="AH8" s="224"/>
    </row>
    <row r="9" spans="1:41">
      <c r="B9" s="221">
        <v>2</v>
      </c>
      <c r="C9" s="222" t="s">
        <v>0</v>
      </c>
      <c r="D9" s="239">
        <v>14.380452432636185</v>
      </c>
      <c r="E9" s="223">
        <v>13.142390299365951</v>
      </c>
      <c r="F9" s="239">
        <v>8.8883041157401514</v>
      </c>
      <c r="G9" s="223">
        <v>10.581611606662214</v>
      </c>
      <c r="H9" s="223">
        <v>8.6282829700304777</v>
      </c>
      <c r="I9" s="223">
        <v>8.3161898987256269</v>
      </c>
      <c r="J9" s="223">
        <v>9.0854572791499493</v>
      </c>
      <c r="K9" s="223">
        <v>45.49984587030842</v>
      </c>
      <c r="L9" s="194"/>
      <c r="M9" s="221">
        <v>2</v>
      </c>
      <c r="N9" s="222" t="s">
        <v>0</v>
      </c>
      <c r="O9" s="223">
        <v>0</v>
      </c>
      <c r="P9" s="223">
        <v>0</v>
      </c>
      <c r="Q9" s="223">
        <v>0</v>
      </c>
      <c r="R9" s="223">
        <v>0</v>
      </c>
      <c r="S9" s="223">
        <v>0</v>
      </c>
      <c r="T9" s="223">
        <v>0</v>
      </c>
      <c r="U9" s="223">
        <v>0</v>
      </c>
      <c r="V9" s="223">
        <v>0</v>
      </c>
      <c r="AF9" s="224"/>
      <c r="AG9" s="224"/>
      <c r="AH9" s="224"/>
    </row>
    <row r="10" spans="1:41">
      <c r="B10" s="221">
        <v>3</v>
      </c>
      <c r="C10" s="222" t="s">
        <v>1</v>
      </c>
      <c r="D10" s="223">
        <v>16.671011863104734</v>
      </c>
      <c r="E10" s="223">
        <v>10.949382447197303</v>
      </c>
      <c r="F10" s="223">
        <v>13.042908799083859</v>
      </c>
      <c r="G10" s="223">
        <v>12.818755661417271</v>
      </c>
      <c r="H10" s="223">
        <v>13.910677571692238</v>
      </c>
      <c r="I10" s="223">
        <v>13.987489308289458</v>
      </c>
      <c r="J10" s="223">
        <v>16.310459472930262</v>
      </c>
      <c r="K10" s="223">
        <v>70.070290813413095</v>
      </c>
      <c r="L10" s="194"/>
      <c r="M10" s="221">
        <v>3</v>
      </c>
      <c r="N10" s="222" t="s">
        <v>1</v>
      </c>
      <c r="O10" s="223">
        <v>0.24689627414246257</v>
      </c>
      <c r="P10" s="223">
        <v>0.16215942694857102</v>
      </c>
      <c r="Q10" s="223">
        <v>0.19316437495918271</v>
      </c>
      <c r="R10" s="223">
        <v>0.18984468596959569</v>
      </c>
      <c r="S10" s="223">
        <v>0.20601595700672171</v>
      </c>
      <c r="T10" s="223">
        <v>0.20715353232200517</v>
      </c>
      <c r="U10" s="223">
        <v>0.2415565237722857</v>
      </c>
      <c r="V10" s="223">
        <v>1.037735074029791</v>
      </c>
      <c r="AF10" s="224"/>
      <c r="AG10" s="224"/>
      <c r="AH10" s="224"/>
    </row>
    <row r="11" spans="1:41">
      <c r="B11" s="221">
        <v>4</v>
      </c>
      <c r="C11" s="222" t="s">
        <v>2</v>
      </c>
      <c r="D11" s="223">
        <v>10.441249702424258</v>
      </c>
      <c r="E11" s="223">
        <v>11.937881121942443</v>
      </c>
      <c r="F11" s="223">
        <v>13.984948874511382</v>
      </c>
      <c r="G11" s="223">
        <v>13.979952059330683</v>
      </c>
      <c r="H11" s="223">
        <v>19.871282852931948</v>
      </c>
      <c r="I11" s="223">
        <v>22.967097568094879</v>
      </c>
      <c r="J11" s="223">
        <v>21.58469553373742</v>
      </c>
      <c r="K11" s="223">
        <v>92.387976888606303</v>
      </c>
      <c r="L11" s="194"/>
      <c r="M11" s="221">
        <v>4</v>
      </c>
      <c r="N11" s="222" t="s">
        <v>2</v>
      </c>
      <c r="O11" s="223">
        <v>9.6703885693449578</v>
      </c>
      <c r="P11" s="223">
        <v>11.056526032226515</v>
      </c>
      <c r="Q11" s="223">
        <v>12.95246197469527</v>
      </c>
      <c r="R11" s="223">
        <v>12.947834066563226</v>
      </c>
      <c r="S11" s="223">
        <v>18.40421712303241</v>
      </c>
      <c r="T11" s="223">
        <v>21.27147268032174</v>
      </c>
      <c r="U11" s="223">
        <v>19.991131225774811</v>
      </c>
      <c r="V11" s="223">
        <v>85.567117070387454</v>
      </c>
    </row>
    <row r="12" spans="1:41">
      <c r="B12" s="221">
        <v>5</v>
      </c>
      <c r="C12" s="222" t="s">
        <v>3</v>
      </c>
      <c r="D12" s="223">
        <v>32.405960503323975</v>
      </c>
      <c r="E12" s="223">
        <v>27.846601809787334</v>
      </c>
      <c r="F12" s="223">
        <v>35.640695057341929</v>
      </c>
      <c r="G12" s="223">
        <v>30.773592672058292</v>
      </c>
      <c r="H12" s="223">
        <v>42.203595422978459</v>
      </c>
      <c r="I12" s="223">
        <v>47.353593582204326</v>
      </c>
      <c r="J12" s="223">
        <v>44.195791313781825</v>
      </c>
      <c r="K12" s="223">
        <v>200.16726804836483</v>
      </c>
      <c r="L12" s="194"/>
      <c r="M12" s="221">
        <v>5</v>
      </c>
      <c r="N12" s="222" t="s">
        <v>3</v>
      </c>
      <c r="O12" s="223">
        <v>1.5199269821403261</v>
      </c>
      <c r="P12" s="223">
        <v>1.3060807578060223</v>
      </c>
      <c r="Q12" s="223">
        <v>1.6716447603623057</v>
      </c>
      <c r="R12" s="223">
        <v>1.4433645265616954</v>
      </c>
      <c r="S12" s="223">
        <v>1.9794624948746462</v>
      </c>
      <c r="T12" s="223">
        <v>2.2210113037543433</v>
      </c>
      <c r="U12" s="223">
        <v>2.0729018572978193</v>
      </c>
      <c r="V12" s="223">
        <v>9.3883849428508093</v>
      </c>
    </row>
    <row r="13" spans="1:41">
      <c r="B13" s="221">
        <v>6</v>
      </c>
      <c r="C13" s="222" t="s">
        <v>4</v>
      </c>
      <c r="D13" s="223">
        <v>15.683353938793763</v>
      </c>
      <c r="E13" s="223">
        <v>14.289679915985868</v>
      </c>
      <c r="F13" s="223">
        <v>12.394117885208798</v>
      </c>
      <c r="G13" s="223">
        <v>14.141603178323242</v>
      </c>
      <c r="H13" s="223">
        <v>13.657464493585294</v>
      </c>
      <c r="I13" s="223">
        <v>18.30656213935325</v>
      </c>
      <c r="J13" s="223">
        <v>23.972134082374009</v>
      </c>
      <c r="K13" s="223">
        <v>82.47188177884459</v>
      </c>
      <c r="L13" s="194"/>
      <c r="M13" s="221">
        <v>6</v>
      </c>
      <c r="N13" s="222" t="s">
        <v>4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</row>
    <row r="14" spans="1:41">
      <c r="B14" s="221">
        <v>7</v>
      </c>
      <c r="C14" s="222" t="s">
        <v>5</v>
      </c>
      <c r="D14" s="223">
        <v>2.6580467828457395</v>
      </c>
      <c r="E14" s="223">
        <v>2.7288049886470125</v>
      </c>
      <c r="F14" s="223">
        <v>3.4304736189469764</v>
      </c>
      <c r="G14" s="223">
        <v>3.5483441423785718</v>
      </c>
      <c r="H14" s="223">
        <v>1.9735215472969387</v>
      </c>
      <c r="I14" s="223">
        <v>1.9822836723321224</v>
      </c>
      <c r="J14" s="223">
        <v>2.040944647352172</v>
      </c>
      <c r="K14" s="223">
        <v>12.975567628306781</v>
      </c>
      <c r="L14" s="194"/>
      <c r="M14" s="221">
        <v>7</v>
      </c>
      <c r="N14" s="222" t="s">
        <v>5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</row>
    <row r="15" spans="1:41">
      <c r="B15" s="221">
        <v>8</v>
      </c>
      <c r="C15" s="222" t="s">
        <v>6</v>
      </c>
      <c r="D15" s="223">
        <v>0.60300129731128493</v>
      </c>
      <c r="E15" s="223">
        <v>0.4562339675824158</v>
      </c>
      <c r="F15" s="223">
        <v>0.45718175390923427</v>
      </c>
      <c r="G15" s="223">
        <v>0.45807667646600198</v>
      </c>
      <c r="H15" s="223">
        <v>0.45876704308860394</v>
      </c>
      <c r="I15" s="223">
        <v>0.45913742213335457</v>
      </c>
      <c r="J15" s="223">
        <v>0.45977053815140145</v>
      </c>
      <c r="K15" s="223">
        <v>2.2929334337485963</v>
      </c>
      <c r="L15" s="194"/>
      <c r="M15" s="221">
        <v>8</v>
      </c>
      <c r="N15" s="222" t="s">
        <v>6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</row>
    <row r="16" spans="1:41">
      <c r="B16" s="221">
        <v>9</v>
      </c>
      <c r="C16" s="222" t="s">
        <v>7</v>
      </c>
      <c r="D16" s="223">
        <v>5.4103953108530005</v>
      </c>
      <c r="E16" s="223">
        <v>3.9435487788132919</v>
      </c>
      <c r="F16" s="223">
        <v>0.73418175225000437</v>
      </c>
      <c r="G16" s="223">
        <v>1.5342886589985183</v>
      </c>
      <c r="H16" s="223">
        <v>0.49679684498643956</v>
      </c>
      <c r="I16" s="223">
        <v>0.47946994451328989</v>
      </c>
      <c r="J16" s="223">
        <v>2.9404660122210569</v>
      </c>
      <c r="K16" s="223">
        <v>6.1852032129693093</v>
      </c>
      <c r="L16" s="194"/>
      <c r="M16" s="221">
        <v>9</v>
      </c>
      <c r="N16" s="222" t="s">
        <v>7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</row>
    <row r="17" spans="2:22">
      <c r="B17" s="221">
        <v>10</v>
      </c>
      <c r="C17" s="222" t="s">
        <v>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194"/>
      <c r="M17" s="221">
        <v>10</v>
      </c>
      <c r="N17" s="222" t="s">
        <v>8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</row>
    <row r="18" spans="2:22">
      <c r="B18" s="221">
        <v>11</v>
      </c>
      <c r="C18" s="222" t="s">
        <v>9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5"/>
      <c r="M18" s="221">
        <v>11</v>
      </c>
      <c r="N18" s="222" t="s">
        <v>9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</row>
    <row r="19" spans="2:22">
      <c r="B19" s="221">
        <v>12</v>
      </c>
      <c r="C19" s="222" t="s">
        <v>10</v>
      </c>
      <c r="D19" s="223">
        <v>0.29888469573418741</v>
      </c>
      <c r="E19" s="223">
        <v>0.27973334178069659</v>
      </c>
      <c r="F19" s="223">
        <v>0.22771724343648214</v>
      </c>
      <c r="G19" s="223">
        <v>0.31704055302331763</v>
      </c>
      <c r="H19" s="223">
        <v>0.21448939225924823</v>
      </c>
      <c r="I19" s="223">
        <v>0.24280538336809346</v>
      </c>
      <c r="J19" s="223">
        <v>0.27085879465765422</v>
      </c>
      <c r="K19" s="223">
        <v>1.2729113667447958</v>
      </c>
      <c r="M19" s="221">
        <v>12</v>
      </c>
      <c r="N19" s="222" t="s">
        <v>10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</row>
    <row r="20" spans="2:22">
      <c r="B20" s="221">
        <v>13</v>
      </c>
      <c r="C20" s="222" t="s">
        <v>11</v>
      </c>
      <c r="D20" s="223">
        <v>13.109595608192453</v>
      </c>
      <c r="E20" s="223">
        <v>3.5819757715731453</v>
      </c>
      <c r="F20" s="223">
        <v>0.4916162430397446</v>
      </c>
      <c r="G20" s="223">
        <v>0.49746489529720417</v>
      </c>
      <c r="H20" s="223">
        <v>0.50200301416741488</v>
      </c>
      <c r="I20" s="223">
        <v>0.50448747327643861</v>
      </c>
      <c r="J20" s="223">
        <v>0.50872229346902997</v>
      </c>
      <c r="K20" s="223">
        <v>2.5042939192498324</v>
      </c>
      <c r="M20" s="221">
        <v>13</v>
      </c>
      <c r="N20" s="222" t="s">
        <v>11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3">
        <v>0</v>
      </c>
    </row>
    <row r="21" spans="2:22">
      <c r="B21" s="221">
        <v>14</v>
      </c>
      <c r="C21" s="222" t="s">
        <v>123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M21" s="221">
        <v>14</v>
      </c>
      <c r="N21" s="222" t="s">
        <v>123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</row>
    <row r="22" spans="2:22">
      <c r="B22" s="221">
        <v>15</v>
      </c>
      <c r="C22" s="222" t="s">
        <v>123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M22" s="221">
        <v>15</v>
      </c>
      <c r="N22" s="222" t="s">
        <v>123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0</v>
      </c>
    </row>
    <row r="23" spans="2:22">
      <c r="B23" s="221">
        <v>16</v>
      </c>
      <c r="C23" s="222" t="s">
        <v>123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M23" s="221">
        <v>16</v>
      </c>
      <c r="N23" s="222" t="s">
        <v>123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0</v>
      </c>
    </row>
    <row r="24" spans="2:22">
      <c r="B24" s="221">
        <v>17</v>
      </c>
      <c r="C24" s="222" t="s">
        <v>123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M24" s="221">
        <v>17</v>
      </c>
      <c r="N24" s="222" t="s">
        <v>123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0</v>
      </c>
    </row>
    <row r="25" spans="2:22">
      <c r="B25" s="221">
        <v>18</v>
      </c>
      <c r="C25" s="222" t="s">
        <v>123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M25" s="221">
        <v>18</v>
      </c>
      <c r="N25" s="222" t="s">
        <v>123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</row>
    <row r="26" spans="2:22">
      <c r="B26" s="221">
        <v>19</v>
      </c>
      <c r="C26" s="222" t="s">
        <v>123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M26" s="221">
        <v>19</v>
      </c>
      <c r="N26" s="222" t="s">
        <v>123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</row>
    <row r="27" spans="2:22">
      <c r="B27" s="221">
        <v>20</v>
      </c>
      <c r="C27" s="222" t="s">
        <v>123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M27" s="221">
        <v>20</v>
      </c>
      <c r="N27" s="222" t="s">
        <v>123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0</v>
      </c>
    </row>
    <row r="28" spans="2:22" outlineLevel="1">
      <c r="B28" s="221">
        <v>21</v>
      </c>
      <c r="C28" s="222" t="s">
        <v>123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M28" s="221">
        <v>21</v>
      </c>
      <c r="N28" s="222" t="s">
        <v>123</v>
      </c>
      <c r="O28" s="223" t="s">
        <v>123</v>
      </c>
      <c r="P28" s="223" t="s">
        <v>123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0</v>
      </c>
    </row>
    <row r="29" spans="2:22" outlineLevel="1">
      <c r="B29" s="221">
        <v>22</v>
      </c>
      <c r="C29" s="222" t="s">
        <v>123</v>
      </c>
      <c r="D29" s="223"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M29" s="221">
        <v>22</v>
      </c>
      <c r="N29" s="222" t="s">
        <v>123</v>
      </c>
      <c r="O29" s="223" t="s">
        <v>123</v>
      </c>
      <c r="P29" s="223" t="s">
        <v>123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</row>
    <row r="30" spans="2:22" outlineLevel="1">
      <c r="B30" s="221">
        <v>23</v>
      </c>
      <c r="C30" s="222" t="s">
        <v>123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M30" s="221">
        <v>23</v>
      </c>
      <c r="N30" s="222" t="s">
        <v>123</v>
      </c>
      <c r="O30" s="223" t="s">
        <v>123</v>
      </c>
      <c r="P30" s="223" t="s">
        <v>123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</row>
    <row r="31" spans="2:22" outlineLevel="1">
      <c r="B31" s="221">
        <v>24</v>
      </c>
      <c r="C31" s="222" t="s">
        <v>123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M31" s="221">
        <v>24</v>
      </c>
      <c r="N31" s="222" t="s">
        <v>123</v>
      </c>
      <c r="O31" s="223" t="s">
        <v>123</v>
      </c>
      <c r="P31" s="223" t="s">
        <v>123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0</v>
      </c>
    </row>
    <row r="32" spans="2:22" outlineLevel="1">
      <c r="B32" s="221">
        <v>25</v>
      </c>
      <c r="C32" s="222" t="s">
        <v>123</v>
      </c>
      <c r="D32" s="223">
        <v>0</v>
      </c>
      <c r="E32" s="223">
        <v>0</v>
      </c>
      <c r="F32" s="223">
        <v>0</v>
      </c>
      <c r="G32" s="223">
        <v>0</v>
      </c>
      <c r="H32" s="223">
        <v>0</v>
      </c>
      <c r="I32" s="223">
        <v>0</v>
      </c>
      <c r="J32" s="223">
        <v>0</v>
      </c>
      <c r="K32" s="223">
        <v>0</v>
      </c>
      <c r="M32" s="221">
        <v>25</v>
      </c>
      <c r="N32" s="222" t="s">
        <v>123</v>
      </c>
      <c r="O32" s="223" t="s">
        <v>123</v>
      </c>
      <c r="P32" s="223" t="s">
        <v>123</v>
      </c>
      <c r="Q32" s="223">
        <v>0</v>
      </c>
      <c r="R32" s="223">
        <v>0</v>
      </c>
      <c r="S32" s="223">
        <v>0</v>
      </c>
      <c r="T32" s="223">
        <v>0</v>
      </c>
      <c r="U32" s="223">
        <v>0</v>
      </c>
      <c r="V32" s="223">
        <v>0</v>
      </c>
    </row>
    <row r="33" spans="2:22" outlineLevel="1">
      <c r="B33" s="221">
        <v>26</v>
      </c>
      <c r="C33" s="222" t="s">
        <v>123</v>
      </c>
      <c r="D33" s="223">
        <v>0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M33" s="221">
        <v>26</v>
      </c>
      <c r="N33" s="222" t="s">
        <v>123</v>
      </c>
      <c r="O33" s="223" t="s">
        <v>123</v>
      </c>
      <c r="P33" s="223" t="s">
        <v>123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</row>
    <row r="34" spans="2:22" outlineLevel="1">
      <c r="B34" s="221">
        <v>27</v>
      </c>
      <c r="C34" s="222" t="s">
        <v>123</v>
      </c>
      <c r="D34" s="223">
        <v>0</v>
      </c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0</v>
      </c>
      <c r="M34" s="221">
        <v>27</v>
      </c>
      <c r="N34" s="222" t="s">
        <v>123</v>
      </c>
      <c r="O34" s="223" t="s">
        <v>123</v>
      </c>
      <c r="P34" s="223" t="s">
        <v>123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</row>
    <row r="35" spans="2:22" outlineLevel="1">
      <c r="B35" s="221">
        <v>28</v>
      </c>
      <c r="C35" s="222" t="s">
        <v>123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M35" s="221">
        <v>28</v>
      </c>
      <c r="N35" s="222" t="s">
        <v>123</v>
      </c>
      <c r="O35" s="223" t="s">
        <v>123</v>
      </c>
      <c r="P35" s="223" t="s">
        <v>123</v>
      </c>
      <c r="Q35" s="223">
        <v>0</v>
      </c>
      <c r="R35" s="223">
        <v>0</v>
      </c>
      <c r="S35" s="223">
        <v>0</v>
      </c>
      <c r="T35" s="223">
        <v>0</v>
      </c>
      <c r="U35" s="223">
        <v>0</v>
      </c>
      <c r="V35" s="223">
        <v>0</v>
      </c>
    </row>
    <row r="36" spans="2:22" outlineLevel="1">
      <c r="B36" s="221">
        <v>29</v>
      </c>
      <c r="C36" s="222" t="s">
        <v>123</v>
      </c>
      <c r="D36" s="223">
        <v>0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M36" s="221">
        <v>29</v>
      </c>
      <c r="N36" s="222" t="s">
        <v>123</v>
      </c>
      <c r="O36" s="223" t="s">
        <v>123</v>
      </c>
      <c r="P36" s="223" t="s">
        <v>123</v>
      </c>
      <c r="Q36" s="223">
        <v>0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</row>
    <row r="37" spans="2:22" outlineLevel="1">
      <c r="B37" s="221">
        <v>30</v>
      </c>
      <c r="C37" s="222" t="s">
        <v>123</v>
      </c>
      <c r="D37" s="223">
        <v>0</v>
      </c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223">
        <v>0</v>
      </c>
      <c r="M37" s="221">
        <v>30</v>
      </c>
      <c r="N37" s="222" t="s">
        <v>123</v>
      </c>
      <c r="O37" s="223" t="s">
        <v>123</v>
      </c>
      <c r="P37" s="223" t="s">
        <v>123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0</v>
      </c>
    </row>
    <row r="38" spans="2:22" outlineLevel="1">
      <c r="B38" s="221">
        <v>31</v>
      </c>
      <c r="C38" s="222" t="s">
        <v>123</v>
      </c>
      <c r="D38" s="223"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M38" s="221">
        <v>31</v>
      </c>
      <c r="N38" s="222" t="s">
        <v>123</v>
      </c>
      <c r="O38" s="223" t="s">
        <v>123</v>
      </c>
      <c r="P38" s="223" t="s">
        <v>123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</row>
    <row r="39" spans="2:22" outlineLevel="1">
      <c r="B39" s="221">
        <v>32</v>
      </c>
      <c r="C39" s="222" t="s">
        <v>123</v>
      </c>
      <c r="D39" s="223">
        <v>0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0</v>
      </c>
      <c r="K39" s="223">
        <v>0</v>
      </c>
      <c r="M39" s="221">
        <v>32</v>
      </c>
      <c r="N39" s="222" t="s">
        <v>123</v>
      </c>
      <c r="O39" s="223" t="s">
        <v>123</v>
      </c>
      <c r="P39" s="223" t="s">
        <v>123</v>
      </c>
      <c r="Q39" s="223"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v>0</v>
      </c>
    </row>
    <row r="40" spans="2:22" outlineLevel="1">
      <c r="B40" s="221">
        <v>33</v>
      </c>
      <c r="C40" s="222" t="s">
        <v>123</v>
      </c>
      <c r="D40" s="223">
        <v>0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M40" s="221">
        <v>33</v>
      </c>
      <c r="N40" s="222" t="s">
        <v>123</v>
      </c>
      <c r="O40" s="223" t="s">
        <v>123</v>
      </c>
      <c r="P40" s="223" t="s">
        <v>123</v>
      </c>
      <c r="Q40" s="223">
        <v>0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</row>
    <row r="41" spans="2:22" outlineLevel="1">
      <c r="B41" s="221">
        <v>34</v>
      </c>
      <c r="C41" s="222" t="s">
        <v>123</v>
      </c>
      <c r="D41" s="223">
        <v>0</v>
      </c>
      <c r="E41" s="223">
        <v>0</v>
      </c>
      <c r="F41" s="223">
        <v>0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M41" s="221">
        <v>34</v>
      </c>
      <c r="N41" s="222" t="s">
        <v>123</v>
      </c>
      <c r="O41" s="223" t="s">
        <v>123</v>
      </c>
      <c r="P41" s="223" t="s">
        <v>123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0</v>
      </c>
    </row>
    <row r="42" spans="2:22" outlineLevel="1">
      <c r="B42" s="221">
        <v>35</v>
      </c>
      <c r="C42" s="222" t="s">
        <v>123</v>
      </c>
      <c r="D42" s="223">
        <v>0</v>
      </c>
      <c r="E42" s="223">
        <v>0</v>
      </c>
      <c r="F42" s="223">
        <v>0</v>
      </c>
      <c r="G42" s="223">
        <v>0</v>
      </c>
      <c r="H42" s="223">
        <v>0</v>
      </c>
      <c r="I42" s="223">
        <v>0</v>
      </c>
      <c r="J42" s="223">
        <v>0</v>
      </c>
      <c r="K42" s="223">
        <v>0</v>
      </c>
      <c r="M42" s="221">
        <v>35</v>
      </c>
      <c r="N42" s="222" t="s">
        <v>123</v>
      </c>
      <c r="O42" s="223" t="s">
        <v>123</v>
      </c>
      <c r="P42" s="223" t="s">
        <v>123</v>
      </c>
      <c r="Q42" s="223">
        <v>0</v>
      </c>
      <c r="R42" s="223">
        <v>0</v>
      </c>
      <c r="S42" s="223">
        <v>0</v>
      </c>
      <c r="T42" s="223">
        <v>0</v>
      </c>
      <c r="U42" s="223">
        <v>0</v>
      </c>
      <c r="V42" s="223">
        <v>0</v>
      </c>
    </row>
    <row r="43" spans="2:22" outlineLevel="1">
      <c r="B43" s="221">
        <v>36</v>
      </c>
      <c r="C43" s="222" t="s">
        <v>123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223">
        <v>0</v>
      </c>
      <c r="J43" s="223">
        <v>0</v>
      </c>
      <c r="K43" s="223">
        <v>0</v>
      </c>
      <c r="M43" s="221">
        <v>36</v>
      </c>
      <c r="N43" s="222" t="s">
        <v>123</v>
      </c>
      <c r="O43" s="223" t="s">
        <v>123</v>
      </c>
      <c r="P43" s="223" t="s">
        <v>123</v>
      </c>
      <c r="Q43" s="223">
        <v>0</v>
      </c>
      <c r="R43" s="223">
        <v>0</v>
      </c>
      <c r="S43" s="223">
        <v>0</v>
      </c>
      <c r="T43" s="223">
        <v>0</v>
      </c>
      <c r="U43" s="223">
        <v>0</v>
      </c>
      <c r="V43" s="223">
        <v>0</v>
      </c>
    </row>
    <row r="44" spans="2:22" outlineLevel="1">
      <c r="B44" s="221">
        <v>37</v>
      </c>
      <c r="C44" s="222" t="s">
        <v>123</v>
      </c>
      <c r="D44" s="223">
        <v>0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23">
        <v>0</v>
      </c>
      <c r="M44" s="221">
        <v>37</v>
      </c>
      <c r="N44" s="222" t="s">
        <v>123</v>
      </c>
      <c r="O44" s="223" t="s">
        <v>123</v>
      </c>
      <c r="P44" s="223" t="s">
        <v>123</v>
      </c>
      <c r="Q44" s="223">
        <v>0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</row>
    <row r="45" spans="2:22" outlineLevel="1">
      <c r="B45" s="221">
        <v>38</v>
      </c>
      <c r="C45" s="222" t="s">
        <v>123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M45" s="221">
        <v>38</v>
      </c>
      <c r="N45" s="222" t="s">
        <v>123</v>
      </c>
      <c r="O45" s="223" t="s">
        <v>123</v>
      </c>
      <c r="P45" s="223" t="s">
        <v>123</v>
      </c>
      <c r="Q45" s="223">
        <v>0</v>
      </c>
      <c r="R45" s="223">
        <v>0</v>
      </c>
      <c r="S45" s="223">
        <v>0</v>
      </c>
      <c r="T45" s="223">
        <v>0</v>
      </c>
      <c r="U45" s="223">
        <v>0</v>
      </c>
      <c r="V45" s="223">
        <v>0</v>
      </c>
    </row>
    <row r="46" spans="2:22" outlineLevel="1">
      <c r="B46" s="221">
        <v>39</v>
      </c>
      <c r="C46" s="222" t="s">
        <v>123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M46" s="221">
        <v>39</v>
      </c>
      <c r="N46" s="222" t="s">
        <v>123</v>
      </c>
      <c r="O46" s="223" t="s">
        <v>123</v>
      </c>
      <c r="P46" s="223" t="s">
        <v>123</v>
      </c>
      <c r="Q46" s="223">
        <v>0</v>
      </c>
      <c r="R46" s="223">
        <v>0</v>
      </c>
      <c r="S46" s="223">
        <v>0</v>
      </c>
      <c r="T46" s="223">
        <v>0</v>
      </c>
      <c r="U46" s="223">
        <v>0</v>
      </c>
      <c r="V46" s="223">
        <v>0</v>
      </c>
    </row>
    <row r="47" spans="2:22" outlineLevel="1">
      <c r="B47" s="221">
        <v>40</v>
      </c>
      <c r="C47" s="222" t="s">
        <v>123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M47" s="221">
        <v>40</v>
      </c>
      <c r="N47" s="222" t="s">
        <v>123</v>
      </c>
      <c r="O47" s="223" t="s">
        <v>123</v>
      </c>
      <c r="P47" s="223" t="s">
        <v>123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0</v>
      </c>
    </row>
    <row r="48" spans="2:22" outlineLevel="1">
      <c r="B48" s="221">
        <v>41</v>
      </c>
      <c r="C48" s="222" t="s">
        <v>123</v>
      </c>
      <c r="D48" s="223">
        <v>0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23">
        <v>0</v>
      </c>
      <c r="M48" s="221">
        <v>41</v>
      </c>
      <c r="N48" s="222" t="s">
        <v>123</v>
      </c>
      <c r="O48" s="223" t="s">
        <v>123</v>
      </c>
      <c r="P48" s="223" t="s">
        <v>123</v>
      </c>
      <c r="Q48" s="223">
        <v>0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</row>
    <row r="49" spans="1:22" outlineLevel="1">
      <c r="B49" s="221">
        <v>42</v>
      </c>
      <c r="C49" s="222" t="s">
        <v>123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3">
        <v>0</v>
      </c>
      <c r="K49" s="223">
        <v>0</v>
      </c>
      <c r="M49" s="221">
        <v>42</v>
      </c>
      <c r="N49" s="222" t="s">
        <v>123</v>
      </c>
      <c r="O49" s="223" t="s">
        <v>123</v>
      </c>
      <c r="P49" s="223" t="s">
        <v>123</v>
      </c>
      <c r="Q49" s="223">
        <v>0</v>
      </c>
      <c r="R49" s="223">
        <v>0</v>
      </c>
      <c r="S49" s="223">
        <v>0</v>
      </c>
      <c r="T49" s="223">
        <v>0</v>
      </c>
      <c r="U49" s="223">
        <v>0</v>
      </c>
      <c r="V49" s="223">
        <v>0</v>
      </c>
    </row>
    <row r="50" spans="1:22" outlineLevel="1">
      <c r="B50" s="221">
        <v>43</v>
      </c>
      <c r="C50" s="222" t="s">
        <v>123</v>
      </c>
      <c r="D50" s="223">
        <v>0</v>
      </c>
      <c r="E50" s="223">
        <v>0</v>
      </c>
      <c r="F50" s="223">
        <v>0</v>
      </c>
      <c r="G50" s="223">
        <v>0</v>
      </c>
      <c r="H50" s="223">
        <v>0</v>
      </c>
      <c r="I50" s="223">
        <v>0</v>
      </c>
      <c r="J50" s="223">
        <v>0</v>
      </c>
      <c r="K50" s="223">
        <v>0</v>
      </c>
      <c r="M50" s="221">
        <v>43</v>
      </c>
      <c r="N50" s="222" t="s">
        <v>123</v>
      </c>
      <c r="O50" s="223" t="s">
        <v>123</v>
      </c>
      <c r="P50" s="223" t="s">
        <v>123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</row>
    <row r="51" spans="1:22" outlineLevel="1">
      <c r="B51" s="221">
        <v>44</v>
      </c>
      <c r="C51" s="222" t="s">
        <v>123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3">
        <v>0</v>
      </c>
      <c r="M51" s="221">
        <v>44</v>
      </c>
      <c r="N51" s="222" t="s">
        <v>123</v>
      </c>
      <c r="O51" s="223" t="s">
        <v>123</v>
      </c>
      <c r="P51" s="223" t="s">
        <v>123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</row>
    <row r="52" spans="1:22" outlineLevel="1">
      <c r="B52" s="221">
        <v>45</v>
      </c>
      <c r="C52" s="222" t="s">
        <v>123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M52" s="221">
        <v>45</v>
      </c>
      <c r="N52" s="222" t="s">
        <v>123</v>
      </c>
      <c r="O52" s="223" t="s">
        <v>123</v>
      </c>
      <c r="P52" s="223" t="s">
        <v>123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</row>
    <row r="53" spans="1:22" outlineLevel="1">
      <c r="B53" s="221">
        <v>46</v>
      </c>
      <c r="C53" s="222" t="s">
        <v>123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0</v>
      </c>
      <c r="M53" s="221">
        <v>46</v>
      </c>
      <c r="N53" s="222" t="s">
        <v>123</v>
      </c>
      <c r="O53" s="223" t="s">
        <v>123</v>
      </c>
      <c r="P53" s="223" t="s">
        <v>123</v>
      </c>
      <c r="Q53" s="223">
        <v>0</v>
      </c>
      <c r="R53" s="223">
        <v>0</v>
      </c>
      <c r="S53" s="223">
        <v>0</v>
      </c>
      <c r="T53" s="223">
        <v>0</v>
      </c>
      <c r="U53" s="223">
        <v>0</v>
      </c>
      <c r="V53" s="223">
        <v>0</v>
      </c>
    </row>
    <row r="54" spans="1:22" outlineLevel="1">
      <c r="B54" s="221">
        <v>47</v>
      </c>
      <c r="C54" s="222" t="s">
        <v>123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M54" s="221">
        <v>47</v>
      </c>
      <c r="N54" s="222" t="s">
        <v>123</v>
      </c>
      <c r="O54" s="223" t="s">
        <v>123</v>
      </c>
      <c r="P54" s="223" t="s">
        <v>123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</row>
    <row r="55" spans="1:22" outlineLevel="1">
      <c r="B55" s="221">
        <v>48</v>
      </c>
      <c r="C55" s="222" t="s">
        <v>123</v>
      </c>
      <c r="D55" s="223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M55" s="221">
        <v>48</v>
      </c>
      <c r="N55" s="222" t="s">
        <v>123</v>
      </c>
      <c r="O55" s="223" t="s">
        <v>123</v>
      </c>
      <c r="P55" s="223" t="s">
        <v>123</v>
      </c>
      <c r="Q55" s="223">
        <v>0</v>
      </c>
      <c r="R55" s="223">
        <v>0</v>
      </c>
      <c r="S55" s="223">
        <v>0</v>
      </c>
      <c r="T55" s="223">
        <v>0</v>
      </c>
      <c r="U55" s="223">
        <v>0</v>
      </c>
      <c r="V55" s="223">
        <v>0</v>
      </c>
    </row>
    <row r="56" spans="1:22" outlineLevel="1">
      <c r="B56" s="221">
        <v>49</v>
      </c>
      <c r="C56" s="222" t="s">
        <v>123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M56" s="221">
        <v>49</v>
      </c>
      <c r="N56" s="222" t="s">
        <v>123</v>
      </c>
      <c r="O56" s="223" t="s">
        <v>123</v>
      </c>
      <c r="P56" s="223" t="s">
        <v>123</v>
      </c>
      <c r="Q56" s="223">
        <v>0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</row>
    <row r="57" spans="1:22" outlineLevel="1">
      <c r="B57" s="221">
        <v>50</v>
      </c>
      <c r="C57" s="222" t="s">
        <v>123</v>
      </c>
      <c r="D57" s="223">
        <v>0</v>
      </c>
      <c r="E57" s="223">
        <v>0</v>
      </c>
      <c r="F57" s="223">
        <v>0</v>
      </c>
      <c r="G57" s="223">
        <v>0</v>
      </c>
      <c r="H57" s="223">
        <v>0</v>
      </c>
      <c r="I57" s="223">
        <v>0</v>
      </c>
      <c r="J57" s="223">
        <v>0</v>
      </c>
      <c r="K57" s="223">
        <v>0</v>
      </c>
      <c r="M57" s="221">
        <v>50</v>
      </c>
      <c r="N57" s="222" t="s">
        <v>123</v>
      </c>
      <c r="O57" s="223" t="s">
        <v>123</v>
      </c>
      <c r="P57" s="223" t="s">
        <v>123</v>
      </c>
      <c r="Q57" s="223">
        <v>0</v>
      </c>
      <c r="R57" s="223">
        <v>0</v>
      </c>
      <c r="S57" s="223">
        <v>0</v>
      </c>
      <c r="T57" s="223">
        <v>0</v>
      </c>
      <c r="U57" s="223">
        <v>0</v>
      </c>
      <c r="V57" s="223">
        <v>0</v>
      </c>
    </row>
    <row r="58" spans="1:22">
      <c r="C58" t="s">
        <v>123</v>
      </c>
      <c r="D58" s="240">
        <v>111.66195213521958</v>
      </c>
      <c r="E58" s="240">
        <v>89.156232442675474</v>
      </c>
      <c r="F58" s="240">
        <v>89.292145343468576</v>
      </c>
      <c r="G58" s="240">
        <v>88.650730103955311</v>
      </c>
      <c r="H58" s="240">
        <v>101.91688115301706</v>
      </c>
      <c r="I58" s="240">
        <v>114.59911639229082</v>
      </c>
      <c r="J58" s="240">
        <v>121.36929996782479</v>
      </c>
      <c r="K58" s="240">
        <v>515.82817296055657</v>
      </c>
      <c r="N58" s="226" t="s">
        <v>20</v>
      </c>
      <c r="O58" s="240">
        <v>11.437211825627747</v>
      </c>
      <c r="P58" s="240">
        <v>12.524766216981108</v>
      </c>
      <c r="Q58" s="240">
        <v>14.817271110016758</v>
      </c>
      <c r="R58" s="240">
        <v>14.581043279094516</v>
      </c>
      <c r="S58" s="240">
        <v>20.589695574913776</v>
      </c>
      <c r="T58" s="240">
        <v>23.699637516398091</v>
      </c>
      <c r="U58" s="240">
        <v>22.305589606844915</v>
      </c>
      <c r="V58" s="240">
        <v>95.993237087268056</v>
      </c>
    </row>
    <row r="59" spans="1:22" s="227" customFormat="1" ht="12.75" customHeight="1">
      <c r="B59" s="228"/>
      <c r="C59" s="229"/>
      <c r="V59" s="219"/>
    </row>
    <row r="60" spans="1:22" s="227" customFormat="1">
      <c r="A60" s="283"/>
      <c r="B60" s="283"/>
      <c r="C60" s="283" t="s">
        <v>135</v>
      </c>
      <c r="D60" s="283"/>
      <c r="E60" s="283"/>
      <c r="F60" s="283"/>
      <c r="G60" s="283"/>
      <c r="H60" s="283"/>
      <c r="I60" s="283"/>
      <c r="J60" s="283"/>
      <c r="K60" s="283"/>
      <c r="L60"/>
      <c r="O60" s="230"/>
      <c r="P60" s="230"/>
      <c r="Q60" s="230"/>
      <c r="R60" s="231"/>
    </row>
    <row r="61" spans="1:22" s="227" customFormat="1">
      <c r="D61" s="218">
        <v>0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L61"/>
      <c r="N61" s="232"/>
      <c r="O61" s="230"/>
      <c r="P61" s="230"/>
      <c r="Q61" s="230"/>
      <c r="R61" s="233"/>
    </row>
    <row r="62" spans="1:22" s="227" customFormat="1">
      <c r="B62"/>
      <c r="C62" s="220" t="s">
        <v>19</v>
      </c>
      <c r="D62" s="220" t="s">
        <v>129</v>
      </c>
      <c r="E62" s="220" t="s">
        <v>130</v>
      </c>
      <c r="F62" s="220" t="s">
        <v>16</v>
      </c>
      <c r="G62" s="220" t="s">
        <v>131</v>
      </c>
      <c r="H62" s="220" t="s">
        <v>132</v>
      </c>
      <c r="I62" s="220" t="s">
        <v>133</v>
      </c>
      <c r="J62" s="220" t="s">
        <v>134</v>
      </c>
      <c r="K62" s="220" t="s">
        <v>20</v>
      </c>
      <c r="L62"/>
      <c r="N62" s="232"/>
      <c r="O62" s="230"/>
      <c r="P62" s="230"/>
      <c r="Q62" s="230"/>
      <c r="R62" s="231"/>
    </row>
    <row r="63" spans="1:22" s="227" customFormat="1">
      <c r="B63" s="221">
        <v>1</v>
      </c>
      <c r="C63" t="s">
        <v>21</v>
      </c>
      <c r="D63" s="223">
        <v>0</v>
      </c>
      <c r="E63" s="223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/>
      <c r="M63" s="234"/>
      <c r="O63" s="230"/>
      <c r="P63" s="230"/>
      <c r="Q63" s="230"/>
      <c r="R63" s="233"/>
    </row>
    <row r="64" spans="1:22" s="227" customFormat="1">
      <c r="B64" s="221">
        <v>2</v>
      </c>
      <c r="C64" t="s">
        <v>0</v>
      </c>
      <c r="D64" s="223">
        <v>0</v>
      </c>
      <c r="E64" s="223">
        <v>16.324633466486603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/>
    </row>
    <row r="65" spans="2:18" s="227" customFormat="1">
      <c r="B65" s="221">
        <v>3</v>
      </c>
      <c r="C65" t="s">
        <v>1</v>
      </c>
      <c r="D65" s="223">
        <v>10.96571967185108</v>
      </c>
      <c r="E65" s="223">
        <v>4.3894315272804887</v>
      </c>
      <c r="F65" s="223">
        <v>4.5888030555881532</v>
      </c>
      <c r="G65" s="223">
        <v>4.5461323553557369</v>
      </c>
      <c r="H65" s="223">
        <v>4.867824108229577</v>
      </c>
      <c r="I65" s="223">
        <v>4.8701882513787202</v>
      </c>
      <c r="J65" s="223">
        <v>5.6285147547377381</v>
      </c>
      <c r="K65" s="223">
        <v>24.501462525289924</v>
      </c>
      <c r="L65"/>
    </row>
    <row r="66" spans="2:18" s="227" customFormat="1">
      <c r="B66" s="221">
        <v>4</v>
      </c>
      <c r="C66" t="s">
        <v>2</v>
      </c>
      <c r="D66" s="223">
        <v>0.35316310532499146</v>
      </c>
      <c r="E66" s="223">
        <v>0.23348672171435317</v>
      </c>
      <c r="F66" s="223">
        <v>0.21896920211740881</v>
      </c>
      <c r="G66" s="223">
        <v>0.22091925987813418</v>
      </c>
      <c r="H66" s="223">
        <v>0.22250377579737141</v>
      </c>
      <c r="I66" s="223">
        <v>0.22346462367367398</v>
      </c>
      <c r="J66" s="223">
        <v>0.22502318509841196</v>
      </c>
      <c r="K66" s="223">
        <v>1.1108800465650002</v>
      </c>
      <c r="L66"/>
    </row>
    <row r="67" spans="2:18" s="227" customFormat="1">
      <c r="B67" s="221">
        <v>5</v>
      </c>
      <c r="C67" t="s">
        <v>3</v>
      </c>
      <c r="D67" s="223">
        <v>9.1164950961539954</v>
      </c>
      <c r="E67" s="223">
        <v>11.121601876327176</v>
      </c>
      <c r="F67" s="223">
        <v>5.2604133648754345</v>
      </c>
      <c r="G67" s="223">
        <v>4.9965730291947317</v>
      </c>
      <c r="H67" s="223">
        <v>5.0402215439047877</v>
      </c>
      <c r="I67" s="223">
        <v>4.9731535839658223</v>
      </c>
      <c r="J67" s="223">
        <v>5.1369121708572374</v>
      </c>
      <c r="K67" s="223">
        <v>25.407273692798011</v>
      </c>
      <c r="L67"/>
      <c r="O67" s="231"/>
      <c r="P67" s="231"/>
      <c r="Q67" s="231"/>
      <c r="R67" s="231"/>
    </row>
    <row r="68" spans="2:18" s="227" customFormat="1">
      <c r="B68" s="221">
        <v>6</v>
      </c>
      <c r="C68" t="s">
        <v>4</v>
      </c>
      <c r="D68" s="223">
        <v>0.65083004525967147</v>
      </c>
      <c r="E68" s="223">
        <v>0.23497245311219486</v>
      </c>
      <c r="F68" s="223">
        <v>0.27438387524087049</v>
      </c>
      <c r="G68" s="223">
        <v>0.27468057082290698</v>
      </c>
      <c r="H68" s="223">
        <v>0.31122809405560098</v>
      </c>
      <c r="I68" s="223">
        <v>0.31258592610246499</v>
      </c>
      <c r="J68" s="223">
        <v>0.39863089420208764</v>
      </c>
      <c r="K68" s="223">
        <v>1.571509360423931</v>
      </c>
      <c r="L68"/>
    </row>
    <row r="69" spans="2:18" s="227" customFormat="1">
      <c r="B69" s="221">
        <v>7</v>
      </c>
      <c r="C69" t="s">
        <v>5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/>
    </row>
    <row r="70" spans="2:18" s="227" customFormat="1">
      <c r="B70" s="221">
        <v>8</v>
      </c>
      <c r="C70" t="s">
        <v>6</v>
      </c>
      <c r="D70" s="223">
        <v>0</v>
      </c>
      <c r="E70" s="223">
        <v>0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/>
    </row>
    <row r="71" spans="2:18" s="227" customFormat="1">
      <c r="B71" s="221">
        <v>9</v>
      </c>
      <c r="C71" t="s">
        <v>7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/>
    </row>
    <row r="72" spans="2:18" s="227" customFormat="1">
      <c r="B72" s="221">
        <v>10</v>
      </c>
      <c r="C72" t="s">
        <v>8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/>
    </row>
    <row r="73" spans="2:18" s="227" customFormat="1">
      <c r="B73" s="221">
        <v>11</v>
      </c>
      <c r="C73" t="s">
        <v>9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/>
    </row>
    <row r="74" spans="2:18" s="227" customFormat="1">
      <c r="B74" s="221">
        <v>12</v>
      </c>
      <c r="C74" t="s">
        <v>10</v>
      </c>
      <c r="D74" s="223">
        <v>0</v>
      </c>
      <c r="E74" s="223">
        <v>0.71050849097011237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/>
    </row>
    <row r="75" spans="2:18" s="227" customFormat="1">
      <c r="B75" s="221">
        <v>13</v>
      </c>
      <c r="C75" t="s">
        <v>11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/>
    </row>
    <row r="76" spans="2:18" s="227" customFormat="1">
      <c r="B76" s="221">
        <v>14</v>
      </c>
      <c r="C76" t="s">
        <v>123</v>
      </c>
      <c r="D76" s="223">
        <v>0</v>
      </c>
      <c r="E76" s="223">
        <v>0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/>
    </row>
    <row r="77" spans="2:18" s="227" customFormat="1">
      <c r="B77" s="221">
        <v>15</v>
      </c>
      <c r="C77" t="s">
        <v>123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/>
    </row>
    <row r="78" spans="2:18" s="227" customFormat="1">
      <c r="B78" s="221">
        <v>16</v>
      </c>
      <c r="C78" t="s">
        <v>123</v>
      </c>
      <c r="D78" s="223">
        <v>0</v>
      </c>
      <c r="E78" s="223">
        <v>0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/>
    </row>
    <row r="79" spans="2:18" s="227" customFormat="1">
      <c r="B79" s="221">
        <v>17</v>
      </c>
      <c r="C79" t="s">
        <v>123</v>
      </c>
      <c r="D79" s="223">
        <v>0</v>
      </c>
      <c r="E79" s="223">
        <v>0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/>
    </row>
    <row r="80" spans="2:18" s="227" customFormat="1">
      <c r="B80" s="221">
        <v>18</v>
      </c>
      <c r="C80" t="s">
        <v>123</v>
      </c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/>
    </row>
    <row r="81" spans="2:12" s="227" customFormat="1">
      <c r="B81" s="221">
        <v>19</v>
      </c>
      <c r="C81" t="s">
        <v>123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/>
    </row>
    <row r="82" spans="2:12" s="227" customFormat="1">
      <c r="B82" s="221">
        <v>20</v>
      </c>
      <c r="C82" t="s">
        <v>123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/>
    </row>
    <row r="83" spans="2:12" s="227" customFormat="1" outlineLevel="1">
      <c r="B83" s="221">
        <v>21</v>
      </c>
      <c r="C83" t="s">
        <v>123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/>
    </row>
    <row r="84" spans="2:12" s="227" customFormat="1" outlineLevel="1">
      <c r="B84" s="221">
        <v>22</v>
      </c>
      <c r="C84" t="s">
        <v>123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/>
    </row>
    <row r="85" spans="2:12" s="227" customFormat="1" outlineLevel="1">
      <c r="B85" s="221">
        <v>23</v>
      </c>
      <c r="C85" t="s">
        <v>123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/>
    </row>
    <row r="86" spans="2:12" s="227" customFormat="1" outlineLevel="1">
      <c r="B86" s="221">
        <v>24</v>
      </c>
      <c r="C86" t="s">
        <v>123</v>
      </c>
      <c r="D86" s="223">
        <v>0</v>
      </c>
      <c r="E86" s="223">
        <v>0</v>
      </c>
      <c r="F86" s="223">
        <v>0</v>
      </c>
      <c r="G86" s="223">
        <v>0</v>
      </c>
      <c r="H86" s="223">
        <v>0</v>
      </c>
      <c r="I86" s="223">
        <v>0</v>
      </c>
      <c r="J86" s="223">
        <v>0</v>
      </c>
      <c r="K86" s="223">
        <v>0</v>
      </c>
      <c r="L86"/>
    </row>
    <row r="87" spans="2:12" s="227" customFormat="1" outlineLevel="1">
      <c r="B87" s="221">
        <v>25</v>
      </c>
      <c r="C87" t="s">
        <v>123</v>
      </c>
      <c r="D87" s="223">
        <v>0</v>
      </c>
      <c r="E87" s="223">
        <v>0</v>
      </c>
      <c r="F87" s="223">
        <v>0</v>
      </c>
      <c r="G87" s="223">
        <v>0</v>
      </c>
      <c r="H87" s="223">
        <v>0</v>
      </c>
      <c r="I87" s="223">
        <v>0</v>
      </c>
      <c r="J87" s="223">
        <v>0</v>
      </c>
      <c r="K87" s="223">
        <v>0</v>
      </c>
      <c r="L87"/>
    </row>
    <row r="88" spans="2:12" s="227" customFormat="1" outlineLevel="1">
      <c r="B88" s="221">
        <v>26</v>
      </c>
      <c r="C88" t="s">
        <v>123</v>
      </c>
      <c r="D88" s="223">
        <v>0</v>
      </c>
      <c r="E88" s="223">
        <v>0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/>
    </row>
    <row r="89" spans="2:12" s="227" customFormat="1" outlineLevel="1">
      <c r="B89" s="221">
        <v>27</v>
      </c>
      <c r="C89" t="s">
        <v>123</v>
      </c>
      <c r="D89" s="223">
        <v>0</v>
      </c>
      <c r="E89" s="223">
        <v>0</v>
      </c>
      <c r="F89" s="223">
        <v>0</v>
      </c>
      <c r="G89" s="223">
        <v>0</v>
      </c>
      <c r="H89" s="223">
        <v>0</v>
      </c>
      <c r="I89" s="223">
        <v>0</v>
      </c>
      <c r="J89" s="223">
        <v>0</v>
      </c>
      <c r="K89" s="223">
        <v>0</v>
      </c>
      <c r="L89"/>
    </row>
    <row r="90" spans="2:12" s="227" customFormat="1" outlineLevel="1">
      <c r="B90" s="221">
        <v>28</v>
      </c>
      <c r="C90" t="s">
        <v>123</v>
      </c>
      <c r="D90" s="223">
        <v>0</v>
      </c>
      <c r="E90" s="223">
        <v>0</v>
      </c>
      <c r="F90" s="223">
        <v>0</v>
      </c>
      <c r="G90" s="223">
        <v>0</v>
      </c>
      <c r="H90" s="223">
        <v>0</v>
      </c>
      <c r="I90" s="223">
        <v>0</v>
      </c>
      <c r="J90" s="223">
        <v>0</v>
      </c>
      <c r="K90" s="223">
        <v>0</v>
      </c>
      <c r="L90"/>
    </row>
    <row r="91" spans="2:12" s="227" customFormat="1" outlineLevel="1">
      <c r="B91" s="221">
        <v>29</v>
      </c>
      <c r="C91" t="s">
        <v>123</v>
      </c>
      <c r="D91" s="223">
        <v>0</v>
      </c>
      <c r="E91" s="223">
        <v>0</v>
      </c>
      <c r="F91" s="223">
        <v>0</v>
      </c>
      <c r="G91" s="223">
        <v>0</v>
      </c>
      <c r="H91" s="223">
        <v>0</v>
      </c>
      <c r="I91" s="223">
        <v>0</v>
      </c>
      <c r="J91" s="223">
        <v>0</v>
      </c>
      <c r="K91" s="223">
        <v>0</v>
      </c>
      <c r="L91"/>
    </row>
    <row r="92" spans="2:12" s="227" customFormat="1" outlineLevel="1">
      <c r="B92" s="221">
        <v>30</v>
      </c>
      <c r="C92" t="s">
        <v>123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K92" s="223">
        <v>0</v>
      </c>
      <c r="L92"/>
    </row>
    <row r="93" spans="2:12" s="227" customFormat="1" outlineLevel="1">
      <c r="B93" s="221">
        <v>31</v>
      </c>
      <c r="C93" t="s">
        <v>123</v>
      </c>
      <c r="D93" s="223">
        <v>0</v>
      </c>
      <c r="E93" s="223">
        <v>0</v>
      </c>
      <c r="F93" s="223">
        <v>0</v>
      </c>
      <c r="G93" s="223">
        <v>0</v>
      </c>
      <c r="H93" s="223">
        <v>0</v>
      </c>
      <c r="I93" s="223">
        <v>0</v>
      </c>
      <c r="J93" s="223">
        <v>0</v>
      </c>
      <c r="K93" s="223">
        <v>0</v>
      </c>
      <c r="L93"/>
    </row>
    <row r="94" spans="2:12" s="227" customFormat="1" outlineLevel="1">
      <c r="B94" s="221">
        <v>32</v>
      </c>
      <c r="C94" t="s">
        <v>123</v>
      </c>
      <c r="D94" s="223">
        <v>0</v>
      </c>
      <c r="E94" s="223">
        <v>0</v>
      </c>
      <c r="F94" s="223">
        <v>0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/>
    </row>
    <row r="95" spans="2:12" s="227" customFormat="1" outlineLevel="1">
      <c r="B95" s="221">
        <v>33</v>
      </c>
      <c r="C95" t="s">
        <v>123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/>
    </row>
    <row r="96" spans="2:12" s="227" customFormat="1" outlineLevel="1">
      <c r="B96" s="221">
        <v>34</v>
      </c>
      <c r="C96" t="s">
        <v>123</v>
      </c>
      <c r="D96" s="223">
        <v>0</v>
      </c>
      <c r="E96" s="223">
        <v>0</v>
      </c>
      <c r="F96" s="223">
        <v>0</v>
      </c>
      <c r="G96" s="223">
        <v>0</v>
      </c>
      <c r="H96" s="223">
        <v>0</v>
      </c>
      <c r="I96" s="223">
        <v>0</v>
      </c>
      <c r="J96" s="223">
        <v>0</v>
      </c>
      <c r="K96" s="223">
        <v>0</v>
      </c>
      <c r="L96"/>
    </row>
    <row r="97" spans="2:12" s="227" customFormat="1" outlineLevel="1">
      <c r="B97" s="221">
        <v>35</v>
      </c>
      <c r="C97" t="s">
        <v>123</v>
      </c>
      <c r="D97" s="223">
        <v>0</v>
      </c>
      <c r="E97" s="223">
        <v>0</v>
      </c>
      <c r="F97" s="223">
        <v>0</v>
      </c>
      <c r="G97" s="223">
        <v>0</v>
      </c>
      <c r="H97" s="223">
        <v>0</v>
      </c>
      <c r="I97" s="223">
        <v>0</v>
      </c>
      <c r="J97" s="223">
        <v>0</v>
      </c>
      <c r="K97" s="223">
        <v>0</v>
      </c>
      <c r="L97"/>
    </row>
    <row r="98" spans="2:12" s="227" customFormat="1" outlineLevel="1">
      <c r="B98" s="221">
        <v>36</v>
      </c>
      <c r="C98" t="s">
        <v>123</v>
      </c>
      <c r="D98" s="223">
        <v>0</v>
      </c>
      <c r="E98" s="223">
        <v>0</v>
      </c>
      <c r="F98" s="223">
        <v>0</v>
      </c>
      <c r="G98" s="223">
        <v>0</v>
      </c>
      <c r="H98" s="223">
        <v>0</v>
      </c>
      <c r="I98" s="223">
        <v>0</v>
      </c>
      <c r="J98" s="223">
        <v>0</v>
      </c>
      <c r="K98" s="223">
        <v>0</v>
      </c>
      <c r="L98"/>
    </row>
    <row r="99" spans="2:12" s="227" customFormat="1" outlineLevel="1">
      <c r="B99" s="221">
        <v>37</v>
      </c>
      <c r="C99" t="s">
        <v>123</v>
      </c>
      <c r="D99" s="223">
        <v>0</v>
      </c>
      <c r="E99" s="223">
        <v>0</v>
      </c>
      <c r="F99" s="223"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/>
    </row>
    <row r="100" spans="2:12" s="227" customFormat="1" outlineLevel="1">
      <c r="B100" s="221">
        <v>38</v>
      </c>
      <c r="C100" t="s">
        <v>123</v>
      </c>
      <c r="D100" s="223">
        <v>0</v>
      </c>
      <c r="E100" s="223">
        <v>0</v>
      </c>
      <c r="F100" s="223">
        <v>0</v>
      </c>
      <c r="G100" s="223">
        <v>0</v>
      </c>
      <c r="H100" s="223">
        <v>0</v>
      </c>
      <c r="I100" s="223">
        <v>0</v>
      </c>
      <c r="J100" s="223">
        <v>0</v>
      </c>
      <c r="K100" s="223">
        <v>0</v>
      </c>
      <c r="L100"/>
    </row>
    <row r="101" spans="2:12" s="227" customFormat="1" outlineLevel="1">
      <c r="B101" s="221">
        <v>39</v>
      </c>
      <c r="C101" t="s">
        <v>123</v>
      </c>
      <c r="D101" s="223">
        <v>0</v>
      </c>
      <c r="E101" s="223">
        <v>0</v>
      </c>
      <c r="F101" s="223">
        <v>0</v>
      </c>
      <c r="G101" s="223">
        <v>0</v>
      </c>
      <c r="H101" s="223">
        <v>0</v>
      </c>
      <c r="I101" s="223">
        <v>0</v>
      </c>
      <c r="J101" s="223">
        <v>0</v>
      </c>
      <c r="K101" s="223">
        <v>0</v>
      </c>
      <c r="L101"/>
    </row>
    <row r="102" spans="2:12" s="227" customFormat="1" outlineLevel="1">
      <c r="B102" s="221">
        <v>40</v>
      </c>
      <c r="C102" t="s">
        <v>123</v>
      </c>
      <c r="D102" s="223">
        <v>0</v>
      </c>
      <c r="E102" s="223">
        <v>0</v>
      </c>
      <c r="F102" s="223">
        <v>0</v>
      </c>
      <c r="G102" s="223">
        <v>0</v>
      </c>
      <c r="H102" s="223">
        <v>0</v>
      </c>
      <c r="I102" s="223">
        <v>0</v>
      </c>
      <c r="J102" s="223">
        <v>0</v>
      </c>
      <c r="K102" s="223">
        <v>0</v>
      </c>
      <c r="L102"/>
    </row>
    <row r="103" spans="2:12" s="227" customFormat="1" outlineLevel="1">
      <c r="B103" s="221">
        <v>41</v>
      </c>
      <c r="C103" t="s">
        <v>123</v>
      </c>
      <c r="D103" s="223">
        <v>0</v>
      </c>
      <c r="E103" s="223">
        <v>0</v>
      </c>
      <c r="F103" s="223">
        <v>0</v>
      </c>
      <c r="G103" s="223">
        <v>0</v>
      </c>
      <c r="H103" s="223">
        <v>0</v>
      </c>
      <c r="I103" s="223">
        <v>0</v>
      </c>
      <c r="J103" s="223">
        <v>0</v>
      </c>
      <c r="K103" s="223">
        <v>0</v>
      </c>
      <c r="L103"/>
    </row>
    <row r="104" spans="2:12" s="227" customFormat="1" outlineLevel="1">
      <c r="B104" s="221">
        <v>42</v>
      </c>
      <c r="C104" t="s">
        <v>123</v>
      </c>
      <c r="D104" s="223">
        <v>0</v>
      </c>
      <c r="E104" s="223">
        <v>0</v>
      </c>
      <c r="F104" s="223">
        <v>0</v>
      </c>
      <c r="G104" s="223">
        <v>0</v>
      </c>
      <c r="H104" s="223">
        <v>0</v>
      </c>
      <c r="I104" s="223">
        <v>0</v>
      </c>
      <c r="J104" s="223">
        <v>0</v>
      </c>
      <c r="K104" s="223">
        <v>0</v>
      </c>
      <c r="L104"/>
    </row>
    <row r="105" spans="2:12" s="227" customFormat="1" outlineLevel="1">
      <c r="B105" s="221">
        <v>43</v>
      </c>
      <c r="C105" t="s">
        <v>123</v>
      </c>
      <c r="D105" s="223">
        <v>0</v>
      </c>
      <c r="E105" s="223">
        <v>0</v>
      </c>
      <c r="F105" s="223">
        <v>0</v>
      </c>
      <c r="G105" s="223">
        <v>0</v>
      </c>
      <c r="H105" s="223">
        <v>0</v>
      </c>
      <c r="I105" s="223">
        <v>0</v>
      </c>
      <c r="J105" s="223">
        <v>0</v>
      </c>
      <c r="K105" s="223">
        <v>0</v>
      </c>
      <c r="L105"/>
    </row>
    <row r="106" spans="2:12" s="227" customFormat="1" outlineLevel="1">
      <c r="B106" s="221">
        <v>44</v>
      </c>
      <c r="C106" t="s">
        <v>123</v>
      </c>
      <c r="D106" s="223">
        <v>0</v>
      </c>
      <c r="E106" s="223">
        <v>0</v>
      </c>
      <c r="F106" s="223">
        <v>0</v>
      </c>
      <c r="G106" s="223">
        <v>0</v>
      </c>
      <c r="H106" s="223">
        <v>0</v>
      </c>
      <c r="I106" s="223">
        <v>0</v>
      </c>
      <c r="J106" s="223">
        <v>0</v>
      </c>
      <c r="K106" s="223">
        <v>0</v>
      </c>
      <c r="L106"/>
    </row>
    <row r="107" spans="2:12" s="227" customFormat="1" outlineLevel="1">
      <c r="B107" s="221">
        <v>45</v>
      </c>
      <c r="C107" t="s">
        <v>123</v>
      </c>
      <c r="D107" s="223">
        <v>0</v>
      </c>
      <c r="E107" s="223">
        <v>0</v>
      </c>
      <c r="F107" s="223">
        <v>0</v>
      </c>
      <c r="G107" s="223">
        <v>0</v>
      </c>
      <c r="H107" s="223">
        <v>0</v>
      </c>
      <c r="I107" s="223">
        <v>0</v>
      </c>
      <c r="J107" s="223">
        <v>0</v>
      </c>
      <c r="K107" s="223">
        <v>0</v>
      </c>
      <c r="L107"/>
    </row>
    <row r="108" spans="2:12" s="227" customFormat="1" outlineLevel="1">
      <c r="B108" s="221">
        <v>46</v>
      </c>
      <c r="C108" t="s">
        <v>123</v>
      </c>
      <c r="D108" s="223">
        <v>0</v>
      </c>
      <c r="E108" s="223">
        <v>0</v>
      </c>
      <c r="F108" s="223">
        <v>0</v>
      </c>
      <c r="G108" s="223">
        <v>0</v>
      </c>
      <c r="H108" s="223">
        <v>0</v>
      </c>
      <c r="I108" s="223">
        <v>0</v>
      </c>
      <c r="J108" s="223">
        <v>0</v>
      </c>
      <c r="K108" s="223">
        <v>0</v>
      </c>
      <c r="L108"/>
    </row>
    <row r="109" spans="2:12" s="227" customFormat="1" outlineLevel="1">
      <c r="B109" s="221">
        <v>47</v>
      </c>
      <c r="C109" t="s">
        <v>123</v>
      </c>
      <c r="D109" s="223">
        <v>0</v>
      </c>
      <c r="E109" s="223">
        <v>0</v>
      </c>
      <c r="F109" s="223"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/>
    </row>
    <row r="110" spans="2:12" s="227" customFormat="1" outlineLevel="1">
      <c r="B110" s="221">
        <v>48</v>
      </c>
      <c r="C110" t="s">
        <v>123</v>
      </c>
      <c r="D110" s="223">
        <v>0</v>
      </c>
      <c r="E110" s="223">
        <v>0</v>
      </c>
      <c r="F110" s="223">
        <v>0</v>
      </c>
      <c r="G110" s="223">
        <v>0</v>
      </c>
      <c r="H110" s="223">
        <v>0</v>
      </c>
      <c r="I110" s="223">
        <v>0</v>
      </c>
      <c r="J110" s="223">
        <v>0</v>
      </c>
      <c r="K110" s="223">
        <v>0</v>
      </c>
      <c r="L110"/>
    </row>
    <row r="111" spans="2:12" s="227" customFormat="1" outlineLevel="1">
      <c r="B111" s="221">
        <v>49</v>
      </c>
      <c r="C111" t="s">
        <v>123</v>
      </c>
      <c r="D111" s="223">
        <v>0</v>
      </c>
      <c r="E111" s="223">
        <v>0</v>
      </c>
      <c r="F111" s="223">
        <v>0</v>
      </c>
      <c r="G111" s="223">
        <v>0</v>
      </c>
      <c r="H111" s="223">
        <v>0</v>
      </c>
      <c r="I111" s="223">
        <v>0</v>
      </c>
      <c r="J111" s="223">
        <v>0</v>
      </c>
      <c r="K111" s="223">
        <v>0</v>
      </c>
      <c r="L111"/>
    </row>
    <row r="112" spans="2:12" s="227" customFormat="1" outlineLevel="1">
      <c r="B112" s="221">
        <v>50</v>
      </c>
      <c r="C112" t="s">
        <v>123</v>
      </c>
      <c r="D112" s="223">
        <v>0</v>
      </c>
      <c r="E112" s="223">
        <v>0</v>
      </c>
      <c r="F112" s="223">
        <v>0</v>
      </c>
      <c r="G112" s="223">
        <v>0</v>
      </c>
      <c r="H112" s="223">
        <v>0</v>
      </c>
      <c r="I112" s="223">
        <v>0</v>
      </c>
      <c r="J112" s="223">
        <v>0</v>
      </c>
      <c r="K112" s="223">
        <v>0</v>
      </c>
      <c r="L112"/>
    </row>
    <row r="113" spans="1:22" s="227" customFormat="1">
      <c r="B113"/>
      <c r="C113" s="226" t="s">
        <v>20</v>
      </c>
      <c r="D113" s="240">
        <v>21.086207918589739</v>
      </c>
      <c r="E113" s="240">
        <v>33.014634535890927</v>
      </c>
      <c r="F113" s="240">
        <v>10.342569497821867</v>
      </c>
      <c r="G113" s="240">
        <v>10.03830521525151</v>
      </c>
      <c r="H113" s="240">
        <v>10.441777521987337</v>
      </c>
      <c r="I113" s="240">
        <v>10.379392385120681</v>
      </c>
      <c r="J113" s="240">
        <v>11.389081004895475</v>
      </c>
      <c r="K113" s="240">
        <v>52.59112562507687</v>
      </c>
      <c r="L113"/>
    </row>
    <row r="114" spans="1:22" s="227" customFormat="1" ht="12.75" customHeight="1">
      <c r="A114" s="235"/>
      <c r="C114" s="226"/>
      <c r="K114" s="219"/>
      <c r="L114"/>
    </row>
    <row r="115" spans="1:22">
      <c r="A115" s="283"/>
      <c r="B115" s="283"/>
      <c r="C115" s="283" t="s">
        <v>136</v>
      </c>
      <c r="D115" s="283"/>
      <c r="E115" s="283"/>
      <c r="F115" s="283"/>
      <c r="G115" s="283"/>
      <c r="H115" s="283"/>
      <c r="I115" s="283"/>
      <c r="J115" s="283"/>
      <c r="K115" s="283"/>
      <c r="O115"/>
      <c r="P115"/>
      <c r="Q115"/>
      <c r="R115"/>
      <c r="S115"/>
      <c r="T115"/>
      <c r="U115"/>
      <c r="V115"/>
    </row>
    <row r="116" spans="1:22">
      <c r="D116" s="218">
        <v>0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/>
      <c r="O116"/>
      <c r="P116"/>
      <c r="Q116"/>
      <c r="R116"/>
      <c r="S116"/>
      <c r="T116"/>
      <c r="U116"/>
      <c r="V116"/>
    </row>
    <row r="117" spans="1:22">
      <c r="C117" s="220" t="s">
        <v>19</v>
      </c>
      <c r="D117" s="220" t="s">
        <v>129</v>
      </c>
      <c r="E117" s="220" t="s">
        <v>130</v>
      </c>
      <c r="F117" s="220" t="s">
        <v>16</v>
      </c>
      <c r="G117" s="220" t="s">
        <v>131</v>
      </c>
      <c r="H117" s="220" t="s">
        <v>132</v>
      </c>
      <c r="I117" s="220" t="s">
        <v>133</v>
      </c>
      <c r="J117" s="220" t="s">
        <v>134</v>
      </c>
      <c r="K117" s="220" t="s">
        <v>20</v>
      </c>
      <c r="O117"/>
      <c r="P117"/>
      <c r="Q117"/>
      <c r="R117"/>
      <c r="S117"/>
      <c r="T117"/>
      <c r="U117"/>
      <c r="V117"/>
    </row>
    <row r="118" spans="1:22">
      <c r="B118" s="221">
        <v>1</v>
      </c>
      <c r="C118" t="s">
        <v>21</v>
      </c>
      <c r="D118" s="223">
        <v>0</v>
      </c>
      <c r="E118" s="223">
        <v>0</v>
      </c>
      <c r="F118" s="223">
        <v>0</v>
      </c>
      <c r="G118" s="223">
        <v>0</v>
      </c>
      <c r="H118" s="223">
        <v>0</v>
      </c>
      <c r="I118" s="223">
        <v>0</v>
      </c>
      <c r="J118" s="223">
        <v>0</v>
      </c>
      <c r="K118" s="223">
        <v>0</v>
      </c>
      <c r="O118"/>
      <c r="P118"/>
      <c r="Q118"/>
      <c r="R118"/>
      <c r="S118"/>
      <c r="T118"/>
      <c r="U118"/>
      <c r="V118"/>
    </row>
    <row r="119" spans="1:22">
      <c r="B119" s="221">
        <v>2</v>
      </c>
      <c r="C119" t="s">
        <v>0</v>
      </c>
      <c r="D119" s="239">
        <v>0</v>
      </c>
      <c r="E119" s="239">
        <v>0</v>
      </c>
      <c r="F119" s="239">
        <v>0</v>
      </c>
      <c r="G119" s="223">
        <v>0</v>
      </c>
      <c r="H119" s="223">
        <v>0</v>
      </c>
      <c r="I119" s="223">
        <v>0</v>
      </c>
      <c r="J119" s="223">
        <v>0</v>
      </c>
      <c r="K119" s="223">
        <v>0</v>
      </c>
      <c r="O119"/>
      <c r="P119"/>
      <c r="Q119"/>
      <c r="R119"/>
      <c r="S119"/>
      <c r="T119"/>
      <c r="U119"/>
      <c r="V119"/>
    </row>
    <row r="120" spans="1:22">
      <c r="B120" s="221">
        <v>3</v>
      </c>
      <c r="C120" t="s">
        <v>1</v>
      </c>
      <c r="D120" s="223">
        <v>0</v>
      </c>
      <c r="E120" s="223">
        <v>0</v>
      </c>
      <c r="F120" s="223">
        <v>0</v>
      </c>
      <c r="G120" s="223">
        <v>0</v>
      </c>
      <c r="H120" s="223">
        <v>0</v>
      </c>
      <c r="I120" s="223">
        <v>0</v>
      </c>
      <c r="J120" s="223">
        <v>0</v>
      </c>
      <c r="K120" s="223">
        <v>0</v>
      </c>
      <c r="O120"/>
      <c r="P120"/>
      <c r="Q120"/>
      <c r="R120"/>
      <c r="S120"/>
      <c r="T120"/>
      <c r="U120"/>
      <c r="V120"/>
    </row>
    <row r="121" spans="1:22">
      <c r="B121" s="221">
        <v>4</v>
      </c>
      <c r="C121" t="s">
        <v>2</v>
      </c>
      <c r="D121" s="223">
        <v>0</v>
      </c>
      <c r="E121" s="223">
        <v>0</v>
      </c>
      <c r="F121" s="223">
        <v>0</v>
      </c>
      <c r="G121" s="223">
        <v>0</v>
      </c>
      <c r="H121" s="223">
        <v>0</v>
      </c>
      <c r="I121" s="223">
        <v>0</v>
      </c>
      <c r="J121" s="223">
        <v>0</v>
      </c>
      <c r="K121" s="223">
        <v>0</v>
      </c>
      <c r="O121"/>
      <c r="P121"/>
      <c r="Q121"/>
      <c r="R121"/>
      <c r="S121"/>
      <c r="T121"/>
      <c r="U121"/>
      <c r="V121"/>
    </row>
    <row r="122" spans="1:22">
      <c r="B122" s="221">
        <v>5</v>
      </c>
      <c r="C122" t="s">
        <v>3</v>
      </c>
      <c r="D122" s="223">
        <v>0</v>
      </c>
      <c r="E122" s="223">
        <v>0</v>
      </c>
      <c r="F122" s="223">
        <v>0</v>
      </c>
      <c r="G122" s="223">
        <v>0</v>
      </c>
      <c r="H122" s="223">
        <v>0</v>
      </c>
      <c r="I122" s="223">
        <v>0</v>
      </c>
      <c r="J122" s="223">
        <v>0</v>
      </c>
      <c r="K122" s="223">
        <v>0</v>
      </c>
      <c r="O122"/>
      <c r="P122"/>
      <c r="Q122"/>
      <c r="R122"/>
      <c r="S122"/>
      <c r="T122"/>
      <c r="U122"/>
      <c r="V122"/>
    </row>
    <row r="123" spans="1:22">
      <c r="B123" s="221">
        <v>6</v>
      </c>
      <c r="C123" t="s">
        <v>4</v>
      </c>
      <c r="D123" s="223">
        <v>0</v>
      </c>
      <c r="E123" s="223">
        <v>0</v>
      </c>
      <c r="F123" s="223">
        <v>0</v>
      </c>
      <c r="G123" s="223">
        <v>0</v>
      </c>
      <c r="H123" s="223">
        <v>0</v>
      </c>
      <c r="I123" s="223">
        <v>0</v>
      </c>
      <c r="J123" s="223">
        <v>0</v>
      </c>
      <c r="K123" s="223">
        <v>0</v>
      </c>
      <c r="O123"/>
      <c r="P123"/>
      <c r="Q123"/>
      <c r="R123"/>
      <c r="S123"/>
      <c r="T123"/>
      <c r="U123"/>
      <c r="V123"/>
    </row>
    <row r="124" spans="1:22">
      <c r="B124" s="221">
        <v>7</v>
      </c>
      <c r="C124" t="s">
        <v>5</v>
      </c>
      <c r="D124" s="223">
        <v>0.71992784846005786</v>
      </c>
      <c r="E124" s="223">
        <v>0.76112876887372005</v>
      </c>
      <c r="F124" s="223">
        <v>0.93353763378839572</v>
      </c>
      <c r="G124" s="223">
        <v>0.96728806321497318</v>
      </c>
      <c r="H124" s="223">
        <v>0.4939494731606825</v>
      </c>
      <c r="I124" s="223">
        <v>0.49619305419252685</v>
      </c>
      <c r="J124" s="223">
        <v>0.51309180670300325</v>
      </c>
      <c r="K124" s="223">
        <v>3.4040600310595814</v>
      </c>
      <c r="O124"/>
      <c r="P124"/>
      <c r="Q124"/>
      <c r="R124"/>
      <c r="S124"/>
      <c r="T124"/>
      <c r="U124"/>
      <c r="V124"/>
    </row>
    <row r="125" spans="1:22">
      <c r="B125" s="221">
        <v>8</v>
      </c>
      <c r="C125" t="s">
        <v>6</v>
      </c>
      <c r="D125" s="223">
        <v>0</v>
      </c>
      <c r="E125" s="223">
        <v>0</v>
      </c>
      <c r="F125" s="223">
        <v>0</v>
      </c>
      <c r="G125" s="223">
        <v>0</v>
      </c>
      <c r="H125" s="223">
        <v>0</v>
      </c>
      <c r="I125" s="223">
        <v>0</v>
      </c>
      <c r="J125" s="223">
        <v>0</v>
      </c>
      <c r="K125" s="223">
        <v>0</v>
      </c>
      <c r="O125"/>
      <c r="P125"/>
      <c r="Q125"/>
      <c r="R125"/>
      <c r="S125"/>
      <c r="T125"/>
      <c r="U125"/>
      <c r="V125"/>
    </row>
    <row r="126" spans="1:22">
      <c r="B126" s="221">
        <v>9</v>
      </c>
      <c r="C126" t="s">
        <v>7</v>
      </c>
      <c r="D126" s="223">
        <v>0</v>
      </c>
      <c r="E126" s="223">
        <v>0</v>
      </c>
      <c r="F126" s="223">
        <v>0</v>
      </c>
      <c r="G126" s="223">
        <v>0</v>
      </c>
      <c r="H126" s="223">
        <v>0</v>
      </c>
      <c r="I126" s="223">
        <v>0</v>
      </c>
      <c r="J126" s="223">
        <v>0</v>
      </c>
      <c r="K126" s="223">
        <v>0</v>
      </c>
      <c r="O126"/>
      <c r="P126"/>
      <c r="Q126"/>
      <c r="R126"/>
      <c r="S126"/>
      <c r="T126"/>
      <c r="U126"/>
      <c r="V126"/>
    </row>
    <row r="127" spans="1:22">
      <c r="B127" s="221">
        <v>10</v>
      </c>
      <c r="C127" t="s">
        <v>8</v>
      </c>
      <c r="D127" s="223">
        <v>0</v>
      </c>
      <c r="E127" s="223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O127"/>
      <c r="P127"/>
      <c r="Q127"/>
      <c r="R127"/>
      <c r="S127"/>
      <c r="T127"/>
      <c r="U127"/>
      <c r="V127"/>
    </row>
    <row r="128" spans="1:22">
      <c r="B128" s="221">
        <v>11</v>
      </c>
      <c r="C128" t="s">
        <v>9</v>
      </c>
      <c r="D128" s="223">
        <v>0</v>
      </c>
      <c r="E128" s="223">
        <v>0</v>
      </c>
      <c r="F128" s="223">
        <v>0</v>
      </c>
      <c r="G128" s="223">
        <v>0</v>
      </c>
      <c r="H128" s="223">
        <v>0</v>
      </c>
      <c r="I128" s="223">
        <v>0</v>
      </c>
      <c r="J128" s="223">
        <v>0</v>
      </c>
      <c r="K128" s="223">
        <v>0</v>
      </c>
      <c r="O128"/>
      <c r="P128"/>
      <c r="Q128"/>
      <c r="R128"/>
      <c r="S128"/>
      <c r="T128"/>
      <c r="U128"/>
      <c r="V128"/>
    </row>
    <row r="129" spans="2:22">
      <c r="B129" s="221">
        <v>12</v>
      </c>
      <c r="C129" t="s">
        <v>10</v>
      </c>
      <c r="D129" s="223">
        <v>0</v>
      </c>
      <c r="E129" s="223">
        <v>0</v>
      </c>
      <c r="F129" s="223">
        <v>0</v>
      </c>
      <c r="G129" s="223">
        <v>0</v>
      </c>
      <c r="H129" s="223">
        <v>0</v>
      </c>
      <c r="I129" s="223">
        <v>0</v>
      </c>
      <c r="J129" s="223">
        <v>0</v>
      </c>
      <c r="K129" s="223">
        <v>0</v>
      </c>
      <c r="O129"/>
      <c r="P129"/>
      <c r="Q129"/>
      <c r="R129"/>
      <c r="S129"/>
      <c r="T129"/>
      <c r="U129"/>
      <c r="V129"/>
    </row>
    <row r="130" spans="2:22">
      <c r="B130" s="221">
        <v>13</v>
      </c>
      <c r="C130" t="s">
        <v>11</v>
      </c>
      <c r="D130" s="223">
        <v>0</v>
      </c>
      <c r="E130" s="223">
        <v>0</v>
      </c>
      <c r="F130" s="223">
        <v>0</v>
      </c>
      <c r="G130" s="223">
        <v>0</v>
      </c>
      <c r="H130" s="223">
        <v>0</v>
      </c>
      <c r="I130" s="223">
        <v>0</v>
      </c>
      <c r="J130" s="223">
        <v>0</v>
      </c>
      <c r="K130" s="223">
        <v>0</v>
      </c>
      <c r="O130"/>
      <c r="P130"/>
      <c r="Q130"/>
      <c r="R130"/>
      <c r="S130"/>
      <c r="T130"/>
      <c r="U130"/>
      <c r="V130"/>
    </row>
    <row r="131" spans="2:22">
      <c r="B131" s="221">
        <v>14</v>
      </c>
      <c r="C131" t="s">
        <v>123</v>
      </c>
      <c r="D131" s="223">
        <v>0</v>
      </c>
      <c r="E131" s="223">
        <v>0</v>
      </c>
      <c r="F131" s="223">
        <v>0</v>
      </c>
      <c r="G131" s="223">
        <v>0</v>
      </c>
      <c r="H131" s="223">
        <v>0</v>
      </c>
      <c r="I131" s="223">
        <v>0</v>
      </c>
      <c r="J131" s="223">
        <v>0</v>
      </c>
      <c r="K131" s="223">
        <v>0</v>
      </c>
      <c r="O131"/>
      <c r="P131"/>
      <c r="Q131"/>
      <c r="R131"/>
      <c r="S131"/>
      <c r="T131"/>
      <c r="U131"/>
      <c r="V131"/>
    </row>
    <row r="132" spans="2:22">
      <c r="B132" s="221">
        <v>15</v>
      </c>
      <c r="C132" t="s">
        <v>123</v>
      </c>
      <c r="D132" s="223">
        <v>0</v>
      </c>
      <c r="E132" s="223">
        <v>0</v>
      </c>
      <c r="F132" s="223">
        <v>0</v>
      </c>
      <c r="G132" s="223">
        <v>0</v>
      </c>
      <c r="H132" s="223">
        <v>0</v>
      </c>
      <c r="I132" s="223">
        <v>0</v>
      </c>
      <c r="J132" s="223">
        <v>0</v>
      </c>
      <c r="K132" s="223">
        <v>0</v>
      </c>
      <c r="O132"/>
      <c r="P132"/>
      <c r="Q132"/>
      <c r="R132"/>
      <c r="S132"/>
      <c r="T132"/>
      <c r="U132"/>
      <c r="V132"/>
    </row>
    <row r="133" spans="2:22">
      <c r="B133" s="221">
        <v>16</v>
      </c>
      <c r="C133" t="s">
        <v>123</v>
      </c>
      <c r="D133" s="223">
        <v>0</v>
      </c>
      <c r="E133" s="223">
        <v>0</v>
      </c>
      <c r="F133" s="223">
        <v>0</v>
      </c>
      <c r="G133" s="223">
        <v>0</v>
      </c>
      <c r="H133" s="223">
        <v>0</v>
      </c>
      <c r="I133" s="223">
        <v>0</v>
      </c>
      <c r="J133" s="223">
        <v>0</v>
      </c>
      <c r="K133" s="223">
        <v>0</v>
      </c>
      <c r="O133"/>
      <c r="P133"/>
      <c r="Q133"/>
      <c r="R133"/>
      <c r="S133"/>
      <c r="T133"/>
      <c r="U133"/>
      <c r="V133"/>
    </row>
    <row r="134" spans="2:22">
      <c r="B134" s="221">
        <v>17</v>
      </c>
      <c r="C134" t="s">
        <v>123</v>
      </c>
      <c r="D134" s="223">
        <v>0</v>
      </c>
      <c r="E134" s="223">
        <v>0</v>
      </c>
      <c r="F134" s="223">
        <v>0</v>
      </c>
      <c r="G134" s="223">
        <v>0</v>
      </c>
      <c r="H134" s="223">
        <v>0</v>
      </c>
      <c r="I134" s="223">
        <v>0</v>
      </c>
      <c r="J134" s="223">
        <v>0</v>
      </c>
      <c r="K134" s="223">
        <v>0</v>
      </c>
      <c r="O134"/>
      <c r="P134"/>
      <c r="Q134"/>
      <c r="R134"/>
      <c r="S134"/>
      <c r="T134"/>
      <c r="U134"/>
      <c r="V134"/>
    </row>
    <row r="135" spans="2:22">
      <c r="B135" s="221">
        <v>18</v>
      </c>
      <c r="C135" t="s">
        <v>123</v>
      </c>
      <c r="D135" s="223">
        <v>0</v>
      </c>
      <c r="E135" s="223">
        <v>0</v>
      </c>
      <c r="F135" s="223">
        <v>0</v>
      </c>
      <c r="G135" s="223">
        <v>0</v>
      </c>
      <c r="H135" s="223">
        <v>0</v>
      </c>
      <c r="I135" s="223">
        <v>0</v>
      </c>
      <c r="J135" s="223">
        <v>0</v>
      </c>
      <c r="K135" s="223">
        <v>0</v>
      </c>
      <c r="O135"/>
      <c r="P135"/>
      <c r="Q135"/>
      <c r="R135"/>
      <c r="S135"/>
      <c r="T135"/>
      <c r="U135"/>
      <c r="V135"/>
    </row>
    <row r="136" spans="2:22">
      <c r="B136" s="221">
        <v>19</v>
      </c>
      <c r="C136" t="s">
        <v>123</v>
      </c>
      <c r="D136" s="223">
        <v>0</v>
      </c>
      <c r="E136" s="223">
        <v>0</v>
      </c>
      <c r="F136" s="223">
        <v>0</v>
      </c>
      <c r="G136" s="223">
        <v>0</v>
      </c>
      <c r="H136" s="223">
        <v>0</v>
      </c>
      <c r="I136" s="223">
        <v>0</v>
      </c>
      <c r="J136" s="223">
        <v>0</v>
      </c>
      <c r="K136" s="223">
        <v>0</v>
      </c>
      <c r="O136"/>
      <c r="P136"/>
      <c r="Q136"/>
      <c r="R136"/>
      <c r="S136"/>
      <c r="T136"/>
      <c r="U136"/>
      <c r="V136"/>
    </row>
    <row r="137" spans="2:22">
      <c r="B137" s="221">
        <v>20</v>
      </c>
      <c r="C137" t="s">
        <v>123</v>
      </c>
      <c r="D137" s="223">
        <v>0</v>
      </c>
      <c r="E137" s="223">
        <v>0</v>
      </c>
      <c r="F137" s="223">
        <v>0</v>
      </c>
      <c r="G137" s="223">
        <v>0</v>
      </c>
      <c r="H137" s="223">
        <v>0</v>
      </c>
      <c r="I137" s="223">
        <v>0</v>
      </c>
      <c r="J137" s="223">
        <v>0</v>
      </c>
      <c r="K137" s="223">
        <v>0</v>
      </c>
      <c r="O137"/>
      <c r="P137"/>
      <c r="Q137"/>
      <c r="R137"/>
      <c r="S137"/>
      <c r="T137"/>
      <c r="U137"/>
      <c r="V137"/>
    </row>
    <row r="138" spans="2:22" outlineLevel="1">
      <c r="B138" s="221">
        <v>21</v>
      </c>
      <c r="C138" t="s">
        <v>123</v>
      </c>
      <c r="D138" s="223">
        <v>0</v>
      </c>
      <c r="E138" s="223">
        <v>0</v>
      </c>
      <c r="F138" s="223">
        <v>0</v>
      </c>
      <c r="G138" s="223">
        <v>0</v>
      </c>
      <c r="H138" s="223">
        <v>0</v>
      </c>
      <c r="I138" s="223">
        <v>0</v>
      </c>
      <c r="J138" s="223">
        <v>0</v>
      </c>
      <c r="K138" s="223">
        <v>0</v>
      </c>
      <c r="O138"/>
      <c r="P138"/>
      <c r="Q138"/>
      <c r="R138"/>
      <c r="S138"/>
      <c r="T138"/>
      <c r="U138"/>
      <c r="V138"/>
    </row>
    <row r="139" spans="2:22" outlineLevel="1">
      <c r="B139" s="221">
        <v>22</v>
      </c>
      <c r="C139" t="s">
        <v>123</v>
      </c>
      <c r="D139" s="223">
        <v>0</v>
      </c>
      <c r="E139" s="223">
        <v>0</v>
      </c>
      <c r="F139" s="223">
        <v>0</v>
      </c>
      <c r="G139" s="223">
        <v>0</v>
      </c>
      <c r="H139" s="223">
        <v>0</v>
      </c>
      <c r="I139" s="223">
        <v>0</v>
      </c>
      <c r="J139" s="223">
        <v>0</v>
      </c>
      <c r="K139" s="223">
        <v>0</v>
      </c>
      <c r="O139"/>
      <c r="P139"/>
      <c r="Q139"/>
      <c r="R139"/>
      <c r="S139"/>
      <c r="T139"/>
      <c r="U139"/>
      <c r="V139"/>
    </row>
    <row r="140" spans="2:22" outlineLevel="1">
      <c r="B140" s="221">
        <v>23</v>
      </c>
      <c r="C140" t="s">
        <v>123</v>
      </c>
      <c r="D140" s="223">
        <v>0</v>
      </c>
      <c r="E140" s="223">
        <v>0</v>
      </c>
      <c r="F140" s="223">
        <v>0</v>
      </c>
      <c r="G140" s="223">
        <v>0</v>
      </c>
      <c r="H140" s="223">
        <v>0</v>
      </c>
      <c r="I140" s="223">
        <v>0</v>
      </c>
      <c r="J140" s="223">
        <v>0</v>
      </c>
      <c r="K140" s="223">
        <v>0</v>
      </c>
      <c r="O140"/>
      <c r="P140"/>
      <c r="Q140"/>
      <c r="R140"/>
      <c r="S140"/>
      <c r="T140"/>
      <c r="U140"/>
      <c r="V140"/>
    </row>
    <row r="141" spans="2:22" outlineLevel="1">
      <c r="B141" s="221">
        <v>24</v>
      </c>
      <c r="C141" t="s">
        <v>123</v>
      </c>
      <c r="D141" s="223">
        <v>0</v>
      </c>
      <c r="E141" s="223">
        <v>0</v>
      </c>
      <c r="F141" s="223">
        <v>0</v>
      </c>
      <c r="G141" s="223">
        <v>0</v>
      </c>
      <c r="H141" s="223">
        <v>0</v>
      </c>
      <c r="I141" s="223">
        <v>0</v>
      </c>
      <c r="J141" s="223">
        <v>0</v>
      </c>
      <c r="K141" s="223">
        <v>0</v>
      </c>
      <c r="O141"/>
      <c r="P141"/>
      <c r="Q141"/>
      <c r="R141"/>
      <c r="S141"/>
      <c r="T141"/>
      <c r="U141"/>
      <c r="V141"/>
    </row>
    <row r="142" spans="2:22" outlineLevel="1">
      <c r="B142" s="221">
        <v>25</v>
      </c>
      <c r="C142" t="s">
        <v>123</v>
      </c>
      <c r="D142" s="223">
        <v>0</v>
      </c>
      <c r="E142" s="223">
        <v>0</v>
      </c>
      <c r="F142" s="223">
        <v>0</v>
      </c>
      <c r="G142" s="223">
        <v>0</v>
      </c>
      <c r="H142" s="223">
        <v>0</v>
      </c>
      <c r="I142" s="223">
        <v>0</v>
      </c>
      <c r="J142" s="223">
        <v>0</v>
      </c>
      <c r="K142" s="223">
        <v>0</v>
      </c>
      <c r="O142"/>
      <c r="P142"/>
      <c r="Q142"/>
      <c r="R142"/>
      <c r="S142"/>
      <c r="T142"/>
      <c r="U142"/>
      <c r="V142"/>
    </row>
    <row r="143" spans="2:22" outlineLevel="1">
      <c r="B143" s="221">
        <v>26</v>
      </c>
      <c r="C143" t="s">
        <v>123</v>
      </c>
      <c r="D143" s="223">
        <v>0</v>
      </c>
      <c r="E143" s="223">
        <v>0</v>
      </c>
      <c r="F143" s="223">
        <v>0</v>
      </c>
      <c r="G143" s="223">
        <v>0</v>
      </c>
      <c r="H143" s="223">
        <v>0</v>
      </c>
      <c r="I143" s="223">
        <v>0</v>
      </c>
      <c r="J143" s="223">
        <v>0</v>
      </c>
      <c r="K143" s="223">
        <v>0</v>
      </c>
      <c r="O143"/>
      <c r="P143"/>
      <c r="Q143"/>
      <c r="R143"/>
      <c r="S143"/>
      <c r="T143"/>
      <c r="U143"/>
      <c r="V143"/>
    </row>
    <row r="144" spans="2:22" outlineLevel="1">
      <c r="B144" s="221">
        <v>27</v>
      </c>
      <c r="C144" t="s">
        <v>123</v>
      </c>
      <c r="D144" s="223">
        <v>0</v>
      </c>
      <c r="E144" s="223">
        <v>0</v>
      </c>
      <c r="F144" s="223">
        <v>0</v>
      </c>
      <c r="G144" s="223">
        <v>0</v>
      </c>
      <c r="H144" s="223">
        <v>0</v>
      </c>
      <c r="I144" s="223">
        <v>0</v>
      </c>
      <c r="J144" s="223">
        <v>0</v>
      </c>
      <c r="K144" s="223">
        <v>0</v>
      </c>
      <c r="O144"/>
      <c r="P144"/>
      <c r="Q144"/>
      <c r="R144"/>
      <c r="S144"/>
      <c r="T144"/>
      <c r="U144"/>
      <c r="V144"/>
    </row>
    <row r="145" spans="2:22" outlineLevel="1">
      <c r="B145" s="221">
        <v>28</v>
      </c>
      <c r="C145" t="s">
        <v>123</v>
      </c>
      <c r="D145" s="223">
        <v>0</v>
      </c>
      <c r="E145" s="223">
        <v>0</v>
      </c>
      <c r="F145" s="223">
        <v>0</v>
      </c>
      <c r="G145" s="223">
        <v>0</v>
      </c>
      <c r="H145" s="223">
        <v>0</v>
      </c>
      <c r="I145" s="223">
        <v>0</v>
      </c>
      <c r="J145" s="223">
        <v>0</v>
      </c>
      <c r="K145" s="223">
        <v>0</v>
      </c>
      <c r="O145"/>
      <c r="P145"/>
      <c r="Q145"/>
      <c r="R145"/>
      <c r="S145"/>
      <c r="T145"/>
      <c r="U145"/>
      <c r="V145"/>
    </row>
    <row r="146" spans="2:22" outlineLevel="1">
      <c r="B146" s="221">
        <v>29</v>
      </c>
      <c r="C146" t="s">
        <v>123</v>
      </c>
      <c r="D146" s="223">
        <v>0</v>
      </c>
      <c r="E146" s="223">
        <v>0</v>
      </c>
      <c r="F146" s="223">
        <v>0</v>
      </c>
      <c r="G146" s="223">
        <v>0</v>
      </c>
      <c r="H146" s="223">
        <v>0</v>
      </c>
      <c r="I146" s="223">
        <v>0</v>
      </c>
      <c r="J146" s="223">
        <v>0</v>
      </c>
      <c r="K146" s="223">
        <v>0</v>
      </c>
      <c r="O146"/>
      <c r="P146"/>
      <c r="Q146"/>
      <c r="R146"/>
      <c r="S146"/>
      <c r="T146"/>
      <c r="U146"/>
      <c r="V146"/>
    </row>
    <row r="147" spans="2:22" outlineLevel="1">
      <c r="B147" s="221">
        <v>30</v>
      </c>
      <c r="C147" t="s">
        <v>123</v>
      </c>
      <c r="D147" s="223">
        <v>0</v>
      </c>
      <c r="E147" s="223">
        <v>0</v>
      </c>
      <c r="F147" s="223">
        <v>0</v>
      </c>
      <c r="G147" s="223">
        <v>0</v>
      </c>
      <c r="H147" s="223">
        <v>0</v>
      </c>
      <c r="I147" s="223">
        <v>0</v>
      </c>
      <c r="J147" s="223">
        <v>0</v>
      </c>
      <c r="K147" s="223">
        <v>0</v>
      </c>
      <c r="O147"/>
      <c r="P147"/>
      <c r="Q147"/>
      <c r="R147"/>
      <c r="S147"/>
      <c r="T147"/>
      <c r="U147"/>
      <c r="V147"/>
    </row>
    <row r="148" spans="2:22" outlineLevel="1">
      <c r="B148" s="221">
        <v>31</v>
      </c>
      <c r="C148" t="s">
        <v>123</v>
      </c>
      <c r="D148" s="223">
        <v>0</v>
      </c>
      <c r="E148" s="223">
        <v>0</v>
      </c>
      <c r="F148" s="223">
        <v>0</v>
      </c>
      <c r="G148" s="223">
        <v>0</v>
      </c>
      <c r="H148" s="223">
        <v>0</v>
      </c>
      <c r="I148" s="223">
        <v>0</v>
      </c>
      <c r="J148" s="223">
        <v>0</v>
      </c>
      <c r="K148" s="223">
        <v>0</v>
      </c>
      <c r="O148"/>
      <c r="P148"/>
      <c r="Q148"/>
      <c r="R148"/>
      <c r="S148"/>
      <c r="T148"/>
      <c r="U148"/>
      <c r="V148"/>
    </row>
    <row r="149" spans="2:22" outlineLevel="1">
      <c r="B149" s="221">
        <v>32</v>
      </c>
      <c r="C149" t="s">
        <v>123</v>
      </c>
      <c r="D149" s="223">
        <v>0</v>
      </c>
      <c r="E149" s="223">
        <v>0</v>
      </c>
      <c r="F149" s="223">
        <v>0</v>
      </c>
      <c r="G149" s="223">
        <v>0</v>
      </c>
      <c r="H149" s="223">
        <v>0</v>
      </c>
      <c r="I149" s="223">
        <v>0</v>
      </c>
      <c r="J149" s="223">
        <v>0</v>
      </c>
      <c r="K149" s="223">
        <v>0</v>
      </c>
      <c r="O149"/>
      <c r="P149"/>
      <c r="Q149"/>
      <c r="R149"/>
      <c r="S149"/>
      <c r="T149"/>
      <c r="U149"/>
      <c r="V149"/>
    </row>
    <row r="150" spans="2:22" outlineLevel="1">
      <c r="B150" s="221">
        <v>33</v>
      </c>
      <c r="C150" t="s">
        <v>123</v>
      </c>
      <c r="D150" s="223">
        <v>0</v>
      </c>
      <c r="E150" s="223">
        <v>0</v>
      </c>
      <c r="F150" s="223">
        <v>0</v>
      </c>
      <c r="G150" s="223">
        <v>0</v>
      </c>
      <c r="H150" s="223">
        <v>0</v>
      </c>
      <c r="I150" s="223">
        <v>0</v>
      </c>
      <c r="J150" s="223">
        <v>0</v>
      </c>
      <c r="K150" s="223">
        <v>0</v>
      </c>
      <c r="O150"/>
      <c r="P150"/>
      <c r="Q150"/>
      <c r="R150"/>
      <c r="S150"/>
      <c r="T150"/>
      <c r="U150"/>
      <c r="V150"/>
    </row>
    <row r="151" spans="2:22" outlineLevel="1">
      <c r="B151" s="221">
        <v>34</v>
      </c>
      <c r="C151" t="s">
        <v>123</v>
      </c>
      <c r="D151" s="223">
        <v>0</v>
      </c>
      <c r="E151" s="223">
        <v>0</v>
      </c>
      <c r="F151" s="223">
        <v>0</v>
      </c>
      <c r="G151" s="223">
        <v>0</v>
      </c>
      <c r="H151" s="223">
        <v>0</v>
      </c>
      <c r="I151" s="223">
        <v>0</v>
      </c>
      <c r="J151" s="223">
        <v>0</v>
      </c>
      <c r="K151" s="223">
        <v>0</v>
      </c>
      <c r="O151"/>
      <c r="P151"/>
      <c r="Q151"/>
      <c r="R151"/>
      <c r="S151"/>
      <c r="T151"/>
      <c r="U151"/>
      <c r="V151"/>
    </row>
    <row r="152" spans="2:22" outlineLevel="1">
      <c r="B152" s="221">
        <v>35</v>
      </c>
      <c r="C152" t="s">
        <v>123</v>
      </c>
      <c r="D152" s="223">
        <v>0</v>
      </c>
      <c r="E152" s="223">
        <v>0</v>
      </c>
      <c r="F152" s="223">
        <v>0</v>
      </c>
      <c r="G152" s="223">
        <v>0</v>
      </c>
      <c r="H152" s="223">
        <v>0</v>
      </c>
      <c r="I152" s="223">
        <v>0</v>
      </c>
      <c r="J152" s="223">
        <v>0</v>
      </c>
      <c r="K152" s="223">
        <v>0</v>
      </c>
      <c r="O152"/>
      <c r="P152"/>
      <c r="Q152"/>
      <c r="R152"/>
      <c r="S152"/>
      <c r="T152"/>
      <c r="U152"/>
      <c r="V152"/>
    </row>
    <row r="153" spans="2:22" outlineLevel="1">
      <c r="B153" s="221">
        <v>36</v>
      </c>
      <c r="C153" t="s">
        <v>123</v>
      </c>
      <c r="D153" s="223">
        <v>0</v>
      </c>
      <c r="E153" s="223">
        <v>0</v>
      </c>
      <c r="F153" s="223">
        <v>0</v>
      </c>
      <c r="G153" s="223">
        <v>0</v>
      </c>
      <c r="H153" s="223">
        <v>0</v>
      </c>
      <c r="I153" s="223">
        <v>0</v>
      </c>
      <c r="J153" s="223">
        <v>0</v>
      </c>
      <c r="K153" s="223">
        <v>0</v>
      </c>
      <c r="O153"/>
      <c r="P153"/>
      <c r="Q153"/>
      <c r="R153"/>
      <c r="S153"/>
      <c r="T153"/>
      <c r="U153"/>
      <c r="V153"/>
    </row>
    <row r="154" spans="2:22" outlineLevel="1">
      <c r="B154" s="221">
        <v>37</v>
      </c>
      <c r="C154" t="s">
        <v>123</v>
      </c>
      <c r="D154" s="223">
        <v>0</v>
      </c>
      <c r="E154" s="223">
        <v>0</v>
      </c>
      <c r="F154" s="223">
        <v>0</v>
      </c>
      <c r="G154" s="223">
        <v>0</v>
      </c>
      <c r="H154" s="223">
        <v>0</v>
      </c>
      <c r="I154" s="223">
        <v>0</v>
      </c>
      <c r="J154" s="223">
        <v>0</v>
      </c>
      <c r="K154" s="223">
        <v>0</v>
      </c>
      <c r="O154"/>
      <c r="P154"/>
      <c r="Q154"/>
      <c r="R154"/>
      <c r="S154"/>
      <c r="T154"/>
      <c r="U154"/>
      <c r="V154"/>
    </row>
    <row r="155" spans="2:22" outlineLevel="1">
      <c r="B155" s="221">
        <v>38</v>
      </c>
      <c r="C155" t="s">
        <v>123</v>
      </c>
      <c r="D155" s="223">
        <v>0</v>
      </c>
      <c r="E155" s="223">
        <v>0</v>
      </c>
      <c r="F155" s="223">
        <v>0</v>
      </c>
      <c r="G155" s="223">
        <v>0</v>
      </c>
      <c r="H155" s="223">
        <v>0</v>
      </c>
      <c r="I155" s="223">
        <v>0</v>
      </c>
      <c r="J155" s="223">
        <v>0</v>
      </c>
      <c r="K155" s="223">
        <v>0</v>
      </c>
      <c r="O155"/>
      <c r="P155"/>
      <c r="Q155"/>
      <c r="R155"/>
      <c r="S155"/>
      <c r="T155"/>
      <c r="U155"/>
      <c r="V155"/>
    </row>
    <row r="156" spans="2:22" outlineLevel="1">
      <c r="B156" s="221">
        <v>39</v>
      </c>
      <c r="C156" t="s">
        <v>123</v>
      </c>
      <c r="D156" s="223">
        <v>0</v>
      </c>
      <c r="E156" s="223">
        <v>0</v>
      </c>
      <c r="F156" s="223">
        <v>0</v>
      </c>
      <c r="G156" s="223">
        <v>0</v>
      </c>
      <c r="H156" s="223">
        <v>0</v>
      </c>
      <c r="I156" s="223">
        <v>0</v>
      </c>
      <c r="J156" s="223">
        <v>0</v>
      </c>
      <c r="K156" s="223">
        <v>0</v>
      </c>
      <c r="O156"/>
      <c r="P156"/>
      <c r="Q156"/>
      <c r="R156"/>
      <c r="S156"/>
      <c r="T156"/>
      <c r="U156"/>
      <c r="V156"/>
    </row>
    <row r="157" spans="2:22" outlineLevel="1">
      <c r="B157" s="221">
        <v>40</v>
      </c>
      <c r="C157" t="s">
        <v>123</v>
      </c>
      <c r="D157" s="223">
        <v>0</v>
      </c>
      <c r="E157" s="223">
        <v>0</v>
      </c>
      <c r="F157" s="223">
        <v>0</v>
      </c>
      <c r="G157" s="223">
        <v>0</v>
      </c>
      <c r="H157" s="223">
        <v>0</v>
      </c>
      <c r="I157" s="223">
        <v>0</v>
      </c>
      <c r="J157" s="223">
        <v>0</v>
      </c>
      <c r="K157" s="223">
        <v>0</v>
      </c>
      <c r="O157"/>
      <c r="P157"/>
      <c r="Q157"/>
      <c r="R157"/>
      <c r="S157"/>
      <c r="T157"/>
      <c r="U157"/>
      <c r="V157"/>
    </row>
    <row r="158" spans="2:22" outlineLevel="1">
      <c r="B158" s="221">
        <v>41</v>
      </c>
      <c r="C158" t="s">
        <v>123</v>
      </c>
      <c r="D158" s="223">
        <v>0</v>
      </c>
      <c r="E158" s="223">
        <v>0</v>
      </c>
      <c r="F158" s="223">
        <v>0</v>
      </c>
      <c r="G158" s="223">
        <v>0</v>
      </c>
      <c r="H158" s="223">
        <v>0</v>
      </c>
      <c r="I158" s="223">
        <v>0</v>
      </c>
      <c r="J158" s="223">
        <v>0</v>
      </c>
      <c r="K158" s="223">
        <v>0</v>
      </c>
      <c r="O158"/>
      <c r="P158"/>
      <c r="Q158"/>
      <c r="R158"/>
      <c r="S158"/>
      <c r="T158"/>
      <c r="U158"/>
      <c r="V158"/>
    </row>
    <row r="159" spans="2:22" outlineLevel="1">
      <c r="B159" s="221">
        <v>42</v>
      </c>
      <c r="C159" t="s">
        <v>123</v>
      </c>
      <c r="D159" s="223">
        <v>0</v>
      </c>
      <c r="E159" s="223">
        <v>0</v>
      </c>
      <c r="F159" s="223">
        <v>0</v>
      </c>
      <c r="G159" s="223">
        <v>0</v>
      </c>
      <c r="H159" s="223">
        <v>0</v>
      </c>
      <c r="I159" s="223">
        <v>0</v>
      </c>
      <c r="J159" s="223">
        <v>0</v>
      </c>
      <c r="K159" s="223">
        <v>0</v>
      </c>
      <c r="O159"/>
      <c r="P159"/>
      <c r="Q159"/>
      <c r="R159"/>
      <c r="S159"/>
      <c r="T159"/>
      <c r="U159"/>
      <c r="V159"/>
    </row>
    <row r="160" spans="2:22" outlineLevel="1">
      <c r="B160" s="221">
        <v>43</v>
      </c>
      <c r="C160" t="s">
        <v>123</v>
      </c>
      <c r="D160" s="223">
        <v>0</v>
      </c>
      <c r="E160" s="223">
        <v>0</v>
      </c>
      <c r="F160" s="223">
        <v>0</v>
      </c>
      <c r="G160" s="223">
        <v>0</v>
      </c>
      <c r="H160" s="223">
        <v>0</v>
      </c>
      <c r="I160" s="223">
        <v>0</v>
      </c>
      <c r="J160" s="223">
        <v>0</v>
      </c>
      <c r="K160" s="223">
        <v>0</v>
      </c>
      <c r="O160"/>
      <c r="P160"/>
      <c r="Q160"/>
      <c r="R160"/>
      <c r="S160"/>
      <c r="T160"/>
      <c r="U160"/>
      <c r="V160"/>
    </row>
    <row r="161" spans="1:41" outlineLevel="1">
      <c r="B161" s="221">
        <v>44</v>
      </c>
      <c r="C161" t="s">
        <v>123</v>
      </c>
      <c r="D161" s="223">
        <v>0</v>
      </c>
      <c r="E161" s="223">
        <v>0</v>
      </c>
      <c r="F161" s="223">
        <v>0</v>
      </c>
      <c r="G161" s="223">
        <v>0</v>
      </c>
      <c r="H161" s="223">
        <v>0</v>
      </c>
      <c r="I161" s="223">
        <v>0</v>
      </c>
      <c r="J161" s="223">
        <v>0</v>
      </c>
      <c r="K161" s="223">
        <v>0</v>
      </c>
      <c r="O161"/>
      <c r="P161"/>
      <c r="Q161"/>
      <c r="R161"/>
      <c r="S161"/>
      <c r="T161"/>
      <c r="U161"/>
      <c r="V161"/>
    </row>
    <row r="162" spans="1:41" outlineLevel="1">
      <c r="B162" s="221">
        <v>45</v>
      </c>
      <c r="C162" t="s">
        <v>123</v>
      </c>
      <c r="D162" s="223">
        <v>0</v>
      </c>
      <c r="E162" s="223">
        <v>0</v>
      </c>
      <c r="F162" s="223">
        <v>0</v>
      </c>
      <c r="G162" s="223">
        <v>0</v>
      </c>
      <c r="H162" s="223">
        <v>0</v>
      </c>
      <c r="I162" s="223">
        <v>0</v>
      </c>
      <c r="J162" s="223">
        <v>0</v>
      </c>
      <c r="K162" s="223">
        <v>0</v>
      </c>
      <c r="O162"/>
      <c r="P162"/>
      <c r="Q162"/>
      <c r="R162"/>
      <c r="S162"/>
      <c r="T162"/>
      <c r="U162"/>
      <c r="V162"/>
    </row>
    <row r="163" spans="1:41" outlineLevel="1">
      <c r="B163" s="221">
        <v>46</v>
      </c>
      <c r="C163" t="s">
        <v>123</v>
      </c>
      <c r="D163" s="223">
        <v>0</v>
      </c>
      <c r="E163" s="223">
        <v>0</v>
      </c>
      <c r="F163" s="223">
        <v>0</v>
      </c>
      <c r="G163" s="223">
        <v>0</v>
      </c>
      <c r="H163" s="223">
        <v>0</v>
      </c>
      <c r="I163" s="223">
        <v>0</v>
      </c>
      <c r="J163" s="223">
        <v>0</v>
      </c>
      <c r="K163" s="223">
        <v>0</v>
      </c>
      <c r="O163"/>
      <c r="P163"/>
      <c r="Q163"/>
      <c r="R163"/>
      <c r="S163"/>
      <c r="T163"/>
      <c r="U163"/>
      <c r="V163"/>
    </row>
    <row r="164" spans="1:41" outlineLevel="1">
      <c r="B164" s="221">
        <v>47</v>
      </c>
      <c r="C164" t="s">
        <v>123</v>
      </c>
      <c r="D164" s="223">
        <v>0</v>
      </c>
      <c r="E164" s="223">
        <v>0</v>
      </c>
      <c r="F164" s="223">
        <v>0</v>
      </c>
      <c r="G164" s="223">
        <v>0</v>
      </c>
      <c r="H164" s="223">
        <v>0</v>
      </c>
      <c r="I164" s="223">
        <v>0</v>
      </c>
      <c r="J164" s="223">
        <v>0</v>
      </c>
      <c r="K164" s="223">
        <v>0</v>
      </c>
      <c r="O164"/>
      <c r="P164"/>
      <c r="Q164"/>
      <c r="R164"/>
      <c r="S164"/>
      <c r="T164"/>
      <c r="U164"/>
      <c r="V164"/>
    </row>
    <row r="165" spans="1:41" outlineLevel="1">
      <c r="B165" s="221">
        <v>48</v>
      </c>
      <c r="C165" t="s">
        <v>123</v>
      </c>
      <c r="D165" s="223">
        <v>0</v>
      </c>
      <c r="E165" s="223">
        <v>0</v>
      </c>
      <c r="F165" s="223">
        <v>0</v>
      </c>
      <c r="G165" s="223">
        <v>0</v>
      </c>
      <c r="H165" s="223">
        <v>0</v>
      </c>
      <c r="I165" s="223">
        <v>0</v>
      </c>
      <c r="J165" s="223">
        <v>0</v>
      </c>
      <c r="K165" s="223">
        <v>0</v>
      </c>
      <c r="O165"/>
      <c r="P165"/>
      <c r="Q165"/>
      <c r="R165"/>
      <c r="S165"/>
      <c r="T165"/>
      <c r="U165"/>
      <c r="V165"/>
    </row>
    <row r="166" spans="1:41" outlineLevel="1">
      <c r="B166" s="221">
        <v>49</v>
      </c>
      <c r="C166" t="s">
        <v>123</v>
      </c>
      <c r="D166" s="223">
        <v>0</v>
      </c>
      <c r="E166" s="223">
        <v>0</v>
      </c>
      <c r="F166" s="223">
        <v>0</v>
      </c>
      <c r="G166" s="223">
        <v>0</v>
      </c>
      <c r="H166" s="223">
        <v>0</v>
      </c>
      <c r="I166" s="223">
        <v>0</v>
      </c>
      <c r="J166" s="223">
        <v>0</v>
      </c>
      <c r="K166" s="223">
        <v>0</v>
      </c>
      <c r="O166"/>
      <c r="P166"/>
      <c r="Q166"/>
      <c r="R166"/>
      <c r="S166"/>
      <c r="T166"/>
      <c r="U166"/>
      <c r="V166"/>
    </row>
    <row r="167" spans="1:41" outlineLevel="1">
      <c r="B167" s="221">
        <v>50</v>
      </c>
      <c r="C167" t="s">
        <v>123</v>
      </c>
      <c r="D167" s="223">
        <v>0</v>
      </c>
      <c r="E167" s="223">
        <v>0</v>
      </c>
      <c r="F167" s="223">
        <v>0</v>
      </c>
      <c r="G167" s="223">
        <v>0</v>
      </c>
      <c r="H167" s="223">
        <v>0</v>
      </c>
      <c r="I167" s="223">
        <v>0</v>
      </c>
      <c r="J167" s="223">
        <v>0</v>
      </c>
      <c r="K167" s="223">
        <v>0</v>
      </c>
      <c r="O167"/>
      <c r="P167"/>
      <c r="Q167"/>
      <c r="R167"/>
      <c r="S167"/>
      <c r="T167"/>
      <c r="U167"/>
      <c r="V167"/>
    </row>
    <row r="168" spans="1:41">
      <c r="C168" s="226" t="s">
        <v>20</v>
      </c>
      <c r="D168" s="240">
        <v>0.71992784846005786</v>
      </c>
      <c r="E168" s="240">
        <v>0.76112876887372005</v>
      </c>
      <c r="F168" s="240">
        <v>0.93353763378839572</v>
      </c>
      <c r="G168" s="240">
        <v>0.96728806321497318</v>
      </c>
      <c r="H168" s="240">
        <v>0.4939494731606825</v>
      </c>
      <c r="I168" s="240">
        <v>0.49619305419252685</v>
      </c>
      <c r="J168" s="240">
        <v>0.51309180670300325</v>
      </c>
      <c r="K168" s="240">
        <v>3.4040600310595814</v>
      </c>
      <c r="O168"/>
      <c r="P168"/>
      <c r="Q168"/>
      <c r="R168"/>
      <c r="S168"/>
      <c r="T168"/>
      <c r="U168"/>
      <c r="V168"/>
    </row>
    <row r="169" spans="1:41" s="227" customFormat="1">
      <c r="A169" s="235"/>
      <c r="C169" s="229"/>
      <c r="K169" s="219"/>
      <c r="X169"/>
      <c r="Y169"/>
      <c r="Z169" s="213"/>
      <c r="AA169" s="213"/>
      <c r="AB169" s="213"/>
      <c r="AC169" s="213"/>
      <c r="AD169" s="213"/>
      <c r="AE169" s="213"/>
      <c r="AF169"/>
      <c r="AG169"/>
      <c r="AH169"/>
      <c r="AI169"/>
      <c r="AJ169" s="213"/>
      <c r="AK169" s="213"/>
      <c r="AL169" s="213"/>
      <c r="AM169" s="213"/>
      <c r="AN169" s="213"/>
      <c r="AO169" s="213"/>
    </row>
    <row r="170" spans="1:41">
      <c r="A170" s="283"/>
      <c r="B170" s="283"/>
      <c r="C170" s="283" t="s">
        <v>137</v>
      </c>
      <c r="D170" s="283"/>
      <c r="E170" s="283"/>
      <c r="F170" s="283"/>
      <c r="G170" s="283"/>
      <c r="H170" s="283"/>
      <c r="I170" s="283"/>
      <c r="J170" s="283"/>
      <c r="K170" s="283"/>
    </row>
    <row r="171" spans="1:41">
      <c r="D171" s="218">
        <v>0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</row>
    <row r="172" spans="1:41">
      <c r="C172" s="220" t="s">
        <v>19</v>
      </c>
      <c r="D172" s="220" t="s">
        <v>129</v>
      </c>
      <c r="E172" s="220" t="s">
        <v>130</v>
      </c>
      <c r="F172" s="220" t="s">
        <v>16</v>
      </c>
      <c r="G172" s="220" t="s">
        <v>131</v>
      </c>
      <c r="H172" s="220" t="s">
        <v>132</v>
      </c>
      <c r="I172" s="220" t="s">
        <v>133</v>
      </c>
      <c r="J172" s="220" t="s">
        <v>134</v>
      </c>
      <c r="K172" s="220" t="s">
        <v>20</v>
      </c>
    </row>
    <row r="173" spans="1:41">
      <c r="B173" s="221">
        <v>1</v>
      </c>
      <c r="C173" t="s">
        <v>21</v>
      </c>
      <c r="D173" s="223">
        <v>0</v>
      </c>
      <c r="E173" s="223">
        <v>0</v>
      </c>
      <c r="F173" s="223">
        <v>0</v>
      </c>
      <c r="G173" s="223">
        <v>0</v>
      </c>
      <c r="H173" s="223">
        <v>0</v>
      </c>
      <c r="I173" s="223">
        <v>0</v>
      </c>
      <c r="J173" s="223">
        <v>0</v>
      </c>
      <c r="K173" s="223">
        <v>0</v>
      </c>
    </row>
    <row r="174" spans="1:41">
      <c r="B174" s="221">
        <v>2</v>
      </c>
      <c r="C174" t="s">
        <v>0</v>
      </c>
      <c r="D174" s="223">
        <v>14.380452432636185</v>
      </c>
      <c r="E174" s="223">
        <v>-3.1822431671206513</v>
      </c>
      <c r="F174" s="223">
        <v>8.8883041157401514</v>
      </c>
      <c r="G174" s="223">
        <v>10.581611606662214</v>
      </c>
      <c r="H174" s="223">
        <v>8.6282829700304777</v>
      </c>
      <c r="I174" s="223">
        <v>8.3161898987256269</v>
      </c>
      <c r="J174" s="223">
        <v>9.0854572791499493</v>
      </c>
      <c r="K174" s="223">
        <v>45.49984587030842</v>
      </c>
    </row>
    <row r="175" spans="1:41">
      <c r="B175" s="221">
        <v>3</v>
      </c>
      <c r="C175" t="s">
        <v>1</v>
      </c>
      <c r="D175" s="223">
        <v>5.7052921912536547</v>
      </c>
      <c r="E175" s="223">
        <v>6.5599509199168144</v>
      </c>
      <c r="F175" s="223">
        <v>8.4541057434957061</v>
      </c>
      <c r="G175" s="223">
        <v>8.2726233060615328</v>
      </c>
      <c r="H175" s="223">
        <v>9.0428534634626612</v>
      </c>
      <c r="I175" s="223">
        <v>9.1173010569107369</v>
      </c>
      <c r="J175" s="223">
        <v>10.681944718192524</v>
      </c>
      <c r="K175" s="223">
        <v>45.568828288123157</v>
      </c>
    </row>
    <row r="176" spans="1:41">
      <c r="B176" s="221">
        <v>4</v>
      </c>
      <c r="C176" t="s">
        <v>2</v>
      </c>
      <c r="D176" s="223">
        <v>10.088086597099267</v>
      </c>
      <c r="E176" s="223">
        <v>11.70439440022809</v>
      </c>
      <c r="F176" s="223">
        <v>13.765979672393973</v>
      </c>
      <c r="G176" s="223">
        <v>13.75903279945255</v>
      </c>
      <c r="H176" s="223">
        <v>19.648779077134577</v>
      </c>
      <c r="I176" s="223">
        <v>22.743632944421204</v>
      </c>
      <c r="J176" s="223">
        <v>21.359672348639009</v>
      </c>
      <c r="K176" s="223">
        <v>91.277096842041317</v>
      </c>
    </row>
    <row r="177" spans="2:11">
      <c r="B177" s="221">
        <v>5</v>
      </c>
      <c r="C177" t="s">
        <v>3</v>
      </c>
      <c r="D177" s="223">
        <v>23.289465407169978</v>
      </c>
      <c r="E177" s="223">
        <v>16.724999933460158</v>
      </c>
      <c r="F177" s="223">
        <v>30.380281692466497</v>
      </c>
      <c r="G177" s="223">
        <v>25.777019642863561</v>
      </c>
      <c r="H177" s="223">
        <v>37.163373879073674</v>
      </c>
      <c r="I177" s="223">
        <v>42.380439998238501</v>
      </c>
      <c r="J177" s="223">
        <v>39.058879142924589</v>
      </c>
      <c r="K177" s="223">
        <v>174.75999435556682</v>
      </c>
    </row>
    <row r="178" spans="2:11">
      <c r="B178" s="221">
        <v>6</v>
      </c>
      <c r="C178" t="s">
        <v>4</v>
      </c>
      <c r="D178" s="223">
        <v>15.032523893534092</v>
      </c>
      <c r="E178" s="223">
        <v>14.054707462873672</v>
      </c>
      <c r="F178" s="223">
        <v>12.119734009967928</v>
      </c>
      <c r="G178" s="223">
        <v>13.866922607500335</v>
      </c>
      <c r="H178" s="223">
        <v>13.346236399529694</v>
      </c>
      <c r="I178" s="223">
        <v>17.993976213250786</v>
      </c>
      <c r="J178" s="223">
        <v>23.573503188171919</v>
      </c>
      <c r="K178" s="223">
        <v>80.900372418420659</v>
      </c>
    </row>
    <row r="179" spans="2:11">
      <c r="B179" s="221">
        <v>7</v>
      </c>
      <c r="C179" t="s">
        <v>5</v>
      </c>
      <c r="D179" s="223">
        <v>1.9381189343856815</v>
      </c>
      <c r="E179" s="223">
        <v>1.9676762197732924</v>
      </c>
      <c r="F179" s="223">
        <v>2.4969359851585806</v>
      </c>
      <c r="G179" s="223">
        <v>2.5810560791635986</v>
      </c>
      <c r="H179" s="223">
        <v>1.4795720741362564</v>
      </c>
      <c r="I179" s="223">
        <v>1.4860906181395956</v>
      </c>
      <c r="J179" s="223">
        <v>1.5278528406491687</v>
      </c>
      <c r="K179" s="223">
        <v>9.5715075972472015</v>
      </c>
    </row>
    <row r="180" spans="2:11">
      <c r="B180" s="221">
        <v>8</v>
      </c>
      <c r="C180" t="s">
        <v>6</v>
      </c>
      <c r="D180" s="223">
        <v>0.60300129731128493</v>
      </c>
      <c r="E180" s="223">
        <v>0.4562339675824158</v>
      </c>
      <c r="F180" s="223">
        <v>0.45718175390923427</v>
      </c>
      <c r="G180" s="223">
        <v>0.45807667646600198</v>
      </c>
      <c r="H180" s="223">
        <v>0.45876704308860394</v>
      </c>
      <c r="I180" s="223">
        <v>0.45913742213335457</v>
      </c>
      <c r="J180" s="223">
        <v>0.45977053815140145</v>
      </c>
      <c r="K180" s="223">
        <v>2.2929334337485963</v>
      </c>
    </row>
    <row r="181" spans="2:11">
      <c r="B181" s="221">
        <v>9</v>
      </c>
      <c r="C181" t="s">
        <v>7</v>
      </c>
      <c r="D181" s="223">
        <v>5.4103953108530005</v>
      </c>
      <c r="E181" s="223">
        <v>3.9435487788132919</v>
      </c>
      <c r="F181" s="223">
        <v>0.73418175225000437</v>
      </c>
      <c r="G181" s="223">
        <v>1.5342886589985183</v>
      </c>
      <c r="H181" s="223">
        <v>0.49679684498643956</v>
      </c>
      <c r="I181" s="223">
        <v>0.47946994451328989</v>
      </c>
      <c r="J181" s="223">
        <v>2.9404660122210569</v>
      </c>
      <c r="K181" s="223">
        <v>6.1852032129693093</v>
      </c>
    </row>
    <row r="182" spans="2:11">
      <c r="B182" s="221">
        <v>10</v>
      </c>
      <c r="C182" t="s">
        <v>8</v>
      </c>
      <c r="D182" s="223">
        <v>0</v>
      </c>
      <c r="E182" s="223">
        <v>0</v>
      </c>
      <c r="F182" s="223">
        <v>0</v>
      </c>
      <c r="G182" s="223">
        <v>0</v>
      </c>
      <c r="H182" s="223">
        <v>0</v>
      </c>
      <c r="I182" s="223">
        <v>0</v>
      </c>
      <c r="J182" s="223">
        <v>0</v>
      </c>
      <c r="K182" s="223">
        <v>0</v>
      </c>
    </row>
    <row r="183" spans="2:11">
      <c r="B183" s="221">
        <v>11</v>
      </c>
      <c r="C183" t="s">
        <v>9</v>
      </c>
      <c r="D183" s="223">
        <v>0</v>
      </c>
      <c r="E183" s="223">
        <v>0</v>
      </c>
      <c r="F183" s="223">
        <v>0</v>
      </c>
      <c r="G183" s="223">
        <v>0</v>
      </c>
      <c r="H183" s="223">
        <v>0</v>
      </c>
      <c r="I183" s="223">
        <v>0</v>
      </c>
      <c r="J183" s="223">
        <v>0</v>
      </c>
      <c r="K183" s="223">
        <v>0</v>
      </c>
    </row>
    <row r="184" spans="2:11">
      <c r="B184" s="221">
        <v>12</v>
      </c>
      <c r="C184" t="s">
        <v>10</v>
      </c>
      <c r="D184" s="223">
        <v>0.29888469573418741</v>
      </c>
      <c r="E184" s="223">
        <v>-0.43077514918941578</v>
      </c>
      <c r="F184" s="223">
        <v>0.22771724343648214</v>
      </c>
      <c r="G184" s="223">
        <v>0.31704055302331763</v>
      </c>
      <c r="H184" s="223">
        <v>0.21448939225924823</v>
      </c>
      <c r="I184" s="223">
        <v>0.24280538336809346</v>
      </c>
      <c r="J184" s="223">
        <v>0.27085879465765422</v>
      </c>
      <c r="K184" s="223">
        <v>1.2729113667447958</v>
      </c>
    </row>
    <row r="185" spans="2:11">
      <c r="B185" s="221">
        <v>13</v>
      </c>
      <c r="C185" t="s">
        <v>11</v>
      </c>
      <c r="D185" s="223">
        <v>13.109595608192453</v>
      </c>
      <c r="E185" s="223">
        <v>3.5819757715731453</v>
      </c>
      <c r="F185" s="223">
        <v>0.4916162430397446</v>
      </c>
      <c r="G185" s="223">
        <v>0.49746489529720417</v>
      </c>
      <c r="H185" s="223">
        <v>0.50200301416741488</v>
      </c>
      <c r="I185" s="223">
        <v>0.50448747327643861</v>
      </c>
      <c r="J185" s="223">
        <v>0.50872229346902997</v>
      </c>
      <c r="K185" s="223">
        <v>2.5042939192498324</v>
      </c>
    </row>
    <row r="186" spans="2:11">
      <c r="B186" s="221">
        <v>14</v>
      </c>
      <c r="C186" t="s">
        <v>123</v>
      </c>
      <c r="D186" s="223">
        <v>0</v>
      </c>
      <c r="E186" s="223">
        <v>0</v>
      </c>
      <c r="F186" s="223">
        <v>0</v>
      </c>
      <c r="G186" s="223">
        <v>0</v>
      </c>
      <c r="H186" s="223">
        <v>0</v>
      </c>
      <c r="I186" s="223">
        <v>0</v>
      </c>
      <c r="J186" s="223">
        <v>0</v>
      </c>
      <c r="K186" s="223">
        <v>0</v>
      </c>
    </row>
    <row r="187" spans="2:11">
      <c r="B187" s="221">
        <v>15</v>
      </c>
      <c r="C187" t="s">
        <v>123</v>
      </c>
      <c r="D187" s="223">
        <v>0</v>
      </c>
      <c r="E187" s="223">
        <v>0</v>
      </c>
      <c r="F187" s="223">
        <v>0</v>
      </c>
      <c r="G187" s="223">
        <v>0</v>
      </c>
      <c r="H187" s="223">
        <v>0</v>
      </c>
      <c r="I187" s="223">
        <v>0</v>
      </c>
      <c r="J187" s="223">
        <v>0</v>
      </c>
      <c r="K187" s="223">
        <v>0</v>
      </c>
    </row>
    <row r="188" spans="2:11">
      <c r="B188" s="221">
        <v>16</v>
      </c>
      <c r="C188" t="s">
        <v>123</v>
      </c>
      <c r="D188" s="223">
        <v>0</v>
      </c>
      <c r="E188" s="223">
        <v>0</v>
      </c>
      <c r="F188" s="223">
        <v>0</v>
      </c>
      <c r="G188" s="223">
        <v>0</v>
      </c>
      <c r="H188" s="223">
        <v>0</v>
      </c>
      <c r="I188" s="223">
        <v>0</v>
      </c>
      <c r="J188" s="223">
        <v>0</v>
      </c>
      <c r="K188" s="223">
        <v>0</v>
      </c>
    </row>
    <row r="189" spans="2:11">
      <c r="B189" s="221">
        <v>17</v>
      </c>
      <c r="C189" t="s">
        <v>123</v>
      </c>
      <c r="D189" s="223">
        <v>0</v>
      </c>
      <c r="E189" s="223">
        <v>0</v>
      </c>
      <c r="F189" s="223">
        <v>0</v>
      </c>
      <c r="G189" s="223">
        <v>0</v>
      </c>
      <c r="H189" s="223">
        <v>0</v>
      </c>
      <c r="I189" s="223">
        <v>0</v>
      </c>
      <c r="J189" s="223">
        <v>0</v>
      </c>
      <c r="K189" s="223">
        <v>0</v>
      </c>
    </row>
    <row r="190" spans="2:11">
      <c r="B190" s="221">
        <v>18</v>
      </c>
      <c r="C190" t="s">
        <v>123</v>
      </c>
      <c r="D190" s="223">
        <v>0</v>
      </c>
      <c r="E190" s="223">
        <v>0</v>
      </c>
      <c r="F190" s="223">
        <v>0</v>
      </c>
      <c r="G190" s="223">
        <v>0</v>
      </c>
      <c r="H190" s="223">
        <v>0</v>
      </c>
      <c r="I190" s="223">
        <v>0</v>
      </c>
      <c r="J190" s="223">
        <v>0</v>
      </c>
      <c r="K190" s="223">
        <v>0</v>
      </c>
    </row>
    <row r="191" spans="2:11">
      <c r="B191" s="221">
        <v>19</v>
      </c>
      <c r="C191" t="s">
        <v>123</v>
      </c>
      <c r="D191" s="223">
        <v>0</v>
      </c>
      <c r="E191" s="223">
        <v>0</v>
      </c>
      <c r="F191" s="223">
        <v>0</v>
      </c>
      <c r="G191" s="223">
        <v>0</v>
      </c>
      <c r="H191" s="223">
        <v>0</v>
      </c>
      <c r="I191" s="223">
        <v>0</v>
      </c>
      <c r="J191" s="223">
        <v>0</v>
      </c>
      <c r="K191" s="223">
        <v>0</v>
      </c>
    </row>
    <row r="192" spans="2:11">
      <c r="B192" s="221">
        <v>20</v>
      </c>
      <c r="C192" t="s">
        <v>123</v>
      </c>
      <c r="D192" s="223">
        <v>0</v>
      </c>
      <c r="E192" s="223">
        <v>0</v>
      </c>
      <c r="F192" s="223">
        <v>0</v>
      </c>
      <c r="G192" s="223">
        <v>0</v>
      </c>
      <c r="H192" s="223">
        <v>0</v>
      </c>
      <c r="I192" s="223">
        <v>0</v>
      </c>
      <c r="J192" s="223">
        <v>0</v>
      </c>
      <c r="K192" s="223">
        <v>0</v>
      </c>
    </row>
    <row r="193" spans="2:11" outlineLevel="1">
      <c r="B193" s="221">
        <v>21</v>
      </c>
      <c r="C193" t="s">
        <v>123</v>
      </c>
      <c r="D193" s="223">
        <v>0</v>
      </c>
      <c r="E193" s="223">
        <v>0</v>
      </c>
      <c r="F193" s="223">
        <v>0</v>
      </c>
      <c r="G193" s="223">
        <v>0</v>
      </c>
      <c r="H193" s="223">
        <v>0</v>
      </c>
      <c r="I193" s="223">
        <v>0</v>
      </c>
      <c r="J193" s="223">
        <v>0</v>
      </c>
      <c r="K193" s="223">
        <v>0</v>
      </c>
    </row>
    <row r="194" spans="2:11" outlineLevel="1">
      <c r="B194" s="221">
        <v>22</v>
      </c>
      <c r="C194" t="s">
        <v>123</v>
      </c>
      <c r="D194" s="223">
        <v>0</v>
      </c>
      <c r="E194" s="223">
        <v>0</v>
      </c>
      <c r="F194" s="223">
        <v>0</v>
      </c>
      <c r="G194" s="223">
        <v>0</v>
      </c>
      <c r="H194" s="223">
        <v>0</v>
      </c>
      <c r="I194" s="223">
        <v>0</v>
      </c>
      <c r="J194" s="223">
        <v>0</v>
      </c>
      <c r="K194" s="223">
        <v>0</v>
      </c>
    </row>
    <row r="195" spans="2:11" outlineLevel="1">
      <c r="B195" s="221">
        <v>23</v>
      </c>
      <c r="C195" t="s">
        <v>123</v>
      </c>
      <c r="D195" s="223">
        <v>0</v>
      </c>
      <c r="E195" s="223">
        <v>0</v>
      </c>
      <c r="F195" s="223">
        <v>0</v>
      </c>
      <c r="G195" s="223">
        <v>0</v>
      </c>
      <c r="H195" s="223">
        <v>0</v>
      </c>
      <c r="I195" s="223">
        <v>0</v>
      </c>
      <c r="J195" s="223">
        <v>0</v>
      </c>
      <c r="K195" s="223">
        <v>0</v>
      </c>
    </row>
    <row r="196" spans="2:11" outlineLevel="1">
      <c r="B196" s="221">
        <v>24</v>
      </c>
      <c r="C196" t="s">
        <v>123</v>
      </c>
      <c r="D196" s="223">
        <v>0</v>
      </c>
      <c r="E196" s="223">
        <v>0</v>
      </c>
      <c r="F196" s="223">
        <v>0</v>
      </c>
      <c r="G196" s="223">
        <v>0</v>
      </c>
      <c r="H196" s="223">
        <v>0</v>
      </c>
      <c r="I196" s="223">
        <v>0</v>
      </c>
      <c r="J196" s="223">
        <v>0</v>
      </c>
      <c r="K196" s="223">
        <v>0</v>
      </c>
    </row>
    <row r="197" spans="2:11" outlineLevel="1">
      <c r="B197" s="221">
        <v>25</v>
      </c>
      <c r="C197" t="s">
        <v>123</v>
      </c>
      <c r="D197" s="223">
        <v>0</v>
      </c>
      <c r="E197" s="223">
        <v>0</v>
      </c>
      <c r="F197" s="223">
        <v>0</v>
      </c>
      <c r="G197" s="223">
        <v>0</v>
      </c>
      <c r="H197" s="223">
        <v>0</v>
      </c>
      <c r="I197" s="223">
        <v>0</v>
      </c>
      <c r="J197" s="223">
        <v>0</v>
      </c>
      <c r="K197" s="223">
        <v>0</v>
      </c>
    </row>
    <row r="198" spans="2:11" outlineLevel="1">
      <c r="B198" s="221">
        <v>26</v>
      </c>
      <c r="C198" t="s">
        <v>123</v>
      </c>
      <c r="D198" s="223">
        <v>0</v>
      </c>
      <c r="E198" s="223">
        <v>0</v>
      </c>
      <c r="F198" s="223">
        <v>0</v>
      </c>
      <c r="G198" s="223">
        <v>0</v>
      </c>
      <c r="H198" s="223">
        <v>0</v>
      </c>
      <c r="I198" s="223">
        <v>0</v>
      </c>
      <c r="J198" s="223">
        <v>0</v>
      </c>
      <c r="K198" s="223">
        <v>0</v>
      </c>
    </row>
    <row r="199" spans="2:11" outlineLevel="1">
      <c r="B199" s="221">
        <v>27</v>
      </c>
      <c r="C199" t="s">
        <v>123</v>
      </c>
      <c r="D199" s="223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</row>
    <row r="200" spans="2:11" outlineLevel="1">
      <c r="B200" s="221">
        <v>28</v>
      </c>
      <c r="C200" t="s">
        <v>123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3">
        <v>0</v>
      </c>
      <c r="K200" s="223">
        <v>0</v>
      </c>
    </row>
    <row r="201" spans="2:11" outlineLevel="1">
      <c r="B201" s="221">
        <v>29</v>
      </c>
      <c r="C201" t="s">
        <v>123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3">
        <v>0</v>
      </c>
      <c r="K201" s="223">
        <v>0</v>
      </c>
    </row>
    <row r="202" spans="2:11" outlineLevel="1">
      <c r="B202" s="221">
        <v>30</v>
      </c>
      <c r="C202" t="s">
        <v>123</v>
      </c>
      <c r="D202" s="223">
        <v>0</v>
      </c>
      <c r="E202" s="223">
        <v>0</v>
      </c>
      <c r="F202" s="223">
        <v>0</v>
      </c>
      <c r="G202" s="223">
        <v>0</v>
      </c>
      <c r="H202" s="223">
        <v>0</v>
      </c>
      <c r="I202" s="223">
        <v>0</v>
      </c>
      <c r="J202" s="223">
        <v>0</v>
      </c>
      <c r="K202" s="223">
        <v>0</v>
      </c>
    </row>
    <row r="203" spans="2:11" outlineLevel="1">
      <c r="B203" s="221">
        <v>31</v>
      </c>
      <c r="C203" t="s">
        <v>123</v>
      </c>
      <c r="D203" s="223"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3">
        <v>0</v>
      </c>
      <c r="K203" s="223">
        <v>0</v>
      </c>
    </row>
    <row r="204" spans="2:11" outlineLevel="1">
      <c r="B204" s="221">
        <v>32</v>
      </c>
      <c r="C204" t="s">
        <v>123</v>
      </c>
      <c r="D204" s="223">
        <v>0</v>
      </c>
      <c r="E204" s="223">
        <v>0</v>
      </c>
      <c r="F204" s="223">
        <v>0</v>
      </c>
      <c r="G204" s="223">
        <v>0</v>
      </c>
      <c r="H204" s="223">
        <v>0</v>
      </c>
      <c r="I204" s="223">
        <v>0</v>
      </c>
      <c r="J204" s="223">
        <v>0</v>
      </c>
      <c r="K204" s="223">
        <v>0</v>
      </c>
    </row>
    <row r="205" spans="2:11" outlineLevel="1">
      <c r="B205" s="221">
        <v>33</v>
      </c>
      <c r="C205" t="s">
        <v>123</v>
      </c>
      <c r="D205" s="223">
        <v>0</v>
      </c>
      <c r="E205" s="223">
        <v>0</v>
      </c>
      <c r="F205" s="223">
        <v>0</v>
      </c>
      <c r="G205" s="223">
        <v>0</v>
      </c>
      <c r="H205" s="223">
        <v>0</v>
      </c>
      <c r="I205" s="223">
        <v>0</v>
      </c>
      <c r="J205" s="223">
        <v>0</v>
      </c>
      <c r="K205" s="223">
        <v>0</v>
      </c>
    </row>
    <row r="206" spans="2:11" outlineLevel="1">
      <c r="B206" s="221">
        <v>34</v>
      </c>
      <c r="C206" t="s">
        <v>123</v>
      </c>
      <c r="D206" s="223">
        <v>0</v>
      </c>
      <c r="E206" s="223">
        <v>0</v>
      </c>
      <c r="F206" s="223">
        <v>0</v>
      </c>
      <c r="G206" s="223">
        <v>0</v>
      </c>
      <c r="H206" s="223">
        <v>0</v>
      </c>
      <c r="I206" s="223">
        <v>0</v>
      </c>
      <c r="J206" s="223">
        <v>0</v>
      </c>
      <c r="K206" s="223">
        <v>0</v>
      </c>
    </row>
    <row r="207" spans="2:11" outlineLevel="1">
      <c r="B207" s="221">
        <v>35</v>
      </c>
      <c r="C207" t="s">
        <v>123</v>
      </c>
      <c r="D207" s="223">
        <v>0</v>
      </c>
      <c r="E207" s="223">
        <v>0</v>
      </c>
      <c r="F207" s="223">
        <v>0</v>
      </c>
      <c r="G207" s="223">
        <v>0</v>
      </c>
      <c r="H207" s="223">
        <v>0</v>
      </c>
      <c r="I207" s="223">
        <v>0</v>
      </c>
      <c r="J207" s="223">
        <v>0</v>
      </c>
      <c r="K207" s="223">
        <v>0</v>
      </c>
    </row>
    <row r="208" spans="2:11" outlineLevel="1">
      <c r="B208" s="221">
        <v>36</v>
      </c>
      <c r="C208" t="s">
        <v>123</v>
      </c>
      <c r="D208" s="223">
        <v>0</v>
      </c>
      <c r="E208" s="223">
        <v>0</v>
      </c>
      <c r="F208" s="223">
        <v>0</v>
      </c>
      <c r="G208" s="223">
        <v>0</v>
      </c>
      <c r="H208" s="223">
        <v>0</v>
      </c>
      <c r="I208" s="223">
        <v>0</v>
      </c>
      <c r="J208" s="223">
        <v>0</v>
      </c>
      <c r="K208" s="223">
        <v>0</v>
      </c>
    </row>
    <row r="209" spans="1:11" outlineLevel="1">
      <c r="B209" s="221">
        <v>37</v>
      </c>
      <c r="C209" t="s">
        <v>123</v>
      </c>
      <c r="D209" s="223">
        <v>0</v>
      </c>
      <c r="E209" s="223">
        <v>0</v>
      </c>
      <c r="F209" s="223">
        <v>0</v>
      </c>
      <c r="G209" s="223">
        <v>0</v>
      </c>
      <c r="H209" s="223">
        <v>0</v>
      </c>
      <c r="I209" s="223">
        <v>0</v>
      </c>
      <c r="J209" s="223">
        <v>0</v>
      </c>
      <c r="K209" s="223">
        <v>0</v>
      </c>
    </row>
    <row r="210" spans="1:11" outlineLevel="1">
      <c r="B210" s="221">
        <v>38</v>
      </c>
      <c r="C210" t="s">
        <v>123</v>
      </c>
      <c r="D210" s="223">
        <v>0</v>
      </c>
      <c r="E210" s="223">
        <v>0</v>
      </c>
      <c r="F210" s="223">
        <v>0</v>
      </c>
      <c r="G210" s="223">
        <v>0</v>
      </c>
      <c r="H210" s="223">
        <v>0</v>
      </c>
      <c r="I210" s="223">
        <v>0</v>
      </c>
      <c r="J210" s="223">
        <v>0</v>
      </c>
      <c r="K210" s="223">
        <v>0</v>
      </c>
    </row>
    <row r="211" spans="1:11" outlineLevel="1">
      <c r="B211" s="221">
        <v>39</v>
      </c>
      <c r="C211" t="s">
        <v>123</v>
      </c>
      <c r="D211" s="223">
        <v>0</v>
      </c>
      <c r="E211" s="223">
        <v>0</v>
      </c>
      <c r="F211" s="223">
        <v>0</v>
      </c>
      <c r="G211" s="223">
        <v>0</v>
      </c>
      <c r="H211" s="223">
        <v>0</v>
      </c>
      <c r="I211" s="223">
        <v>0</v>
      </c>
      <c r="J211" s="223">
        <v>0</v>
      </c>
      <c r="K211" s="223">
        <v>0</v>
      </c>
    </row>
    <row r="212" spans="1:11" outlineLevel="1">
      <c r="B212" s="221">
        <v>40</v>
      </c>
      <c r="C212" t="s">
        <v>123</v>
      </c>
      <c r="D212" s="223">
        <v>0</v>
      </c>
      <c r="E212" s="223">
        <v>0</v>
      </c>
      <c r="F212" s="223">
        <v>0</v>
      </c>
      <c r="G212" s="223">
        <v>0</v>
      </c>
      <c r="H212" s="223">
        <v>0</v>
      </c>
      <c r="I212" s="223">
        <v>0</v>
      </c>
      <c r="J212" s="223">
        <v>0</v>
      </c>
      <c r="K212" s="223">
        <v>0</v>
      </c>
    </row>
    <row r="213" spans="1:11" outlineLevel="1">
      <c r="B213" s="221">
        <v>41</v>
      </c>
      <c r="C213" t="s">
        <v>123</v>
      </c>
      <c r="D213" s="223">
        <v>0</v>
      </c>
      <c r="E213" s="223">
        <v>0</v>
      </c>
      <c r="F213" s="223">
        <v>0</v>
      </c>
      <c r="G213" s="223">
        <v>0</v>
      </c>
      <c r="H213" s="223">
        <v>0</v>
      </c>
      <c r="I213" s="223">
        <v>0</v>
      </c>
      <c r="J213" s="223">
        <v>0</v>
      </c>
      <c r="K213" s="223">
        <v>0</v>
      </c>
    </row>
    <row r="214" spans="1:11" outlineLevel="1">
      <c r="B214" s="221">
        <v>42</v>
      </c>
      <c r="C214" t="s">
        <v>123</v>
      </c>
      <c r="D214" s="223">
        <v>0</v>
      </c>
      <c r="E214" s="223">
        <v>0</v>
      </c>
      <c r="F214" s="223">
        <v>0</v>
      </c>
      <c r="G214" s="223">
        <v>0</v>
      </c>
      <c r="H214" s="223">
        <v>0</v>
      </c>
      <c r="I214" s="223">
        <v>0</v>
      </c>
      <c r="J214" s="223">
        <v>0</v>
      </c>
      <c r="K214" s="223">
        <v>0</v>
      </c>
    </row>
    <row r="215" spans="1:11" outlineLevel="1">
      <c r="B215" s="221">
        <v>43</v>
      </c>
      <c r="C215" t="s">
        <v>123</v>
      </c>
      <c r="D215" s="223">
        <v>0</v>
      </c>
      <c r="E215" s="223">
        <v>0</v>
      </c>
      <c r="F215" s="223">
        <v>0</v>
      </c>
      <c r="G215" s="223">
        <v>0</v>
      </c>
      <c r="H215" s="223">
        <v>0</v>
      </c>
      <c r="I215" s="223">
        <v>0</v>
      </c>
      <c r="J215" s="223">
        <v>0</v>
      </c>
      <c r="K215" s="223">
        <v>0</v>
      </c>
    </row>
    <row r="216" spans="1:11" outlineLevel="1">
      <c r="B216" s="221">
        <v>44</v>
      </c>
      <c r="C216" t="s">
        <v>123</v>
      </c>
      <c r="D216" s="223">
        <v>0</v>
      </c>
      <c r="E216" s="223">
        <v>0</v>
      </c>
      <c r="F216" s="223">
        <v>0</v>
      </c>
      <c r="G216" s="223">
        <v>0</v>
      </c>
      <c r="H216" s="223">
        <v>0</v>
      </c>
      <c r="I216" s="223">
        <v>0</v>
      </c>
      <c r="J216" s="223">
        <v>0</v>
      </c>
      <c r="K216" s="223">
        <v>0</v>
      </c>
    </row>
    <row r="217" spans="1:11" outlineLevel="1">
      <c r="B217" s="221">
        <v>45</v>
      </c>
      <c r="C217" t="s">
        <v>123</v>
      </c>
      <c r="D217" s="223">
        <v>0</v>
      </c>
      <c r="E217" s="223">
        <v>0</v>
      </c>
      <c r="F217" s="223">
        <v>0</v>
      </c>
      <c r="G217" s="223">
        <v>0</v>
      </c>
      <c r="H217" s="223">
        <v>0</v>
      </c>
      <c r="I217" s="223">
        <v>0</v>
      </c>
      <c r="J217" s="223">
        <v>0</v>
      </c>
      <c r="K217" s="223">
        <v>0</v>
      </c>
    </row>
    <row r="218" spans="1:11" outlineLevel="1">
      <c r="B218" s="221">
        <v>46</v>
      </c>
      <c r="C218" t="s">
        <v>123</v>
      </c>
      <c r="D218" s="223">
        <v>0</v>
      </c>
      <c r="E218" s="223">
        <v>0</v>
      </c>
      <c r="F218" s="223">
        <v>0</v>
      </c>
      <c r="G218" s="223">
        <v>0</v>
      </c>
      <c r="H218" s="223">
        <v>0</v>
      </c>
      <c r="I218" s="223">
        <v>0</v>
      </c>
      <c r="J218" s="223">
        <v>0</v>
      </c>
      <c r="K218" s="223">
        <v>0</v>
      </c>
    </row>
    <row r="219" spans="1:11" outlineLevel="1">
      <c r="B219" s="221">
        <v>47</v>
      </c>
      <c r="C219" t="s">
        <v>123</v>
      </c>
      <c r="D219" s="223">
        <v>0</v>
      </c>
      <c r="E219" s="223">
        <v>0</v>
      </c>
      <c r="F219" s="223">
        <v>0</v>
      </c>
      <c r="G219" s="223">
        <v>0</v>
      </c>
      <c r="H219" s="223">
        <v>0</v>
      </c>
      <c r="I219" s="223">
        <v>0</v>
      </c>
      <c r="J219" s="223">
        <v>0</v>
      </c>
      <c r="K219" s="223">
        <v>0</v>
      </c>
    </row>
    <row r="220" spans="1:11" outlineLevel="1">
      <c r="B220" s="221">
        <v>48</v>
      </c>
      <c r="C220" t="s">
        <v>123</v>
      </c>
      <c r="D220" s="223">
        <v>0</v>
      </c>
      <c r="E220" s="223">
        <v>0</v>
      </c>
      <c r="F220" s="223">
        <v>0</v>
      </c>
      <c r="G220" s="223">
        <v>0</v>
      </c>
      <c r="H220" s="223">
        <v>0</v>
      </c>
      <c r="I220" s="223">
        <v>0</v>
      </c>
      <c r="J220" s="223">
        <v>0</v>
      </c>
      <c r="K220" s="223">
        <v>0</v>
      </c>
    </row>
    <row r="221" spans="1:11" outlineLevel="1">
      <c r="B221" s="221">
        <v>49</v>
      </c>
      <c r="C221" t="s">
        <v>123</v>
      </c>
      <c r="D221" s="223">
        <v>0</v>
      </c>
      <c r="E221" s="223">
        <v>0</v>
      </c>
      <c r="F221" s="223">
        <v>0</v>
      </c>
      <c r="G221" s="223">
        <v>0</v>
      </c>
      <c r="H221" s="223">
        <v>0</v>
      </c>
      <c r="I221" s="223">
        <v>0</v>
      </c>
      <c r="J221" s="223">
        <v>0</v>
      </c>
      <c r="K221" s="223">
        <v>0</v>
      </c>
    </row>
    <row r="222" spans="1:11" outlineLevel="1">
      <c r="B222" s="221">
        <v>50</v>
      </c>
      <c r="C222" t="s">
        <v>123</v>
      </c>
      <c r="D222" s="223">
        <v>0</v>
      </c>
      <c r="E222" s="223">
        <v>0</v>
      </c>
      <c r="F222" s="223">
        <v>0</v>
      </c>
      <c r="G222" s="223">
        <v>0</v>
      </c>
      <c r="H222" s="223">
        <v>0</v>
      </c>
      <c r="I222" s="223">
        <v>0</v>
      </c>
      <c r="J222" s="223">
        <v>0</v>
      </c>
      <c r="K222" s="223">
        <v>0</v>
      </c>
    </row>
    <row r="223" spans="1:11">
      <c r="C223" s="226" t="s">
        <v>20</v>
      </c>
      <c r="D223" s="240">
        <v>89.855816368169783</v>
      </c>
      <c r="E223" s="240">
        <v>55.380469137910822</v>
      </c>
      <c r="F223" s="240">
        <v>78.01603821185833</v>
      </c>
      <c r="G223" s="240">
        <v>77.645136825488848</v>
      </c>
      <c r="H223" s="240">
        <v>90.981154157869028</v>
      </c>
      <c r="I223" s="240">
        <v>103.72353095297763</v>
      </c>
      <c r="J223" s="240">
        <v>109.46712715622631</v>
      </c>
      <c r="K223" s="240">
        <v>459.8329873044201</v>
      </c>
    </row>
    <row r="224" spans="1:11" s="227" customFormat="1">
      <c r="A224" s="235"/>
      <c r="C224" s="229"/>
    </row>
    <row r="225" spans="4:6">
      <c r="D225" s="236"/>
      <c r="F225" s="236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8" priority="1" operator="equal">
      <formula>"Check"</formula>
    </cfRule>
    <cfRule type="cellIs" dxfId="7" priority="2" operator="equal">
      <formula>"Ok"</formula>
    </cfRule>
  </conditionalFormatting>
  <conditionalFormatting sqref="G2">
    <cfRule type="cellIs" dxfId="6" priority="3" operator="equal">
      <formula>"Check"</formula>
    </cfRule>
    <cfRule type="cellIs" dxfId="5" priority="4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2024-29 Final Decision - Capital expenditure sharing scheme model</v>
      </c>
      <c r="D1" s="4"/>
      <c r="E1" s="4"/>
    </row>
    <row r="2" spans="2:13" ht="18" customHeight="1">
      <c r="B2" s="27" t="s">
        <v>17</v>
      </c>
    </row>
    <row r="3" spans="2:13" ht="3" customHeight="1">
      <c r="C3" s="2"/>
    </row>
    <row r="4" spans="2:13" s="8" customFormat="1" ht="12.75" customHeight="1">
      <c r="C4" s="23" t="s">
        <v>24</v>
      </c>
      <c r="D4" s="7"/>
      <c r="E4" s="7"/>
    </row>
    <row r="5" spans="2:13" ht="11.25" customHeight="1"/>
    <row r="6" spans="2:13" ht="11.25" customHeight="1">
      <c r="C6" s="25" t="s">
        <v>25</v>
      </c>
      <c r="D6" s="25" t="s">
        <v>26</v>
      </c>
      <c r="E6" s="25"/>
    </row>
    <row r="7" spans="2:13" ht="11.25" customHeight="1">
      <c r="C7" s="95" t="s">
        <v>27</v>
      </c>
      <c r="D7" s="26" t="s">
        <v>28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29</v>
      </c>
      <c r="D8" s="26" t="s">
        <v>30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31</v>
      </c>
      <c r="D9" s="26" t="s">
        <v>32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33</v>
      </c>
      <c r="D10" s="26" t="s">
        <v>34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35</v>
      </c>
      <c r="D11" s="26" t="s">
        <v>36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37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92"/>
      <c r="H1" s="93" t="s">
        <v>14</v>
      </c>
      <c r="I1" s="130" t="s">
        <v>15</v>
      </c>
      <c r="J1" s="133" t="s">
        <v>38</v>
      </c>
      <c r="K1" s="128"/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58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59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60</v>
      </c>
      <c r="E6" s="65" t="s">
        <v>61</v>
      </c>
      <c r="F6" s="65"/>
      <c r="N6" s="2"/>
    </row>
    <row r="7" spans="1:20" ht="11.25" customHeight="1">
      <c r="A7" s="2"/>
      <c r="B7" s="2"/>
      <c r="C7" s="13"/>
      <c r="D7" s="69"/>
      <c r="E7" s="69"/>
      <c r="F7" s="146" t="str">
        <f>IF(LEN(G7)&gt;4,CONCATENATE(LEFT(G7,4)-1&amp;"–"&amp;IF(RIGHT(G7,2)="00","99",IF(RIGHT(G7,2)-1&lt;10,"0","")&amp;RIGHT(G7,2)-1)),G7-1)</f>
        <v>2018–19</v>
      </c>
      <c r="G7" s="145" t="str">
        <f>'Input | General'!D13</f>
        <v>2019–20</v>
      </c>
      <c r="H7" s="145" t="str">
        <f>'Input | General'!E13</f>
        <v>2020–21</v>
      </c>
      <c r="I7" s="145" t="str">
        <f>'Input | General'!F13</f>
        <v>2021–22</v>
      </c>
      <c r="J7" s="145" t="str">
        <f>'Input | General'!G13</f>
        <v>2022–23</v>
      </c>
      <c r="K7" s="145" t="str">
        <f>'Input | General'!H13</f>
        <v>2023–24</v>
      </c>
      <c r="L7" s="145" t="str">
        <f>'Input | General'!D18</f>
        <v>2024-25</v>
      </c>
      <c r="M7" s="145" t="str">
        <f>'Input | General'!E18</f>
        <v>2025–26</v>
      </c>
      <c r="N7" s="145" t="str">
        <f>'Input | General'!F18</f>
        <v>2026–27</v>
      </c>
      <c r="O7" s="145" t="str">
        <f>'Input | General'!G18</f>
        <v>2027–28</v>
      </c>
      <c r="P7" s="145" t="str">
        <f>'Input | General'!H18</f>
        <v>2028–29</v>
      </c>
    </row>
    <row r="8" spans="1:20" ht="11.25" customHeight="1">
      <c r="A8" s="2"/>
      <c r="B8" s="2"/>
      <c r="C8" s="70" t="s">
        <v>62</v>
      </c>
      <c r="D8" s="68" t="s">
        <v>63</v>
      </c>
      <c r="E8" s="68" t="s">
        <v>64</v>
      </c>
      <c r="F8" s="68"/>
      <c r="G8" s="168">
        <v>1.8404907975460238E-2</v>
      </c>
      <c r="H8" s="168">
        <v>8.6058519793459354E-3</v>
      </c>
      <c r="I8" s="168">
        <v>3.4982935153583528E-2</v>
      </c>
      <c r="J8" s="168">
        <v>7.8318219291014124E-2</v>
      </c>
      <c r="K8" s="168">
        <v>4.1000000000000002E-2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65</v>
      </c>
      <c r="D9" s="68" t="s">
        <v>63</v>
      </c>
      <c r="E9" s="68" t="s">
        <v>64</v>
      </c>
      <c r="F9" s="68"/>
      <c r="G9" s="112"/>
      <c r="H9" s="112"/>
      <c r="I9" s="112"/>
      <c r="J9" s="112"/>
      <c r="K9" s="112"/>
      <c r="L9" s="168">
        <v>2.8000000000000001E-2</v>
      </c>
      <c r="M9" s="172">
        <f t="shared" ref="M9:P9" si="0">L9</f>
        <v>2.8000000000000001E-2</v>
      </c>
      <c r="N9" s="172">
        <f t="shared" si="0"/>
        <v>2.8000000000000001E-2</v>
      </c>
      <c r="O9" s="172">
        <f t="shared" si="0"/>
        <v>2.8000000000000001E-2</v>
      </c>
      <c r="P9" s="172">
        <f t="shared" si="0"/>
        <v>2.8000000000000001E-2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63</v>
      </c>
      <c r="E10" s="68" t="s">
        <v>17</v>
      </c>
      <c r="F10" s="170">
        <v>1</v>
      </c>
      <c r="G10" s="171">
        <f>IF(G7&lt;&gt;"",(F10*(1+G8)),"")</f>
        <v>1.0184049079754602</v>
      </c>
      <c r="H10" s="171">
        <f>IF(H7&lt;&gt;"",(G10*(1+H8)),"")</f>
        <v>1.0271691498685365</v>
      </c>
      <c r="I10" s="171">
        <f>IF(I7&lt;&gt;"",(H10*(1+I8)),"")</f>
        <v>1.0631025416301489</v>
      </c>
      <c r="J10" s="171">
        <f>IF(J7&lt;&gt;"",(I10*(1+J8)),"")</f>
        <v>1.1463628396143735</v>
      </c>
      <c r="K10" s="171">
        <f>IF(K7&lt;&gt;"",(J10*(1+K8)),"")</f>
        <v>1.1933637160385626</v>
      </c>
      <c r="L10" s="171">
        <f t="shared" ref="L10:P10" si="1">IF(L7&lt;&gt;"",(K10*(1+L9)),"")</f>
        <v>1.2267779000876424</v>
      </c>
      <c r="M10" s="171">
        <f t="shared" si="1"/>
        <v>1.2611276812900964</v>
      </c>
      <c r="N10" s="171">
        <f t="shared" si="1"/>
        <v>1.2964392563662193</v>
      </c>
      <c r="O10" s="171">
        <f t="shared" si="1"/>
        <v>1.3327395555444734</v>
      </c>
      <c r="P10" s="171">
        <f t="shared" si="1"/>
        <v>1.3700562630997186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62</v>
      </c>
      <c r="D13" s="68" t="s">
        <v>66</v>
      </c>
      <c r="E13" s="68" t="s">
        <v>64</v>
      </c>
      <c r="F13" s="68"/>
      <c r="G13" s="168">
        <v>1.8404907975460238E-2</v>
      </c>
      <c r="H13" s="168">
        <v>8.6058519793459354E-3</v>
      </c>
      <c r="I13" s="168">
        <v>3.4982935153583528E-2</v>
      </c>
      <c r="J13" s="168">
        <v>7.8318219291014124E-2</v>
      </c>
      <c r="K13" s="168">
        <v>4.1000000000000002E-2</v>
      </c>
      <c r="L13" s="160"/>
      <c r="M13" s="160"/>
      <c r="N13" s="160"/>
      <c r="O13" s="160"/>
      <c r="P13" s="160"/>
    </row>
    <row r="14" spans="1:20" ht="11.25" customHeight="1">
      <c r="A14" s="2"/>
      <c r="B14" s="2"/>
      <c r="C14" s="70" t="s">
        <v>65</v>
      </c>
      <c r="D14" s="68" t="s">
        <v>66</v>
      </c>
      <c r="E14" s="68" t="s">
        <v>64</v>
      </c>
      <c r="F14" s="68"/>
      <c r="G14" s="76"/>
      <c r="H14" s="76"/>
      <c r="I14" s="76"/>
      <c r="J14" s="113"/>
      <c r="K14" s="113"/>
      <c r="L14" s="168">
        <v>2.8000000000000001E-2</v>
      </c>
      <c r="M14" s="172">
        <f t="shared" ref="M14:P14" si="2">L14</f>
        <v>2.8000000000000001E-2</v>
      </c>
      <c r="N14" s="172">
        <f t="shared" si="2"/>
        <v>2.8000000000000001E-2</v>
      </c>
      <c r="O14" s="172">
        <f t="shared" si="2"/>
        <v>2.8000000000000001E-2</v>
      </c>
      <c r="P14" s="172">
        <f t="shared" si="2"/>
        <v>2.8000000000000001E-2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66</v>
      </c>
      <c r="E15" s="68" t="s">
        <v>17</v>
      </c>
      <c r="F15" s="170">
        <v>1</v>
      </c>
      <c r="G15" s="171">
        <f>IF(G7&lt;&gt;"",(F15*(1+G13)),"")</f>
        <v>1.0184049079754602</v>
      </c>
      <c r="H15" s="171">
        <f>IF(H7&lt;&gt;"",(G15*(1+H13)),"")</f>
        <v>1.0271691498685365</v>
      </c>
      <c r="I15" s="171">
        <f>IF(I7&lt;&gt;"",(H15*(1+I13)),"")</f>
        <v>1.0631025416301489</v>
      </c>
      <c r="J15" s="173">
        <f>IF(J7&lt;&gt;"",(I15*(1+J13)),"")</f>
        <v>1.1463628396143735</v>
      </c>
      <c r="K15" s="173">
        <f>IF(K7&lt;&gt;"",(J15*(1+K13)),"")</f>
        <v>1.1933637160385626</v>
      </c>
      <c r="L15" s="173">
        <f t="shared" ref="L15:P15" si="3">IF(L7&lt;&gt;"",(K15*(1+L14)),"")</f>
        <v>1.2267779000876424</v>
      </c>
      <c r="M15" s="173">
        <f t="shared" si="3"/>
        <v>1.2611276812900964</v>
      </c>
      <c r="N15" s="173">
        <f t="shared" si="3"/>
        <v>1.2964392563662193</v>
      </c>
      <c r="O15" s="173">
        <f t="shared" si="3"/>
        <v>1.3327395555444734</v>
      </c>
      <c r="P15" s="173">
        <f t="shared" si="3"/>
        <v>1.3700562630997186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1"/>
      <c r="L16" s="161"/>
      <c r="M16" s="161"/>
      <c r="N16" s="161"/>
      <c r="O16" s="161"/>
      <c r="P16" s="161"/>
    </row>
    <row r="17" spans="1:16" s="71" customFormat="1" ht="12.75" customHeight="1">
      <c r="C17" s="23" t="s">
        <v>67</v>
      </c>
      <c r="D17" s="72"/>
      <c r="E17" s="72"/>
      <c r="F17" s="72"/>
      <c r="J17" s="162"/>
      <c r="K17" s="162"/>
      <c r="L17" s="162"/>
      <c r="M17" s="163"/>
      <c r="N17" s="162"/>
      <c r="O17" s="162"/>
      <c r="P17" s="162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4"/>
      <c r="N18" s="11"/>
      <c r="O18" s="165"/>
      <c r="P18" s="165"/>
    </row>
    <row r="19" spans="1:16" ht="11.25" customHeight="1">
      <c r="C19" s="13"/>
      <c r="D19" s="65" t="s">
        <v>60</v>
      </c>
      <c r="E19" s="65" t="s">
        <v>61</v>
      </c>
      <c r="F19" s="69"/>
      <c r="G19" s="145" t="str">
        <f>G7</f>
        <v>2019–20</v>
      </c>
      <c r="H19" s="145" t="str">
        <f t="shared" ref="H19:P19" si="4">H7</f>
        <v>2020–21</v>
      </c>
      <c r="I19" s="145" t="str">
        <f t="shared" si="4"/>
        <v>2021–22</v>
      </c>
      <c r="J19" s="166" t="str">
        <f t="shared" si="4"/>
        <v>2022–23</v>
      </c>
      <c r="K19" s="166" t="str">
        <f t="shared" si="4"/>
        <v>2023–24</v>
      </c>
      <c r="L19" s="166" t="str">
        <f t="shared" si="4"/>
        <v>2024-25</v>
      </c>
      <c r="M19" s="166" t="str">
        <f t="shared" si="4"/>
        <v>2025–26</v>
      </c>
      <c r="N19" s="166" t="str">
        <f t="shared" si="4"/>
        <v>2026–27</v>
      </c>
      <c r="O19" s="166" t="str">
        <f t="shared" si="4"/>
        <v>2027–28</v>
      </c>
      <c r="P19" s="166" t="str">
        <f t="shared" si="4"/>
        <v>2028–29</v>
      </c>
    </row>
    <row r="20" spans="1:16" ht="11.25" customHeight="1">
      <c r="C20" s="70" t="s">
        <v>13</v>
      </c>
      <c r="D20" s="68" t="s">
        <v>66</v>
      </c>
      <c r="E20" s="68" t="s">
        <v>64</v>
      </c>
      <c r="F20" s="69"/>
      <c r="G20" s="168">
        <v>3.0323623766901432E-2</v>
      </c>
      <c r="H20" s="168">
        <v>2.8426799104696476E-2</v>
      </c>
      <c r="I20" s="168">
        <v>2.6065072497525498E-2</v>
      </c>
      <c r="J20" s="168">
        <v>2.4487395975233906E-2</v>
      </c>
      <c r="K20" s="168">
        <v>2.4809530715293258E-2</v>
      </c>
      <c r="L20" s="113"/>
      <c r="M20" s="113"/>
      <c r="N20" s="113"/>
      <c r="O20" s="113"/>
      <c r="P20" s="113"/>
    </row>
    <row r="21" spans="1:16" ht="11.25" customHeight="1">
      <c r="C21" s="127" t="s">
        <v>68</v>
      </c>
      <c r="D21" s="68" t="s">
        <v>66</v>
      </c>
      <c r="E21" s="68" t="s">
        <v>64</v>
      </c>
      <c r="F21" s="69"/>
      <c r="G21" s="69"/>
      <c r="H21" s="69"/>
      <c r="I21" s="69"/>
      <c r="J21" s="167"/>
      <c r="K21" s="167"/>
      <c r="L21" s="168">
        <v>2.9242024930036248E-2</v>
      </c>
      <c r="M21" s="168">
        <v>3.0402141752944135E-2</v>
      </c>
      <c r="N21" s="168">
        <v>3.0941035947358045E-2</v>
      </c>
      <c r="O21" s="168">
        <v>3.1747771446419118E-2</v>
      </c>
      <c r="P21" s="168">
        <v>3.283771256778336E-2</v>
      </c>
    </row>
    <row r="22" spans="1:16" ht="11.25" customHeight="1">
      <c r="C22" s="70" t="s">
        <v>69</v>
      </c>
      <c r="D22" s="68" t="s">
        <v>70</v>
      </c>
      <c r="E22" s="68" t="s">
        <v>64</v>
      </c>
      <c r="F22" s="69"/>
      <c r="G22" s="174">
        <f>IF(AND(G13&lt;&gt;"",G20&lt;&gt;""),((1+G20)*(1+G13)-1),"")</f>
        <v>4.9286635247273836E-2</v>
      </c>
      <c r="H22" s="174">
        <f>IF(AND(H13&lt;&gt;"",H20&lt;&gt;""),((1+H20)*(1+H13)-1),"")</f>
        <v>3.7277287909384116E-2</v>
      </c>
      <c r="I22" s="174">
        <f>IF(AND(I13&lt;&gt;"",I20&lt;&gt;""),((1+I20)*(1+I13)-1),"")</f>
        <v>6.195984039206337E-2</v>
      </c>
      <c r="J22" s="174">
        <f>IF(AND(J13&lt;&gt;"",J20&lt;&gt;""),((1+J20)*(1+J13)-1),"")</f>
        <v>0.10472342451410221</v>
      </c>
      <c r="K22" s="174">
        <f>IF(AND(K13&lt;&gt;"",K20&lt;&gt;""),((1+K20)*(1+K13)-1),"")</f>
        <v>6.6826721474620321E-2</v>
      </c>
      <c r="L22" s="174">
        <f>IF(AND(L14&lt;&gt;"",L21&lt;&gt;""),((1+L21)*(1+L14)-1),"")</f>
        <v>5.8060801628077252E-2</v>
      </c>
      <c r="M22" s="174">
        <f t="shared" ref="M22:P22" si="5">IF(AND(M14&lt;&gt;"",M21&lt;&gt;""),((1+M21)*(1+M14)-1),"")</f>
        <v>5.9253401722026533E-2</v>
      </c>
      <c r="N22" s="174">
        <f t="shared" si="5"/>
        <v>5.9807384953884046E-2</v>
      </c>
      <c r="O22" s="174">
        <f t="shared" si="5"/>
        <v>6.0636709046918869E-2</v>
      </c>
      <c r="P22" s="174">
        <f t="shared" si="5"/>
        <v>6.1757168519681382E-2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37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Evoenergy 2024-29 Final Decision - Capital expenditure sharing scheme model</v>
      </c>
      <c r="F1" s="92"/>
      <c r="G1" s="93" t="s">
        <v>14</v>
      </c>
      <c r="H1" s="130" t="s">
        <v>15</v>
      </c>
      <c r="I1" s="133" t="s">
        <v>38</v>
      </c>
      <c r="M1" s="94"/>
    </row>
    <row r="2" spans="1:13" s="2" customFormat="1" ht="18" customHeight="1">
      <c r="B2" s="10" t="s">
        <v>27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27</v>
      </c>
    </row>
    <row r="5" spans="1:13" s="24" customFormat="1" ht="11.25" customHeight="1">
      <c r="C5" s="25"/>
    </row>
    <row r="6" spans="1:13" s="60" customFormat="1" ht="11.25" customHeight="1">
      <c r="C6" s="59" t="s">
        <v>39</v>
      </c>
      <c r="D6" s="131" t="s">
        <v>40</v>
      </c>
      <c r="J6" s="69"/>
      <c r="K6" s="69"/>
      <c r="L6" s="69"/>
      <c r="M6" s="69"/>
    </row>
    <row r="7" spans="1:13" s="60" customFormat="1" ht="11.25" customHeight="1">
      <c r="C7" s="59" t="s">
        <v>41</v>
      </c>
      <c r="D7" s="131" t="s">
        <v>42</v>
      </c>
      <c r="I7" s="69"/>
      <c r="J7" s="69"/>
      <c r="K7" s="69"/>
      <c r="L7" s="69"/>
    </row>
    <row r="8" spans="1:13" s="60" customFormat="1" ht="11.25" customHeight="1">
      <c r="C8" s="59" t="s">
        <v>43</v>
      </c>
      <c r="D8" s="131" t="s">
        <v>44</v>
      </c>
      <c r="J8" s="69"/>
      <c r="K8" s="69"/>
      <c r="L8" s="69"/>
      <c r="M8" s="69"/>
    </row>
    <row r="9" spans="1:13" s="60" customFormat="1" ht="11.25" customHeight="1">
      <c r="C9" s="158" t="s">
        <v>45</v>
      </c>
      <c r="D9" s="131" t="s">
        <v>16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46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47</v>
      </c>
      <c r="E12" s="61" t="s">
        <v>48</v>
      </c>
      <c r="F12" s="61" t="s">
        <v>49</v>
      </c>
      <c r="G12" s="61" t="s">
        <v>50</v>
      </c>
      <c r="H12" s="61" t="s">
        <v>51</v>
      </c>
      <c r="J12" s="69"/>
      <c r="K12" s="69"/>
      <c r="L12" s="69"/>
      <c r="M12" s="69"/>
    </row>
    <row r="13" spans="1:13" s="60" customFormat="1" ht="11.25" customHeight="1">
      <c r="C13" s="59" t="s">
        <v>52</v>
      </c>
      <c r="D13" s="157" t="str">
        <f t="shared" ref="D13:F13" si="0">IF(LEN(E13)&gt;4,CONCATENATE(LEFT(E13,4)-1&amp;"–"&amp;IF(RIGHT(E13,2)="00","99",IF(RIGHT(E13,2)-1&lt;10,"0","")&amp;RIGHT(E13,2)-1)),E13-1)</f>
        <v>2019–20</v>
      </c>
      <c r="E13" s="157" t="str">
        <f t="shared" si="0"/>
        <v>2020–21</v>
      </c>
      <c r="F13" s="157" t="str">
        <f t="shared" si="0"/>
        <v>2021–22</v>
      </c>
      <c r="G13" s="157" t="str">
        <f>IF(LEN(H13)&gt;4,CONCATENATE(LEFT(H13,4)-1&amp;"–"&amp;IF(RIGHT(H13,2)="00","99",IF(RIGHT(H13,2)-1&lt;10,"0","")&amp;RIGHT(H13,2)-1)),H13-1)</f>
        <v>2022–23</v>
      </c>
      <c r="H13" s="157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53</v>
      </c>
      <c r="D14" s="131" t="s">
        <v>23</v>
      </c>
      <c r="E14" s="131" t="s">
        <v>23</v>
      </c>
      <c r="F14" s="131" t="s">
        <v>23</v>
      </c>
      <c r="G14" s="131" t="s">
        <v>23</v>
      </c>
      <c r="H14" s="131" t="s">
        <v>23</v>
      </c>
      <c r="J14" s="69"/>
      <c r="K14" s="69"/>
      <c r="L14" s="69"/>
      <c r="M14" s="69"/>
    </row>
    <row r="15" spans="1:13" s="60" customFormat="1" ht="11.25" customHeight="1">
      <c r="C15" s="59" t="s">
        <v>54</v>
      </c>
      <c r="D15" s="131" t="s">
        <v>55</v>
      </c>
      <c r="E15" s="131" t="s">
        <v>55</v>
      </c>
      <c r="F15" s="131" t="s">
        <v>55</v>
      </c>
      <c r="G15" s="131" t="s">
        <v>56</v>
      </c>
      <c r="H15" s="131" t="s">
        <v>56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47</v>
      </c>
      <c r="E17" s="61" t="s">
        <v>48</v>
      </c>
      <c r="F17" s="61" t="s">
        <v>49</v>
      </c>
      <c r="G17" s="61" t="s">
        <v>50</v>
      </c>
      <c r="H17" s="61" t="s">
        <v>51</v>
      </c>
      <c r="J17" s="69"/>
      <c r="K17" s="69"/>
      <c r="L17" s="69"/>
      <c r="M17" s="69"/>
    </row>
    <row r="18" spans="1:13" s="60" customFormat="1" ht="11.25" customHeight="1">
      <c r="C18" s="59" t="s">
        <v>57</v>
      </c>
      <c r="D18" s="169" t="str">
        <f>D9</f>
        <v>2024-25</v>
      </c>
      <c r="E18" s="169" t="str">
        <f>IF(LEN(D18)&gt;4,CONCATENATE(LEFT(D18,4)+1&amp;"–"&amp;IF(RIGHT(D18,2)+1&gt;9,"","0")&amp;RIGHT(D18,2)+1),D18+1)</f>
        <v>2025–26</v>
      </c>
      <c r="F18" s="169" t="str">
        <f t="shared" ref="F18:H18" si="1">IF(LEN(E18)&gt;4,CONCATENATE(LEFT(E18,4)+1&amp;"–"&amp;IF(RIGHT(E18,2)+1&gt;9,"","0")&amp;RIGHT(E18,2)+1),E18+1)</f>
        <v>2026–27</v>
      </c>
      <c r="G18" s="169" t="str">
        <f t="shared" si="1"/>
        <v>2027–28</v>
      </c>
      <c r="H18" s="169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37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3"/>
      <c r="H1" s="92"/>
      <c r="I1" s="93" t="s">
        <v>14</v>
      </c>
      <c r="J1" s="130" t="s">
        <v>15</v>
      </c>
      <c r="K1" s="133" t="s">
        <v>38</v>
      </c>
      <c r="L1" s="69"/>
    </row>
    <row r="2" spans="2:14" ht="18" customHeight="1">
      <c r="B2" s="10" t="s">
        <v>71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72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60</v>
      </c>
      <c r="E6" s="65" t="s">
        <v>61</v>
      </c>
      <c r="F6" s="65" t="s">
        <v>73</v>
      </c>
      <c r="G6" s="55"/>
      <c r="H6" s="147" t="str">
        <f>IF('Input | General'!D14="Yes",'Input | General'!D13,"n/a")</f>
        <v>2019–20</v>
      </c>
      <c r="I6" s="147" t="str">
        <f>IF('Input | General'!E14="Yes",'Input | General'!E13,"n/a")</f>
        <v>2020–21</v>
      </c>
      <c r="J6" s="147" t="str">
        <f>IF('Input | General'!F14="Yes",'Input | General'!F13,"n/a")</f>
        <v>2021–22</v>
      </c>
      <c r="K6" s="147" t="str">
        <f>IF('Input | General'!G14="Yes",'Input | General'!G13,"n/a")</f>
        <v>2022–23</v>
      </c>
      <c r="L6" s="147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74</v>
      </c>
      <c r="D8" s="68" t="s">
        <v>66</v>
      </c>
      <c r="E8" s="68" t="s">
        <v>75</v>
      </c>
      <c r="F8" s="68" t="str">
        <f>'Input | Inflation and Disc Rate'!$F$7</f>
        <v>2018–19</v>
      </c>
      <c r="G8" s="58"/>
      <c r="H8" s="132">
        <v>61.620260990370497</v>
      </c>
      <c r="I8" s="132">
        <v>58.264361283795587</v>
      </c>
      <c r="J8" s="132">
        <v>74.15089738002662</v>
      </c>
      <c r="K8" s="132">
        <v>65.944836208814252</v>
      </c>
      <c r="L8" s="132">
        <v>60.071968674763589</v>
      </c>
    </row>
    <row r="9" spans="2:14" ht="10.5" customHeight="1">
      <c r="C9" s="70" t="s">
        <v>76</v>
      </c>
      <c r="D9" s="68" t="s">
        <v>66</v>
      </c>
      <c r="E9" s="68" t="s">
        <v>75</v>
      </c>
      <c r="F9" s="68" t="str">
        <f>'Input | Inflation and Disc Rate'!$F$7</f>
        <v>2018–19</v>
      </c>
      <c r="G9" s="58"/>
      <c r="H9" s="132">
        <v>7.442567841185844</v>
      </c>
      <c r="I9" s="132">
        <v>8.5970582163391693</v>
      </c>
      <c r="J9" s="132">
        <v>7.0069172843240963</v>
      </c>
      <c r="K9" s="132">
        <v>7.1474062432110195</v>
      </c>
      <c r="L9" s="132">
        <v>6.8817901117875451</v>
      </c>
    </row>
    <row r="10" spans="2:14" ht="10.5" customHeight="1">
      <c r="C10" s="70" t="s">
        <v>77</v>
      </c>
      <c r="D10" s="68" t="s">
        <v>66</v>
      </c>
      <c r="E10" s="68" t="s">
        <v>75</v>
      </c>
      <c r="F10" s="68" t="str">
        <f>'Input | Inflation and Disc Rate'!$F$7</f>
        <v>2018–19</v>
      </c>
      <c r="G10" s="58"/>
      <c r="H10" s="132">
        <v>0.19269759979317744</v>
      </c>
      <c r="I10" s="132">
        <v>0.10798823822408042</v>
      </c>
      <c r="J10" s="132">
        <v>0.11164860174244229</v>
      </c>
      <c r="K10" s="132">
        <v>0.35241519069600508</v>
      </c>
      <c r="L10" s="132">
        <v>0.18088240724109289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78</v>
      </c>
      <c r="D12" s="66" t="s">
        <v>70</v>
      </c>
      <c r="E12" s="148" t="s">
        <v>75</v>
      </c>
      <c r="F12" s="178" t="str">
        <f>'Input | Inflation and Disc Rate'!$F$7</f>
        <v>2018–19</v>
      </c>
      <c r="G12" s="58"/>
      <c r="H12" s="176">
        <f>IF(H6="", "", H8-H9-H10)</f>
        <v>53.984995549391478</v>
      </c>
      <c r="I12" s="176">
        <f t="shared" ref="I12:L12" si="0">IF(I6="", "", I8-I9-I10)</f>
        <v>49.559314829232335</v>
      </c>
      <c r="J12" s="176">
        <f t="shared" si="0"/>
        <v>67.032331493960072</v>
      </c>
      <c r="K12" s="176">
        <f t="shared" si="0"/>
        <v>58.445014774907222</v>
      </c>
      <c r="L12" s="176">
        <f t="shared" si="0"/>
        <v>53.009296155734951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79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60</v>
      </c>
      <c r="E16" s="65" t="s">
        <v>61</v>
      </c>
      <c r="F16" s="65" t="s">
        <v>73</v>
      </c>
      <c r="G16" s="55"/>
      <c r="H16" s="147" t="str">
        <f>H6</f>
        <v>2019–20</v>
      </c>
      <c r="I16" s="147" t="str">
        <f t="shared" ref="I16:L16" si="1">I6</f>
        <v>2020–21</v>
      </c>
      <c r="J16" s="147" t="str">
        <f t="shared" si="1"/>
        <v>2021–22</v>
      </c>
      <c r="K16" s="147" t="str">
        <f t="shared" si="1"/>
        <v>2022–23</v>
      </c>
      <c r="L16" s="147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80</v>
      </c>
      <c r="D18" s="68" t="s">
        <v>66</v>
      </c>
      <c r="E18" s="68" t="s">
        <v>75</v>
      </c>
      <c r="F18" s="68" t="s">
        <v>81</v>
      </c>
      <c r="G18" s="58"/>
      <c r="H18" s="132">
        <v>71.926587815030132</v>
      </c>
      <c r="I18" s="132">
        <v>61.235255491935526</v>
      </c>
      <c r="J18" s="132">
        <v>70.988443164877495</v>
      </c>
      <c r="K18" s="132">
        <v>96.505326616145339</v>
      </c>
      <c r="L18" s="132">
        <v>111.15345262991831</v>
      </c>
    </row>
    <row r="19" spans="2:14" ht="10.5" customHeight="1">
      <c r="B19" s="63"/>
      <c r="C19" s="70" t="s">
        <v>76</v>
      </c>
      <c r="D19" s="68" t="s">
        <v>66</v>
      </c>
      <c r="E19" s="68" t="s">
        <v>75</v>
      </c>
      <c r="F19" s="68" t="s">
        <v>81</v>
      </c>
      <c r="G19" s="120"/>
      <c r="H19" s="132">
        <v>17.026607402032468</v>
      </c>
      <c r="I19" s="132">
        <v>18.745196306092101</v>
      </c>
      <c r="J19" s="132">
        <v>12.363290237965053</v>
      </c>
      <c r="K19" s="132">
        <v>10.822349739520412</v>
      </c>
      <c r="L19" s="132">
        <v>59.974323751183071</v>
      </c>
    </row>
    <row r="20" spans="2:14" ht="10.5" customHeight="1">
      <c r="B20" s="63"/>
      <c r="C20" s="119" t="s">
        <v>77</v>
      </c>
      <c r="D20" s="68" t="s">
        <v>66</v>
      </c>
      <c r="E20" s="68" t="s">
        <v>75</v>
      </c>
      <c r="F20" s="68" t="s">
        <v>81</v>
      </c>
      <c r="G20" s="120"/>
      <c r="H20" s="132">
        <v>0.42692560419770237</v>
      </c>
      <c r="I20" s="132">
        <v>0.48558774327164761</v>
      </c>
      <c r="J20" s="132">
        <v>0.69546080498189589</v>
      </c>
      <c r="K20" s="132">
        <v>0.1338135439345233</v>
      </c>
      <c r="L20" s="132">
        <v>0.61507427970000006</v>
      </c>
    </row>
    <row r="21" spans="2:14" ht="10.5" customHeight="1">
      <c r="B21" s="63"/>
      <c r="C21" s="129" t="s">
        <v>82</v>
      </c>
      <c r="D21" s="68" t="s">
        <v>66</v>
      </c>
      <c r="E21" s="68" t="s">
        <v>75</v>
      </c>
      <c r="F21" s="68" t="s">
        <v>81</v>
      </c>
      <c r="G21" s="58"/>
      <c r="H21" s="132">
        <v>0</v>
      </c>
      <c r="I21" s="132">
        <v>0</v>
      </c>
      <c r="J21" s="132">
        <v>0</v>
      </c>
      <c r="K21" s="132">
        <v>0</v>
      </c>
      <c r="L21" s="132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83</v>
      </c>
      <c r="D23" s="66" t="s">
        <v>70</v>
      </c>
      <c r="E23" s="149" t="s">
        <v>75</v>
      </c>
      <c r="F23" s="149" t="s">
        <v>81</v>
      </c>
      <c r="G23" s="58"/>
      <c r="H23" s="176">
        <f>IF(H16="", "", H18-H19-H20-H21)</f>
        <v>54.473054808799958</v>
      </c>
      <c r="I23" s="176">
        <f t="shared" ref="I23:K23" si="2">IF(I16="", "", I18-I19-I20-I21)</f>
        <v>42.00447144257177</v>
      </c>
      <c r="J23" s="176">
        <f t="shared" si="2"/>
        <v>57.929692121930543</v>
      </c>
      <c r="K23" s="176">
        <f t="shared" si="2"/>
        <v>85.549163332690412</v>
      </c>
      <c r="L23" s="176">
        <f>IF(L16="", "", L18-L19-L20-L21)</f>
        <v>50.564054599035231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84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7" t="str">
        <f>'Input | General'!D18</f>
        <v>2024-25</v>
      </c>
      <c r="I27" s="147" t="str">
        <f>'Input | General'!E18</f>
        <v>2025–26</v>
      </c>
      <c r="J27" s="147" t="str">
        <f>'Input | General'!F18</f>
        <v>2026–27</v>
      </c>
      <c r="K27" s="147" t="str">
        <f>'Input | General'!G18</f>
        <v>2027–28</v>
      </c>
      <c r="L27" s="147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85</v>
      </c>
      <c r="D29" s="56" t="s">
        <v>63</v>
      </c>
      <c r="E29" s="68" t="s">
        <v>75</v>
      </c>
      <c r="F29" s="68" t="s">
        <v>86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85</v>
      </c>
      <c r="D30" s="56" t="s">
        <v>70</v>
      </c>
      <c r="E30" s="68" t="s">
        <v>75</v>
      </c>
      <c r="F30" s="68" t="s">
        <v>87</v>
      </c>
      <c r="G30" s="58"/>
      <c r="H30" s="175">
        <f>IF(H29&lt;&gt;"",H29/('Input | Inflation and Disc Rate'!K10*(1+'Input | Inflation and Disc Rate'!L9)^0.5),"")</f>
        <v>0</v>
      </c>
      <c r="I30" s="175">
        <f>IF(I29&lt;&gt;"",I29/('Input | Inflation and Disc Rate'!L10*(1+'Input | Inflation and Disc Rate'!M9)^0.5),"")</f>
        <v>0</v>
      </c>
      <c r="J30" s="175">
        <f>IF(J29&lt;&gt;"",J29/('Input | Inflation and Disc Rate'!M10*(1+'Input | Inflation and Disc Rate'!N9)^0.5),"")</f>
        <v>0</v>
      </c>
      <c r="K30" s="175">
        <f>IF(K29&lt;&gt;"",K29/('Input | Inflation and Disc Rate'!N10*(1+'Input | Inflation and Disc Rate'!O9)^0.5),"")</f>
        <v>0</v>
      </c>
      <c r="L30" s="175">
        <f>IF(L29&lt;&gt;"",L29/('Input | Inflation and Disc Rate'!O10*(1+'Input | Inflation and Disc Rate'!P9)^0.5),"")</f>
        <v>0</v>
      </c>
    </row>
    <row r="31" spans="2:14" ht="11.25" customHeight="1">
      <c r="C31" s="74" t="s">
        <v>85</v>
      </c>
      <c r="D31" s="56" t="s">
        <v>66</v>
      </c>
      <c r="E31" s="68" t="s">
        <v>75</v>
      </c>
      <c r="F31" s="68" t="s">
        <v>86</v>
      </c>
      <c r="G31" s="58"/>
      <c r="H31" s="175">
        <f>IF(H29&lt;&gt;"",H30*'Input | Inflation and Disc Rate'!K15*(1+'Input | Inflation and Disc Rate'!L14)^0.5,"")</f>
        <v>0</v>
      </c>
      <c r="I31" s="175">
        <f>IF(I29&lt;&gt;"",I30*'Input | Inflation and Disc Rate'!L15*(1+'Input | Inflation and Disc Rate'!M14)^0.5,"")</f>
        <v>0</v>
      </c>
      <c r="J31" s="175">
        <f>IF(J29&lt;&gt;"",J30*'Input | Inflation and Disc Rate'!M15*(1+'Input | Inflation and Disc Rate'!N14)^0.5,"")</f>
        <v>0</v>
      </c>
      <c r="K31" s="175">
        <f>IF(K29&lt;&gt;"",K30*'Input | Inflation and Disc Rate'!N15*(1+'Input | Inflation and Disc Rate'!O14)^0.5,"")</f>
        <v>0</v>
      </c>
      <c r="L31" s="175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7" s="53" customFormat="1" ht="12.75" customHeight="1">
      <c r="A33" s="8"/>
      <c r="B33" s="23" t="s">
        <v>37</v>
      </c>
      <c r="D33" s="54"/>
      <c r="E33" s="54"/>
      <c r="F33" s="54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L10">
    <cfRule type="expression" dxfId="4" priority="5">
      <formula>IF($H$6&lt;&gt;"","FALSE","TRUE")</formula>
    </cfRule>
  </conditionalFormatting>
  <conditionalFormatting sqref="H18:L21">
    <cfRule type="expression" dxfId="3" priority="2">
      <formula>IF($H$6&lt;&gt;"","FALSE","TRUE")</formula>
    </cfRule>
  </conditionalFormatting>
  <conditionalFormatting sqref="H21:L21">
    <cfRule type="expression" dxfId="2" priority="4">
      <formula>IF($H$6&lt;&gt;"","FALSE","TRUE")</formula>
    </cfRule>
  </conditionalFormatting>
  <conditionalFormatting sqref="H29:L29">
    <cfRule type="expression" dxfId="1" priority="8">
      <formula>IF($H$6&lt;&gt;"","FALSE","TRUE")</formula>
    </cfRule>
  </conditionalFormatting>
  <conditionalFormatting sqref="I20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Evoenergy 2024-29 Final Decision - Capital expenditure sharing scheme model</v>
      </c>
      <c r="C1" s="2"/>
      <c r="J1" s="108"/>
      <c r="K1" s="93" t="s">
        <v>14</v>
      </c>
      <c r="L1" s="130" t="s">
        <v>15</v>
      </c>
      <c r="M1" s="133" t="s">
        <v>38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88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89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90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12</v>
      </c>
      <c r="D7" s="147" t="str">
        <f>IF('Input | General'!D14="Yes",'Input | General'!D13,"n/a")</f>
        <v>2019–20</v>
      </c>
      <c r="E7" s="147" t="str">
        <f>IF('Input | General'!E14="Yes",'Input | General'!E13,"n/a")</f>
        <v>2020–21</v>
      </c>
      <c r="F7" s="147" t="str">
        <f>IF('Input | General'!F14="Yes",'Input | General'!F13,"n/a")</f>
        <v>2021–22</v>
      </c>
      <c r="G7" s="147" t="str">
        <f>IF('Input | General'!G14="Yes",'Input | General'!G13,"n/a")</f>
        <v>2022–23</v>
      </c>
      <c r="H7" s="150" t="str">
        <f>IF('Input | General'!H14="Yes",'Input | General'!H13,"n/a")</f>
        <v>2023–24</v>
      </c>
      <c r="I7" s="84"/>
    </row>
    <row r="8" spans="2:23" ht="11.25" customHeight="1">
      <c r="C8" s="101" t="s">
        <v>91</v>
      </c>
      <c r="D8" s="134">
        <f>'Input | Inflation and Disc Rate'!G20</f>
        <v>3.0323623766901432E-2</v>
      </c>
      <c r="E8" s="135">
        <f>'Input | Inflation and Disc Rate'!H20</f>
        <v>2.8426799104696476E-2</v>
      </c>
      <c r="F8" s="135">
        <f>'Input | Inflation and Disc Rate'!I20</f>
        <v>2.6065072497525498E-2</v>
      </c>
      <c r="G8" s="135">
        <f>'Input | Inflation and Disc Rate'!J20</f>
        <v>2.4487395975233906E-2</v>
      </c>
      <c r="H8" s="136">
        <f>'Input | Inflation and Disc Rate'!K20</f>
        <v>2.4809530715293258E-2</v>
      </c>
      <c r="I8" s="84"/>
      <c r="J8" s="69"/>
      <c r="K8" s="69"/>
    </row>
    <row r="9" spans="2:23" ht="11.25" customHeight="1">
      <c r="C9" s="123" t="s">
        <v>92</v>
      </c>
      <c r="D9" s="135">
        <f>'Input | Inflation and Disc Rate'!G22</f>
        <v>4.9286635247273836E-2</v>
      </c>
      <c r="E9" s="135">
        <f>'Input | Inflation and Disc Rate'!H22</f>
        <v>3.7277287909384116E-2</v>
      </c>
      <c r="F9" s="135">
        <f>'Input | Inflation and Disc Rate'!I22</f>
        <v>6.195984039206337E-2</v>
      </c>
      <c r="G9" s="135">
        <f>'Input | Inflation and Disc Rate'!J22</f>
        <v>0.10472342451410221</v>
      </c>
      <c r="H9" s="136">
        <f>'Input | Inflation and Disc Rate'!K22</f>
        <v>6.6826721474620321E-2</v>
      </c>
      <c r="I9" s="84"/>
      <c r="J9" s="69"/>
      <c r="K9" s="69"/>
    </row>
    <row r="10" spans="2:23" ht="11.25" customHeight="1">
      <c r="C10" s="99" t="s">
        <v>93</v>
      </c>
      <c r="D10" s="137">
        <f>'Input | Reported Capex'!H$12*'Input | Inflation and Disc Rate'!G$15*(1+'Input | Inflation and Disc Rate'!G$20)^0.5</f>
        <v>55.805934159046465</v>
      </c>
      <c r="E10" s="138">
        <f>'Input | Reported Capex'!I$12*'Input | Inflation and Disc Rate'!H$15*(1+'Input | Inflation and Disc Rate'!H$20)^0.5</f>
        <v>51.62427354493704</v>
      </c>
      <c r="F10" s="138">
        <f>'Input | Reported Capex'!J$12*'Input | Inflation and Disc Rate'!I$15*(1+'Input | Inflation and Disc Rate'!I$20)^0.5</f>
        <v>72.184995504332164</v>
      </c>
      <c r="G10" s="138">
        <f>'Input | Reported Capex'!K$12*'Input | Inflation and Disc Rate'!J$15*(1+'Input | Inflation and Disc Rate'!J$20)^0.5</f>
        <v>67.814549683138935</v>
      </c>
      <c r="H10" s="139">
        <f>'Input | Reported Capex'!L$12*'Input | Inflation and Disc Rate'!K$15*(1+'Input | Inflation and Disc Rate'!K$20)^0.5</f>
        <v>64.039280630616219</v>
      </c>
      <c r="I10" s="84"/>
      <c r="J10" s="69"/>
      <c r="K10" s="69"/>
      <c r="N10" s="117"/>
    </row>
    <row r="11" spans="2:23" ht="11.25" customHeight="1">
      <c r="C11" s="99" t="s">
        <v>94</v>
      </c>
      <c r="D11" s="140">
        <f>'Input | Reported Capex'!H23*(1+D$9)^0.5</f>
        <v>55.799306520857805</v>
      </c>
      <c r="E11" s="138">
        <f>'Input | Reported Capex'!I23*(1+E$9)^0.5</f>
        <v>42.780214576138739</v>
      </c>
      <c r="F11" s="138">
        <f>'Input | Reported Capex'!J23*(1+F$9)^0.5</f>
        <v>59.697379439733368</v>
      </c>
      <c r="G11" s="138">
        <f>'Input | Reported Capex'!K23*(1+G$9)^0.5</f>
        <v>89.917153072065716</v>
      </c>
      <c r="H11" s="139">
        <f>'Input | Reported Capex'!L23*(1+H$9)^0.5</f>
        <v>52.226248903861418</v>
      </c>
      <c r="I11" s="84"/>
      <c r="J11" s="69"/>
      <c r="K11" s="69"/>
    </row>
    <row r="12" spans="2:23" s="14" customFormat="1" ht="11.25" customHeight="1">
      <c r="C12" s="99" t="s">
        <v>95</v>
      </c>
      <c r="D12" s="77">
        <f>(D10-D11)</f>
        <v>6.627638188660967E-3</v>
      </c>
      <c r="E12" s="121">
        <f>(E10-E11)</f>
        <v>8.8440589687983007</v>
      </c>
      <c r="F12" s="121">
        <f t="shared" ref="F12:H12" si="0">(F10-F11)</f>
        <v>12.487616064598797</v>
      </c>
      <c r="G12" s="121">
        <f t="shared" si="0"/>
        <v>-22.102603388926781</v>
      </c>
      <c r="H12" s="125">
        <f t="shared" si="0"/>
        <v>11.813031726754801</v>
      </c>
      <c r="I12" s="84"/>
      <c r="J12" s="69"/>
      <c r="K12" s="69"/>
    </row>
    <row r="13" spans="2:23" ht="11.25" customHeight="1">
      <c r="C13" s="99" t="s">
        <v>96</v>
      </c>
      <c r="D13" s="77"/>
      <c r="E13" s="121">
        <f>$D$12*$E$8</f>
        <v>1.8840253932767974E-4</v>
      </c>
      <c r="F13" s="121">
        <f>$D$12*$F$8*(1+'Input | Inflation and Disc Rate'!H13)</f>
        <v>1.7423652968441065E-4</v>
      </c>
      <c r="G13" s="121">
        <f>$D$12*$G$8*(1+'Input | Inflation and Disc Rate'!H13)*(1+'Input | Inflation and Disc Rate'!I13)</f>
        <v>1.6941664170117893E-4</v>
      </c>
      <c r="H13" s="125">
        <f>$D$12*$H$8*(1+'Input | Inflation and Disc Rate'!H13)*(1+'Input | Inflation and Disc Rate'!I13)*(1+'Input | Inflation and Disc Rate'!J13)</f>
        <v>1.8508829597294041E-4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97</v>
      </c>
      <c r="D14" s="77"/>
      <c r="E14" s="122"/>
      <c r="F14" s="121">
        <f>$E$12*F$8</f>
        <v>0.23052103819411832</v>
      </c>
      <c r="G14" s="121">
        <f>$E$12*G$8*(1+'Input | Inflation and Disc Rate'!I13)</f>
        <v>0.22414415738797275</v>
      </c>
      <c r="H14" s="125">
        <f>$E$12*H$8*(1+'Input | Inflation and Disc Rate'!I13)*(1+'Input | Inflation and Disc Rate'!J13)</f>
        <v>0.24487830549967599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98</v>
      </c>
      <c r="D15" s="77"/>
      <c r="E15" s="121"/>
      <c r="F15" s="121"/>
      <c r="G15" s="121">
        <f>$F$12*G$8</f>
        <v>0.30578919936052285</v>
      </c>
      <c r="H15" s="125">
        <f>$F$12*$H$8*(1+'Input | Inflation and Disc Rate'!J13)</f>
        <v>0.33407581019341553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99</v>
      </c>
      <c r="D16" s="77"/>
      <c r="E16" s="121"/>
      <c r="F16" s="121"/>
      <c r="G16" s="121"/>
      <c r="H16" s="125">
        <f>$G$12*$H$8</f>
        <v>-0.54835521766552386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100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101</v>
      </c>
      <c r="D18" s="78">
        <f>SUM(D13:D17)</f>
        <v>0</v>
      </c>
      <c r="E18" s="79">
        <f>SUM(E13:E17)</f>
        <v>1.8840253932767974E-4</v>
      </c>
      <c r="F18" s="79">
        <f t="shared" ref="F18:H18" si="1">SUM(F13:F17)</f>
        <v>0.23069527472380272</v>
      </c>
      <c r="G18" s="79">
        <f t="shared" si="1"/>
        <v>0.53010277339019674</v>
      </c>
      <c r="H18" s="80">
        <f t="shared" si="1"/>
        <v>3.0783986323540624E-2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102</v>
      </c>
      <c r="D19" s="78">
        <f>E19*(1+E$9)</f>
        <v>1.2982263220305921</v>
      </c>
      <c r="E19" s="79">
        <f>F19*(1+F$9)</f>
        <v>1.251571144150998</v>
      </c>
      <c r="F19" s="79">
        <f>G19*(1+G$9)</f>
        <v>1.178548469110595</v>
      </c>
      <c r="G19" s="79">
        <f>H19*(1+H$9)</f>
        <v>1.0668267214746203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103</v>
      </c>
      <c r="D20" s="77">
        <f>D12*D19</f>
        <v>8.6041743494148226E-3</v>
      </c>
      <c r="E20" s="121">
        <f>E12*E19</f>
        <v>11.068969002517784</v>
      </c>
      <c r="F20" s="121">
        <f t="shared" ref="F20:H20" si="2">F12*F19</f>
        <v>14.717260795773784</v>
      </c>
      <c r="G20" s="121">
        <f t="shared" si="2"/>
        <v>-23.57964790946259</v>
      </c>
      <c r="H20" s="125">
        <f t="shared" si="2"/>
        <v>11.813031726754801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104</v>
      </c>
      <c r="D21" s="78">
        <f>D18*D19</f>
        <v>0</v>
      </c>
      <c r="E21" s="79">
        <f>E18*E19</f>
        <v>2.3579918170729753E-4</v>
      </c>
      <c r="F21" s="79">
        <f t="shared" ref="F21:H21" si="3">F18*F19</f>
        <v>0.27188556285678583</v>
      </c>
      <c r="G21" s="79">
        <f t="shared" si="3"/>
        <v>0.56552780378046719</v>
      </c>
      <c r="H21" s="80">
        <f t="shared" si="3"/>
        <v>3.0783986323540624E-2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105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12</v>
      </c>
      <c r="D24" s="151" t="str">
        <f>'Input | General'!$D$18</f>
        <v>2024-25</v>
      </c>
      <c r="E24" s="151" t="str">
        <f>'Input | General'!$E$18</f>
        <v>2025–26</v>
      </c>
      <c r="F24" s="151" t="str">
        <f>'Input | General'!$F$18</f>
        <v>2026–27</v>
      </c>
      <c r="G24" s="151" t="str">
        <f>'Input | General'!$G$18</f>
        <v>2027–28</v>
      </c>
      <c r="H24" s="152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106</v>
      </c>
      <c r="D25" s="141">
        <f>'Input | Inflation and Disc Rate'!L$22</f>
        <v>5.8060801628077252E-2</v>
      </c>
      <c r="E25" s="141">
        <f>'Input | Inflation and Disc Rate'!M$22</f>
        <v>5.9253401722026533E-2</v>
      </c>
      <c r="F25" s="141">
        <f>'Input | Inflation and Disc Rate'!N$22</f>
        <v>5.9807384953884046E-2</v>
      </c>
      <c r="G25" s="141">
        <f>'Input | Inflation and Disc Rate'!O$22</f>
        <v>6.0636709046918869E-2</v>
      </c>
      <c r="H25" s="142">
        <f>'Input | Inflation and Disc Rate'!P$22</f>
        <v>6.1757168519681382E-2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107</v>
      </c>
      <c r="D26" s="138">
        <f>'Input | Reported Capex'!H31</f>
        <v>0</v>
      </c>
      <c r="E26" s="138">
        <f>'Input | Reported Capex'!I31</f>
        <v>0</v>
      </c>
      <c r="F26" s="138">
        <f>'Input | Reported Capex'!J31</f>
        <v>0</v>
      </c>
      <c r="G26" s="138">
        <f>'Input | Reported Capex'!K31</f>
        <v>0</v>
      </c>
      <c r="H26" s="139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108</v>
      </c>
      <c r="D27" s="109">
        <f>1/(1+D25)^(0.5)</f>
        <v>0.9721755341652959</v>
      </c>
      <c r="E27" s="109">
        <f>1/((1+E25)^(0.5)*(1+D25))</f>
        <v>0.91831026953358852</v>
      </c>
      <c r="F27" s="109">
        <f>1/((1+F25)^(0.5)*(1+E25)*(1+D25))</f>
        <v>0.86671444886207494</v>
      </c>
      <c r="G27" s="109">
        <f>1/((1+G25)^(0.5)*(1+F25)*(1+E25)*(1+D25))</f>
        <v>0.81748395782103167</v>
      </c>
      <c r="H27" s="110">
        <f>1/((1+H25)^(0.5)*(1+G25)*(1+F25)*(1+E25)*(1+D25))</f>
        <v>0.77034152838360337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109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110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111</v>
      </c>
      <c r="D31" s="89">
        <f>SUM(D20:H20)-SUM(D28:H28)</f>
        <v>14.028217789933194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112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113</v>
      </c>
      <c r="D33" s="89">
        <f>(1-D32)*D31</f>
        <v>9.8197524529532352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114</v>
      </c>
      <c r="D34" s="89">
        <f>D32*D31</f>
        <v>4.2084653369799581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115</v>
      </c>
      <c r="D35" s="89">
        <f>SUM(D21:H21)</f>
        <v>0.86843315214250094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116</v>
      </c>
      <c r="D36" s="90">
        <f>D34-D35</f>
        <v>3.3400321848374572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117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3" t="str">
        <f>'Input | General'!D18</f>
        <v>2024-25</v>
      </c>
      <c r="E40" s="153" t="str">
        <f>'Input | General'!E18</f>
        <v>2025–26</v>
      </c>
      <c r="F40" s="153" t="str">
        <f>'Input | General'!F18</f>
        <v>2026–27</v>
      </c>
      <c r="G40" s="153" t="str">
        <f>'Input | General'!G18</f>
        <v>2027–28</v>
      </c>
      <c r="H40" s="153" t="str">
        <f>'Input | General'!H18</f>
        <v>2028–29</v>
      </c>
    </row>
    <row r="41" spans="1:16382" s="24" customFormat="1" ht="11.25" customHeight="1">
      <c r="C41" s="87" t="s">
        <v>118</v>
      </c>
      <c r="D41" s="143">
        <f>1/(1+'Input | Inflation and Disc Rate'!L21)</f>
        <v>0.97158877676800648</v>
      </c>
      <c r="E41" s="143">
        <f>D41/(1+'Input | Inflation and Disc Rate'!M21)</f>
        <v>0.94292193057277329</v>
      </c>
      <c r="F41" s="143">
        <f>E41/(1+'Input | Inflation and Disc Rate'!N21)</f>
        <v>0.91462256103356887</v>
      </c>
      <c r="G41" s="143">
        <f>F41/(1+'Input | Inflation and Disc Rate'!O21)</f>
        <v>0.88647883363135249</v>
      </c>
      <c r="H41" s="144">
        <f>G41/(1+'Input | Inflation and Disc Rate'!P21)</f>
        <v>0.8582944085450156</v>
      </c>
    </row>
    <row r="42" spans="1:16382" s="24" customFormat="1" ht="11.25" customHeight="1">
      <c r="C42" s="159" t="str">
        <f>CONCATENATE("CESS Payment Per Year ($", 'Output | Models'!$F$8," million)")</f>
        <v>CESS Payment Per Year ($2023–24 million)</v>
      </c>
      <c r="D42" s="96">
        <f>D36/(SUM(D41:H41))</f>
        <v>0.73023621648867154</v>
      </c>
      <c r="E42" s="96">
        <f>D42</f>
        <v>0.73023621648867154</v>
      </c>
      <c r="F42" s="96">
        <f t="shared" ref="F42:H42" si="5">E42</f>
        <v>0.73023621648867154</v>
      </c>
      <c r="G42" s="96">
        <f t="shared" si="5"/>
        <v>0.73023621648867154</v>
      </c>
      <c r="H42" s="124">
        <f t="shared" si="5"/>
        <v>0.73023621648867154</v>
      </c>
    </row>
    <row r="43" spans="1:16382" s="69" customFormat="1" ht="11.25" customHeight="1"/>
    <row r="44" spans="1:16382" s="24" customFormat="1" ht="11.25" customHeight="1">
      <c r="C44" s="159" t="str">
        <f>CONCATENATE("Total CESS Payment ($", 'Output | Models'!$F$8," million)")</f>
        <v>Total CESS Payment ($2023–24 million)</v>
      </c>
      <c r="D44" s="237">
        <f>SUM(D42:H42)</f>
        <v>3.6511810824433577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86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37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Evoenergy 2024-29 Final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14</v>
      </c>
      <c r="L1" s="130" t="s">
        <v>15</v>
      </c>
      <c r="M1" s="133" t="s">
        <v>38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35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84"/>
      <c r="K3" s="284"/>
      <c r="L3" s="284"/>
      <c r="M3" s="35"/>
      <c r="N3" s="284"/>
      <c r="O3" s="284"/>
      <c r="P3" s="284"/>
      <c r="Q3" s="284"/>
      <c r="R3" s="284"/>
      <c r="S3" s="284"/>
      <c r="T3" s="284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119</v>
      </c>
      <c r="C4" s="37"/>
      <c r="D4" s="37"/>
      <c r="E4" s="37"/>
      <c r="F4" s="37"/>
      <c r="G4" s="39"/>
      <c r="H4" s="39"/>
      <c r="I4" s="39"/>
      <c r="J4" s="40" t="s">
        <v>120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121</v>
      </c>
      <c r="D6" s="48" t="s">
        <v>60</v>
      </c>
      <c r="E6" s="48" t="s">
        <v>61</v>
      </c>
      <c r="F6" s="48" t="s">
        <v>73</v>
      </c>
      <c r="H6" s="48"/>
      <c r="I6" s="48"/>
      <c r="J6" s="154" t="str">
        <f>'Calc | CESS Revenue Increments'!D40</f>
        <v>2024-25</v>
      </c>
      <c r="K6" s="154" t="str">
        <f>'Calc | CESS Revenue Increments'!E40</f>
        <v>2025–26</v>
      </c>
      <c r="L6" s="154" t="str">
        <f>'Calc | CESS Revenue Increments'!F40</f>
        <v>2026–27</v>
      </c>
      <c r="M6" s="154" t="str">
        <f>'Calc | CESS Revenue Increments'!G40</f>
        <v>2027–28</v>
      </c>
      <c r="N6" s="154" t="str">
        <f>'Calc | CESS Revenue Increments'!H40</f>
        <v>2028–29</v>
      </c>
      <c r="O6" s="49" t="s">
        <v>20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122</v>
      </c>
      <c r="D8" s="156" t="s">
        <v>33</v>
      </c>
      <c r="E8" s="45" t="s">
        <v>75</v>
      </c>
      <c r="F8" s="155" t="str">
        <f>IF(LEN(J6)&gt;4,CONCATENATE(LEFT(J6,4)-1&amp;"–"&amp;IF(RIGHT(J6,2)="00","99",IF(RIGHT(J6,2)-1&lt;10,"0","")&amp;RIGHT(J6,2)-1)),J6-1)</f>
        <v>2023–24</v>
      </c>
      <c r="H8" s="48"/>
      <c r="I8" s="48"/>
      <c r="J8" s="175">
        <f>'Calc | CESS Revenue Increments'!D42</f>
        <v>0.73023621648867154</v>
      </c>
      <c r="K8" s="175">
        <f>'Calc | CESS Revenue Increments'!E42</f>
        <v>0.73023621648867154</v>
      </c>
      <c r="L8" s="175">
        <f>'Calc | CESS Revenue Increments'!F42</f>
        <v>0.73023621648867154</v>
      </c>
      <c r="M8" s="175">
        <f>'Calc | CESS Revenue Increments'!G42</f>
        <v>0.73023621648867154</v>
      </c>
      <c r="N8" s="175">
        <f>'Calc | CESS Revenue Increments'!H42</f>
        <v>0.73023621648867154</v>
      </c>
      <c r="O8" s="177">
        <f>SUM(J8:N8)</f>
        <v>3.6511810824433577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37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EFA4-62B2-4659-9A12-299F77A9FA97}">
  <sheetPr>
    <tabColor rgb="FF8DB4E2"/>
  </sheetPr>
  <dimension ref="A1:S37"/>
  <sheetViews>
    <sheetView workbookViewId="0"/>
  </sheetViews>
  <sheetFormatPr defaultColWidth="0" defaultRowHeight="15" customHeight="1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36">
      <c r="A1" s="69"/>
      <c r="B1" s="3" t="s">
        <v>138</v>
      </c>
      <c r="C1" s="69"/>
      <c r="D1" s="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3" t="s">
        <v>14</v>
      </c>
      <c r="Q1" s="130" t="s">
        <v>15</v>
      </c>
      <c r="R1" s="133" t="s">
        <v>38</v>
      </c>
      <c r="S1" s="241" t="s">
        <v>139</v>
      </c>
    </row>
    <row r="2" spans="1:19" ht="15.75">
      <c r="A2" s="69"/>
      <c r="B2" s="69"/>
      <c r="C2" s="69"/>
      <c r="D2" s="69"/>
      <c r="E2" s="3"/>
      <c r="F2" s="3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242"/>
      <c r="B3" s="242" t="s">
        <v>140</v>
      </c>
      <c r="C3" s="243"/>
      <c r="D3" s="242"/>
      <c r="E3" s="243"/>
      <c r="F3" s="243"/>
      <c r="G3" s="243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</row>
    <row r="4" spans="1:19">
      <c r="A4" s="69"/>
      <c r="B4" s="69"/>
      <c r="C4" s="245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>
      <c r="A5" s="69"/>
      <c r="B5" s="69"/>
      <c r="C5" s="69"/>
      <c r="D5" s="65" t="s">
        <v>60</v>
      </c>
      <c r="E5" s="65" t="s">
        <v>61</v>
      </c>
      <c r="F5" s="65" t="s">
        <v>73</v>
      </c>
      <c r="G5" s="246"/>
      <c r="H5" s="247" t="s">
        <v>22</v>
      </c>
      <c r="I5" s="247" t="s">
        <v>141</v>
      </c>
      <c r="J5" s="247" t="s">
        <v>142</v>
      </c>
      <c r="K5" s="247" t="s">
        <v>143</v>
      </c>
      <c r="L5" s="247" t="s">
        <v>144</v>
      </c>
      <c r="M5" s="247" t="s">
        <v>16</v>
      </c>
      <c r="N5" s="247" t="s">
        <v>145</v>
      </c>
      <c r="O5" s="247" t="s">
        <v>146</v>
      </c>
      <c r="P5" s="247" t="s">
        <v>147</v>
      </c>
      <c r="Q5" s="247" t="s">
        <v>148</v>
      </c>
      <c r="R5" s="69"/>
      <c r="S5" s="69"/>
    </row>
    <row r="6" spans="1:19">
      <c r="A6" s="69"/>
      <c r="B6" s="69"/>
      <c r="C6" s="248" t="s">
        <v>149</v>
      </c>
      <c r="D6" s="248" t="s">
        <v>150</v>
      </c>
      <c r="E6" s="68" t="s">
        <v>64</v>
      </c>
      <c r="F6" s="69"/>
      <c r="G6" s="69"/>
      <c r="H6" s="249">
        <f>'Input | Inflation and Disc Rate'!G20</f>
        <v>3.0323623766901432E-2</v>
      </c>
      <c r="I6" s="249">
        <f>'Input | Inflation and Disc Rate'!H20</f>
        <v>2.8426799104696476E-2</v>
      </c>
      <c r="J6" s="249">
        <f>'Input | Inflation and Disc Rate'!I20</f>
        <v>2.6065072497525498E-2</v>
      </c>
      <c r="K6" s="249">
        <f>'Input | Inflation and Disc Rate'!J20</f>
        <v>2.4487395975233906E-2</v>
      </c>
      <c r="L6" s="249">
        <f>'Input | Inflation and Disc Rate'!K20</f>
        <v>2.4809530715293258E-2</v>
      </c>
      <c r="M6" s="250"/>
      <c r="N6" s="250"/>
      <c r="O6" s="250"/>
      <c r="P6" s="250"/>
      <c r="Q6" s="250"/>
      <c r="R6" s="69"/>
      <c r="S6" s="69"/>
    </row>
    <row r="7" spans="1:19">
      <c r="A7" s="69"/>
      <c r="B7" s="69"/>
      <c r="C7" s="248" t="s">
        <v>151</v>
      </c>
      <c r="D7" s="248"/>
      <c r="E7" s="68" t="s">
        <v>64</v>
      </c>
      <c r="F7" s="69"/>
      <c r="G7" s="69"/>
      <c r="H7" s="250"/>
      <c r="I7" s="250"/>
      <c r="J7" s="250"/>
      <c r="K7" s="250"/>
      <c r="L7" s="250"/>
      <c r="M7" s="249">
        <f>'Input | Inflation and Disc Rate'!L21</f>
        <v>2.9242024930036248E-2</v>
      </c>
      <c r="N7" s="249">
        <f>'Input | Inflation and Disc Rate'!M21</f>
        <v>3.0402141752944135E-2</v>
      </c>
      <c r="O7" s="249">
        <f>'Input | Inflation and Disc Rate'!N21</f>
        <v>3.0941035947358045E-2</v>
      </c>
      <c r="P7" s="249">
        <f>'Input | Inflation and Disc Rate'!O21</f>
        <v>3.1747771446419118E-2</v>
      </c>
      <c r="Q7" s="249">
        <f>'Input | Inflation and Disc Rate'!P21</f>
        <v>3.283771256778336E-2</v>
      </c>
      <c r="R7" s="69"/>
      <c r="S7" s="69"/>
    </row>
    <row r="8" spans="1:19">
      <c r="A8" s="69"/>
      <c r="B8" s="69"/>
      <c r="C8" s="248" t="s">
        <v>152</v>
      </c>
      <c r="D8" s="248" t="s">
        <v>153</v>
      </c>
      <c r="E8" s="68" t="s">
        <v>64</v>
      </c>
      <c r="F8" s="69"/>
      <c r="G8" s="251"/>
      <c r="H8" s="249">
        <f>'Input | Inflation and Disc Rate'!G13</f>
        <v>1.8404907975460238E-2</v>
      </c>
      <c r="I8" s="249">
        <f>'Input | Inflation and Disc Rate'!H13</f>
        <v>8.6058519793459354E-3</v>
      </c>
      <c r="J8" s="249">
        <f>'Input | Inflation and Disc Rate'!I13</f>
        <v>3.4982935153583528E-2</v>
      </c>
      <c r="K8" s="249">
        <f>'Input | Inflation and Disc Rate'!J13</f>
        <v>7.8318219291014124E-2</v>
      </c>
      <c r="L8" s="249">
        <f>'Input | Inflation and Disc Rate'!K13</f>
        <v>4.1000000000000002E-2</v>
      </c>
      <c r="M8" s="252"/>
      <c r="N8" s="252"/>
      <c r="O8" s="252"/>
      <c r="P8" s="252"/>
      <c r="Q8" s="252"/>
      <c r="R8" s="69"/>
      <c r="S8" s="69"/>
    </row>
    <row r="9" spans="1:19">
      <c r="A9" s="69"/>
      <c r="B9" s="69"/>
      <c r="C9" s="248" t="s">
        <v>154</v>
      </c>
      <c r="D9" s="248"/>
      <c r="E9" s="68" t="s">
        <v>17</v>
      </c>
      <c r="F9" s="69"/>
      <c r="G9" s="253"/>
      <c r="H9" s="254">
        <f>(1+H8)</f>
        <v>1.0184049079754602</v>
      </c>
      <c r="I9" s="254">
        <f>H9*(1+I8)</f>
        <v>1.0271691498685365</v>
      </c>
      <c r="J9" s="254">
        <f t="shared" ref="J9:L9" si="0">I9*(1+J8)</f>
        <v>1.0631025416301489</v>
      </c>
      <c r="K9" s="254">
        <f t="shared" si="0"/>
        <v>1.1463628396143735</v>
      </c>
      <c r="L9" s="254">
        <f t="shared" si="0"/>
        <v>1.1933637160385626</v>
      </c>
      <c r="M9" s="250"/>
      <c r="N9" s="250"/>
      <c r="O9" s="250"/>
      <c r="P9" s="250"/>
      <c r="Q9" s="250"/>
      <c r="R9" s="69"/>
      <c r="S9" s="69"/>
    </row>
    <row r="10" spans="1:19">
      <c r="A10" s="69"/>
      <c r="B10" s="69"/>
      <c r="C10" s="248" t="s">
        <v>155</v>
      </c>
      <c r="D10" s="248"/>
      <c r="E10" s="68" t="s">
        <v>64</v>
      </c>
      <c r="F10" s="69"/>
      <c r="G10" s="69"/>
      <c r="H10" s="255">
        <f>(1+H6)*(1+H8)-1</f>
        <v>4.9286635247273836E-2</v>
      </c>
      <c r="I10" s="255">
        <f t="shared" ref="I10:L10" si="1">(1+I6)*(1+I8)-1</f>
        <v>3.7277287909384116E-2</v>
      </c>
      <c r="J10" s="255">
        <f t="shared" si="1"/>
        <v>6.195984039206337E-2</v>
      </c>
      <c r="K10" s="255">
        <f t="shared" si="1"/>
        <v>0.10472342451410221</v>
      </c>
      <c r="L10" s="255">
        <f t="shared" si="1"/>
        <v>6.6826721474620321E-2</v>
      </c>
      <c r="M10" s="250"/>
      <c r="N10" s="250"/>
      <c r="O10" s="250"/>
      <c r="P10" s="250"/>
      <c r="Q10" s="250"/>
      <c r="R10" s="69"/>
      <c r="S10" s="69"/>
    </row>
    <row r="11" spans="1:19">
      <c r="A11" s="69"/>
      <c r="B11" s="69"/>
      <c r="C11" s="69"/>
      <c r="D11" s="69"/>
      <c r="E11" s="24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248" t="s">
        <v>122</v>
      </c>
      <c r="D12" s="68" t="s">
        <v>156</v>
      </c>
      <c r="E12" s="68" t="s">
        <v>75</v>
      </c>
      <c r="F12" s="68" t="s">
        <v>157</v>
      </c>
      <c r="G12" s="69"/>
      <c r="H12" s="256">
        <v>-0.74095062146013013</v>
      </c>
      <c r="I12" s="256">
        <v>-0.74095062146013013</v>
      </c>
      <c r="J12" s="256">
        <v>-0.74095062146013013</v>
      </c>
      <c r="K12" s="256">
        <v>-0.74095062146013013</v>
      </c>
      <c r="L12" s="256">
        <v>-0.74095062146013013</v>
      </c>
      <c r="M12" s="69"/>
      <c r="N12" s="69"/>
      <c r="O12" s="69"/>
      <c r="P12" s="69"/>
      <c r="Q12" s="69"/>
      <c r="R12" s="69"/>
      <c r="S12" s="69"/>
    </row>
    <row r="13" spans="1:19">
      <c r="A13" s="69"/>
      <c r="B13" s="69"/>
      <c r="C13" s="248" t="s">
        <v>122</v>
      </c>
      <c r="D13" s="68" t="s">
        <v>158</v>
      </c>
      <c r="E13" s="68" t="s">
        <v>75</v>
      </c>
      <c r="F13" s="68" t="s">
        <v>157</v>
      </c>
      <c r="G13" s="69"/>
      <c r="H13" s="256">
        <v>-0.7769723011623525</v>
      </c>
      <c r="I13" s="256">
        <v>-0.7769723011623525</v>
      </c>
      <c r="J13" s="256">
        <v>-0.7769723011623525</v>
      </c>
      <c r="K13" s="256">
        <v>-0.7769723011623525</v>
      </c>
      <c r="L13" s="256">
        <v>-0.7769723011623525</v>
      </c>
      <c r="M13" s="69"/>
      <c r="N13" s="69"/>
      <c r="O13" s="69"/>
      <c r="P13" s="69"/>
      <c r="Q13" s="69"/>
      <c r="R13" s="69"/>
      <c r="S13" s="69"/>
    </row>
    <row r="14" spans="1:19">
      <c r="A14" s="69"/>
      <c r="B14" s="69"/>
      <c r="C14" s="248"/>
      <c r="D14" s="24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>
      <c r="A15" s="69"/>
      <c r="B15" s="69"/>
      <c r="C15" s="248" t="s">
        <v>159</v>
      </c>
      <c r="D15" s="68"/>
      <c r="E15" s="68" t="s">
        <v>75</v>
      </c>
      <c r="F15" s="68" t="s">
        <v>157</v>
      </c>
      <c r="G15" s="69"/>
      <c r="H15" s="257">
        <f>H13-H12</f>
        <v>-3.6021679702222364E-2</v>
      </c>
      <c r="I15" s="257">
        <f t="shared" ref="I15:L15" si="2">I13-I12</f>
        <v>-3.6021679702222364E-2</v>
      </c>
      <c r="J15" s="257">
        <f t="shared" si="2"/>
        <v>-3.6021679702222364E-2</v>
      </c>
      <c r="K15" s="257">
        <f t="shared" si="2"/>
        <v>-3.6021679702222364E-2</v>
      </c>
      <c r="L15" s="257">
        <f t="shared" si="2"/>
        <v>-3.6021679702222364E-2</v>
      </c>
      <c r="M15" s="69"/>
      <c r="N15" s="69"/>
      <c r="O15" s="69"/>
      <c r="P15" s="69"/>
      <c r="Q15" s="69"/>
      <c r="R15" s="69"/>
      <c r="S15" s="69"/>
    </row>
    <row r="16" spans="1:19">
      <c r="A16" s="69"/>
      <c r="B16" s="69"/>
      <c r="C16" s="248" t="s">
        <v>159</v>
      </c>
      <c r="D16" s="68"/>
      <c r="E16" s="258" t="s">
        <v>75</v>
      </c>
      <c r="F16" s="258" t="s">
        <v>81</v>
      </c>
      <c r="G16" s="69"/>
      <c r="H16" s="257">
        <f>H15*H9</f>
        <v>-3.6684655402263268E-2</v>
      </c>
      <c r="I16" s="257">
        <f>I15*I9</f>
        <v>-3.700035811656846E-2</v>
      </c>
      <c r="J16" s="257">
        <f>J15*J9</f>
        <v>-3.8294739245219742E-2</v>
      </c>
      <c r="K16" s="257">
        <f>K15*K9</f>
        <v>-4.1293915031119066E-2</v>
      </c>
      <c r="L16" s="257">
        <f>L15*L9</f>
        <v>-4.2986965547394944E-2</v>
      </c>
      <c r="M16" s="69"/>
      <c r="N16" s="69"/>
      <c r="O16" s="69"/>
      <c r="P16" s="69"/>
      <c r="Q16" s="69"/>
      <c r="R16" s="69"/>
      <c r="S16" s="69"/>
    </row>
    <row r="17" spans="1:19">
      <c r="A17" s="69"/>
      <c r="B17" s="69"/>
      <c r="C17" s="248" t="s">
        <v>96</v>
      </c>
      <c r="D17" s="248"/>
      <c r="E17" s="258"/>
      <c r="F17" s="258"/>
      <c r="G17" s="69"/>
      <c r="H17" s="257"/>
      <c r="I17" s="257">
        <f>$H$16*I$6</f>
        <v>-1.0428273293451563E-3</v>
      </c>
      <c r="J17" s="257">
        <f>$H$16*I$9/$H$9*J$6</f>
        <v>-9.6441701674276274E-4</v>
      </c>
      <c r="K17" s="257">
        <f>$H$16*J$9/$H$9*K$6</f>
        <v>-9.3773844366602582E-4</v>
      </c>
      <c r="L17" s="257">
        <f>$H$16*K$9/$H$9*L$6</f>
        <v>-1.0244826533192582E-3</v>
      </c>
      <c r="M17" s="69"/>
      <c r="N17" s="69"/>
      <c r="O17" s="69"/>
      <c r="P17" s="69"/>
      <c r="Q17" s="69"/>
      <c r="R17" s="69"/>
      <c r="S17" s="69"/>
    </row>
    <row r="18" spans="1:19">
      <c r="A18" s="69"/>
      <c r="B18" s="69"/>
      <c r="C18" s="248" t="s">
        <v>97</v>
      </c>
      <c r="D18" s="248"/>
      <c r="E18" s="258"/>
      <c r="F18" s="258"/>
      <c r="G18" s="69"/>
      <c r="H18" s="257"/>
      <c r="I18" s="257"/>
      <c r="J18" s="257">
        <f>$I$16*J$6</f>
        <v>-9.6441701674276296E-4</v>
      </c>
      <c r="K18" s="257">
        <f>$I$16*J$9/$I$9*K$6</f>
        <v>-9.377384436660256E-4</v>
      </c>
      <c r="L18" s="257">
        <f>$I$16*K$9/$I$9*L$6</f>
        <v>-1.0244826533192585E-3</v>
      </c>
      <c r="M18" s="69"/>
      <c r="N18" s="69"/>
      <c r="O18" s="69"/>
      <c r="P18" s="69"/>
      <c r="Q18" s="69"/>
      <c r="R18" s="69"/>
      <c r="S18" s="69"/>
    </row>
    <row r="19" spans="1:19">
      <c r="A19" s="69"/>
      <c r="B19" s="69"/>
      <c r="C19" s="248" t="s">
        <v>98</v>
      </c>
      <c r="D19" s="248"/>
      <c r="E19" s="258"/>
      <c r="F19" s="258"/>
      <c r="G19" s="69"/>
      <c r="H19" s="257"/>
      <c r="I19" s="257"/>
      <c r="J19" s="257"/>
      <c r="K19" s="257">
        <f>$J$16*K$6</f>
        <v>-9.3773844366602582E-4</v>
      </c>
      <c r="L19" s="257">
        <f>$J$16*K$9/$J$9*L$6</f>
        <v>-1.0244826533192585E-3</v>
      </c>
      <c r="M19" s="69"/>
      <c r="N19" s="69"/>
      <c r="O19" s="69"/>
      <c r="P19" s="69"/>
      <c r="Q19" s="69"/>
      <c r="R19" s="69"/>
      <c r="S19" s="69"/>
    </row>
    <row r="20" spans="1:19">
      <c r="A20" s="69"/>
      <c r="B20" s="69"/>
      <c r="C20" s="248" t="s">
        <v>99</v>
      </c>
      <c r="D20" s="248"/>
      <c r="E20" s="258"/>
      <c r="F20" s="258"/>
      <c r="G20" s="69"/>
      <c r="H20" s="257"/>
      <c r="I20" s="257"/>
      <c r="J20" s="257"/>
      <c r="K20" s="257"/>
      <c r="L20" s="257">
        <f>$K$16*L$6</f>
        <v>-1.0244826533192585E-3</v>
      </c>
      <c r="M20" s="69"/>
      <c r="N20" s="69"/>
      <c r="O20" s="69"/>
      <c r="P20" s="69"/>
      <c r="Q20" s="69"/>
      <c r="R20" s="69"/>
      <c r="S20" s="69"/>
    </row>
    <row r="21" spans="1:19">
      <c r="A21" s="69"/>
      <c r="B21" s="69"/>
      <c r="C21" s="248" t="s">
        <v>100</v>
      </c>
      <c r="D21" s="248"/>
      <c r="E21" s="258"/>
      <c r="F21" s="258"/>
      <c r="G21" s="69"/>
      <c r="H21" s="259"/>
      <c r="I21" s="259"/>
      <c r="J21" s="259"/>
      <c r="K21" s="259"/>
      <c r="L21" s="259"/>
      <c r="M21" s="69"/>
      <c r="N21" s="69"/>
      <c r="O21" s="69"/>
      <c r="P21" s="69"/>
      <c r="Q21" s="69"/>
      <c r="R21" s="69"/>
      <c r="S21" s="69"/>
    </row>
    <row r="22" spans="1:19">
      <c r="A22" s="69"/>
      <c r="B22" s="69"/>
      <c r="C22" s="248" t="s">
        <v>101</v>
      </c>
      <c r="D22" s="68"/>
      <c r="E22" s="258" t="s">
        <v>75</v>
      </c>
      <c r="F22" s="258"/>
      <c r="G22" s="69"/>
      <c r="H22" s="257">
        <f>SUM(H17:H21)</f>
        <v>0</v>
      </c>
      <c r="I22" s="257">
        <f>SUM(I17:I21)</f>
        <v>-1.0428273293451563E-3</v>
      </c>
      <c r="J22" s="257">
        <f t="shared" ref="J22:L22" si="3">SUM(J17:J21)</f>
        <v>-1.9288340334855257E-3</v>
      </c>
      <c r="K22" s="257">
        <f t="shared" si="3"/>
        <v>-2.813215330998077E-3</v>
      </c>
      <c r="L22" s="257">
        <f t="shared" si="3"/>
        <v>-4.097930613277033E-3</v>
      </c>
      <c r="M22" s="69"/>
      <c r="N22" s="69"/>
      <c r="O22" s="69"/>
      <c r="P22" s="69"/>
      <c r="Q22" s="69"/>
      <c r="R22" s="69"/>
      <c r="S22" s="69"/>
    </row>
    <row r="23" spans="1:19">
      <c r="A23" s="69"/>
      <c r="B23" s="69"/>
      <c r="C23" s="248"/>
      <c r="D23" s="248"/>
      <c r="E23" s="258"/>
      <c r="F23" s="258"/>
      <c r="G23" s="69"/>
      <c r="H23" s="259"/>
      <c r="I23" s="259"/>
      <c r="J23" s="259"/>
      <c r="K23" s="259"/>
      <c r="L23" s="259"/>
      <c r="M23" s="69"/>
      <c r="N23" s="69"/>
      <c r="O23" s="69"/>
      <c r="P23" s="69"/>
      <c r="Q23" s="69"/>
      <c r="R23" s="69"/>
      <c r="S23" s="69"/>
    </row>
    <row r="24" spans="1:19">
      <c r="A24" s="69"/>
      <c r="B24" s="69"/>
      <c r="C24" s="248" t="s">
        <v>102</v>
      </c>
      <c r="D24" s="248"/>
      <c r="E24" s="258"/>
      <c r="F24" s="258"/>
      <c r="G24" s="69"/>
      <c r="H24" s="257">
        <f>I24*(1+I10)</f>
        <v>1.2982263220305921</v>
      </c>
      <c r="I24" s="257">
        <f>J24*(1+J10)</f>
        <v>1.251571144150998</v>
      </c>
      <c r="J24" s="257">
        <f>K24*(1+K10)</f>
        <v>1.178548469110595</v>
      </c>
      <c r="K24" s="260">
        <f>L24*(1+L10)</f>
        <v>1.0668267214746203</v>
      </c>
      <c r="L24" s="257">
        <v>1</v>
      </c>
      <c r="M24" s="69"/>
      <c r="N24" s="69"/>
      <c r="O24" s="69"/>
      <c r="P24" s="69"/>
      <c r="Q24" s="69"/>
      <c r="R24" s="69"/>
      <c r="S24" s="69"/>
    </row>
    <row r="25" spans="1:19">
      <c r="A25" s="69"/>
      <c r="B25" s="69"/>
      <c r="C25" s="248" t="s">
        <v>160</v>
      </c>
      <c r="D25" s="248"/>
      <c r="E25" s="258" t="s">
        <v>75</v>
      </c>
      <c r="F25" s="258"/>
      <c r="G25" s="69"/>
      <c r="H25" s="257">
        <f>H16*H24</f>
        <v>-4.7624985257839932E-2</v>
      </c>
      <c r="I25" s="257">
        <f t="shared" ref="I25:L25" si="4">I16*I24</f>
        <v>-4.6308580541950251E-2</v>
      </c>
      <c r="J25" s="257">
        <f t="shared" si="4"/>
        <v>-4.5132206312443149E-2</v>
      </c>
      <c r="K25" s="257">
        <f t="shared" si="4"/>
        <v>-4.4053451989500295E-2</v>
      </c>
      <c r="L25" s="257">
        <f t="shared" si="4"/>
        <v>-4.2986965547394944E-2</v>
      </c>
      <c r="M25" s="69"/>
      <c r="N25" s="69"/>
      <c r="O25" s="69"/>
      <c r="P25" s="69"/>
      <c r="Q25" s="69"/>
      <c r="R25" s="69"/>
      <c r="S25" s="69"/>
    </row>
    <row r="26" spans="1:19">
      <c r="A26" s="69"/>
      <c r="B26" s="69"/>
      <c r="C26" s="248" t="s">
        <v>104</v>
      </c>
      <c r="D26" s="248"/>
      <c r="E26" s="258" t="s">
        <v>75</v>
      </c>
      <c r="F26" s="258"/>
      <c r="G26" s="69"/>
      <c r="H26" s="261">
        <f>H22*H24</f>
        <v>0</v>
      </c>
      <c r="I26" s="261">
        <f t="shared" ref="I26:L26" si="5">I22*I24</f>
        <v>-1.3051725937404468E-3</v>
      </c>
      <c r="J26" s="261">
        <f t="shared" si="5"/>
        <v>-2.2732243973327803E-3</v>
      </c>
      <c r="K26" s="261">
        <f t="shared" si="5"/>
        <v>-3.0012132883708172E-3</v>
      </c>
      <c r="L26" s="261">
        <f t="shared" si="5"/>
        <v>-4.097930613277033E-3</v>
      </c>
      <c r="M26" s="69"/>
      <c r="N26" s="69"/>
      <c r="O26" s="69"/>
      <c r="P26" s="69"/>
      <c r="Q26" s="69"/>
      <c r="R26" s="69"/>
      <c r="S26" s="69"/>
    </row>
    <row r="27" spans="1:19">
      <c r="A27" s="69"/>
      <c r="B27" s="69"/>
      <c r="C27" s="262" t="s">
        <v>161</v>
      </c>
      <c r="D27" s="263"/>
      <c r="E27" s="264" t="s">
        <v>75</v>
      </c>
      <c r="F27" s="265"/>
      <c r="G27" s="69"/>
      <c r="H27" s="262"/>
      <c r="I27" s="262"/>
      <c r="J27" s="262"/>
      <c r="K27" s="266"/>
      <c r="L27" s="267">
        <f>SUM(H25:L26)</f>
        <v>-0.23678373054184962</v>
      </c>
      <c r="M27" s="69"/>
      <c r="N27" s="268"/>
      <c r="O27" s="69"/>
      <c r="P27" s="69"/>
      <c r="Q27" s="69"/>
      <c r="R27" s="69"/>
      <c r="S27" s="69"/>
    </row>
    <row r="28" spans="1:19">
      <c r="A28" s="69"/>
      <c r="B28" s="69"/>
      <c r="C28" s="69"/>
      <c r="D28" s="69"/>
      <c r="E28" s="69"/>
      <c r="F28" s="69"/>
      <c r="G28" s="69"/>
      <c r="H28" s="269"/>
      <c r="I28" s="269"/>
      <c r="J28" s="269"/>
      <c r="K28" s="269"/>
      <c r="L28" s="69"/>
      <c r="M28" s="69"/>
      <c r="N28" s="69"/>
      <c r="O28" s="69"/>
      <c r="P28" s="69"/>
      <c r="Q28" s="69"/>
      <c r="R28" s="69"/>
      <c r="S28" s="69"/>
    </row>
    <row r="29" spans="1:19">
      <c r="A29" s="242"/>
      <c r="B29" s="270"/>
      <c r="C29" s="271" t="s">
        <v>119</v>
      </c>
      <c r="D29" s="272"/>
      <c r="E29" s="272"/>
      <c r="F29" s="273" t="s">
        <v>120</v>
      </c>
      <c r="G29" s="273"/>
      <c r="H29" s="270"/>
      <c r="I29" s="270"/>
      <c r="J29" s="270"/>
      <c r="K29" s="274"/>
      <c r="L29" s="274"/>
      <c r="M29" s="274"/>
      <c r="N29" s="272"/>
      <c r="O29" s="275"/>
      <c r="P29" s="272"/>
      <c r="Q29" s="272"/>
      <c r="R29" s="272"/>
      <c r="S29" s="276"/>
    </row>
    <row r="30" spans="1:19">
      <c r="A30" s="69"/>
      <c r="B30" s="69"/>
      <c r="C30" s="277" t="s">
        <v>162</v>
      </c>
      <c r="D30" s="69"/>
      <c r="E30" s="65" t="s">
        <v>61</v>
      </c>
      <c r="F30" s="65" t="s">
        <v>73</v>
      </c>
      <c r="G30" s="69"/>
      <c r="H30" s="247" t="s">
        <v>16</v>
      </c>
      <c r="I30" s="247" t="s">
        <v>145</v>
      </c>
      <c r="J30" s="247" t="s">
        <v>146</v>
      </c>
      <c r="K30" s="247" t="s">
        <v>147</v>
      </c>
      <c r="L30" s="247" t="s">
        <v>148</v>
      </c>
      <c r="M30" s="247" t="s">
        <v>20</v>
      </c>
      <c r="N30" s="268"/>
      <c r="O30" s="69"/>
      <c r="P30" s="69"/>
      <c r="Q30" s="69"/>
      <c r="R30" s="69"/>
      <c r="S30" s="69"/>
    </row>
    <row r="31" spans="1:19">
      <c r="A31" s="69"/>
      <c r="B31" s="69"/>
      <c r="C31" s="248" t="s">
        <v>118</v>
      </c>
      <c r="D31" s="69"/>
      <c r="E31" s="68"/>
      <c r="F31" s="68"/>
      <c r="G31" s="69"/>
      <c r="H31" s="257">
        <f>1/(1+M7)</f>
        <v>0.97158877676800648</v>
      </c>
      <c r="I31" s="257">
        <f>H31/(1+N7)</f>
        <v>0.94292193057277329</v>
      </c>
      <c r="J31" s="257">
        <f>I31/(1+O7)</f>
        <v>0.91462256103356887</v>
      </c>
      <c r="K31" s="257">
        <f>J31/(1+P7)</f>
        <v>0.88647883363135249</v>
      </c>
      <c r="L31" s="257">
        <f>K31/(1+Q7)</f>
        <v>0.8582944085450156</v>
      </c>
      <c r="M31" s="69"/>
      <c r="N31" s="69"/>
      <c r="O31" s="69"/>
      <c r="P31" s="69"/>
      <c r="Q31" s="69"/>
      <c r="R31" s="69"/>
      <c r="S31" s="69"/>
    </row>
    <row r="32" spans="1:19">
      <c r="A32" s="69"/>
      <c r="B32" s="69"/>
      <c r="C32" s="248"/>
      <c r="D32" s="69"/>
      <c r="E32" s="68"/>
      <c r="F32" s="68"/>
      <c r="G32" s="69"/>
      <c r="H32" s="278"/>
      <c r="I32" s="278"/>
      <c r="J32" s="278"/>
      <c r="K32" s="278"/>
      <c r="L32" s="278"/>
      <c r="M32" s="69"/>
      <c r="N32" s="69"/>
      <c r="O32" s="69"/>
      <c r="P32" s="69"/>
      <c r="Q32" s="69"/>
      <c r="R32" s="69"/>
      <c r="S32" s="69"/>
    </row>
    <row r="33" spans="1:19">
      <c r="A33" s="69"/>
      <c r="B33" s="69"/>
      <c r="C33" s="248" t="s">
        <v>163</v>
      </c>
      <c r="D33" s="69"/>
      <c r="E33" s="68" t="s">
        <v>75</v>
      </c>
      <c r="F33" s="68" t="s">
        <v>144</v>
      </c>
      <c r="G33" s="69"/>
      <c r="H33" s="280">
        <f>$L$27/SUM($H$31:$L$31)</f>
        <v>-5.1768380047920989E-2</v>
      </c>
      <c r="I33" s="266">
        <f>H33</f>
        <v>-5.1768380047920989E-2</v>
      </c>
      <c r="J33" s="266">
        <f t="shared" ref="J33:L33" si="6">I33</f>
        <v>-5.1768380047920989E-2</v>
      </c>
      <c r="K33" s="266">
        <f t="shared" si="6"/>
        <v>-5.1768380047920989E-2</v>
      </c>
      <c r="L33" s="266">
        <f t="shared" si="6"/>
        <v>-5.1768380047920989E-2</v>
      </c>
      <c r="M33" s="266">
        <f>SUM(H33:L33)</f>
        <v>-0.25884190023960496</v>
      </c>
      <c r="N33" s="69"/>
      <c r="O33" s="69"/>
      <c r="P33" s="69"/>
      <c r="Q33" s="69"/>
      <c r="R33" s="69"/>
      <c r="S33" s="69"/>
    </row>
    <row r="34" spans="1:19">
      <c r="A34" s="69"/>
      <c r="B34" s="69"/>
      <c r="C34" s="248"/>
      <c r="D34" s="69"/>
      <c r="E34" s="69"/>
      <c r="F34" s="69"/>
      <c r="G34" s="69"/>
      <c r="H34" s="269"/>
      <c r="I34" s="269"/>
      <c r="J34" s="269"/>
      <c r="K34" s="269"/>
      <c r="L34" s="269"/>
      <c r="M34" s="269"/>
      <c r="N34" s="69"/>
      <c r="O34" s="69"/>
      <c r="P34" s="69"/>
      <c r="Q34" s="69"/>
      <c r="R34" s="69"/>
      <c r="S34" s="69"/>
    </row>
    <row r="35" spans="1:19">
      <c r="A35" s="69"/>
      <c r="B35" s="69"/>
      <c r="C35" s="248"/>
      <c r="D35" s="69"/>
      <c r="E35" s="69"/>
      <c r="F35" s="69"/>
      <c r="G35" s="69"/>
      <c r="H35" s="281"/>
      <c r="I35" s="281"/>
      <c r="J35" s="281"/>
      <c r="K35" s="281"/>
      <c r="L35" s="281"/>
      <c r="M35" s="69"/>
      <c r="N35" s="69"/>
      <c r="O35" s="69"/>
      <c r="P35" s="69"/>
      <c r="Q35" s="69"/>
      <c r="R35" s="69"/>
      <c r="S35" s="69"/>
    </row>
    <row r="36" spans="1:19">
      <c r="A36" s="69"/>
      <c r="B36" s="69"/>
      <c r="C36" s="69"/>
      <c r="D36" s="69"/>
      <c r="E36" s="69"/>
      <c r="F36" s="69"/>
      <c r="G36" s="69"/>
      <c r="H36" s="69"/>
      <c r="I36" s="2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>
      <c r="A37" s="242"/>
      <c r="B37" s="242" t="s">
        <v>37</v>
      </c>
      <c r="C37" s="242"/>
      <c r="D37" s="279"/>
      <c r="E37" s="279"/>
      <c r="F37" s="279"/>
      <c r="G37" s="279"/>
      <c r="H37" s="279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E01BC735174CB699BCFC5C2ED777" ma:contentTypeVersion="22" ma:contentTypeDescription="Create a new document." ma:contentTypeScope="" ma:versionID="82b877f81cf4ff94955da8cdb9ed11ce">
  <xsd:schema xmlns:xsd="http://www.w3.org/2001/XMLSchema" xmlns:xs="http://www.w3.org/2001/XMLSchema" xmlns:p="http://schemas.microsoft.com/office/2006/metadata/properties" xmlns:ns1="http://schemas.microsoft.com/sharepoint/v3" xmlns:ns2="b40a3e84-c3e0-4983-a591-aea376a7dba3" xmlns:ns3="9072108f-932a-4bb2-915f-4d4984397717" xmlns:ns4="db9991b5-35ea-4049-be85-7fcd26476939" targetNamespace="http://schemas.microsoft.com/office/2006/metadata/properties" ma:root="true" ma:fieldsID="e33a510703267c7c60458d449407051f" ns1:_="" ns2:_="" ns3:_="" ns4:_="">
    <xsd:import namespace="http://schemas.microsoft.com/sharepoint/v3"/>
    <xsd:import namespace="b40a3e84-c3e0-4983-a591-aea376a7dba3"/>
    <xsd:import namespace="9072108f-932a-4bb2-915f-4d4984397717"/>
    <xsd:import namespace="db9991b5-35ea-4049-be85-7fcd26476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3e84-c3e0-4983-a591-aea376a7d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2108f-932a-4bb2-915f-4d4984397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91b5-35ea-4049-be85-7fcd26476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8fc4b1-b8ad-469a-af0a-e1a12da3021a}" ma:internalName="TaxCatchAll" ma:showField="CatchAllData" ma:web="9072108f-932a-4bb2-915f-4d4984397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b9991b5-35ea-4049-be85-7fcd26476939" xsi:nil="true"/>
    <lcf76f155ced4ddcb4097134ff3c332f xmlns="b40a3e84-c3e0-4983-a591-aea376a7dba3">
      <Terms xmlns="http://schemas.microsoft.com/office/infopath/2007/PartnerControls"/>
    </lcf76f155ced4ddcb4097134ff3c332f>
    <_ip_UnifiedCompliancePolicyProperties xmlns="http://schemas.microsoft.com/sharepoint/v3" xsi:nil="true"/>
    <_Flow_SignoffStatus xmlns="b40a3e84-c3e0-4983-a591-aea376a7dba3" xsi:nil="true"/>
  </documentManagement>
</p:properties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C3242-EF61-4E10-85F8-379DCEFDD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0a3e84-c3e0-4983-a591-aea376a7dba3"/>
    <ds:schemaRef ds:uri="9072108f-932a-4bb2-915f-4d4984397717"/>
    <ds:schemaRef ds:uri="db9991b5-35ea-4049-be85-7fcd26476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4DACF-E465-4A48-8AB6-8ED413C528D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db9991b5-35ea-4049-be85-7fcd26476939"/>
    <ds:schemaRef ds:uri="http://www.w3.org/XML/1998/namespace"/>
    <ds:schemaRef ds:uri="http://schemas.microsoft.com/office/infopath/2007/PartnerControls"/>
    <ds:schemaRef ds:uri="9072108f-932a-4bb2-915f-4d4984397717"/>
    <ds:schemaRef ds:uri="b40a3e84-c3e0-4983-a591-aea376a7dba3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Output| PTRM (D) (Adj)</vt:lpstr>
      <vt:lpstr>Output| PTRM (D)</vt:lpstr>
      <vt:lpstr>Index</vt:lpstr>
      <vt:lpstr>Input | Inflation and Disc Rate</vt:lpstr>
      <vt:lpstr>Input | General</vt:lpstr>
      <vt:lpstr>Input | Reported Capex</vt:lpstr>
      <vt:lpstr>Calc | CESS Revenue Increments</vt:lpstr>
      <vt:lpstr>Output | Models</vt:lpstr>
      <vt:lpstr>Output|Final year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cp:revision/>
  <dcterms:created xsi:type="dcterms:W3CDTF">2019-11-27T22:11:01Z</dcterms:created>
  <dcterms:modified xsi:type="dcterms:W3CDTF">2023-11-30T00:59:08Z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0x010100F96AE01BC735174CB699BCFC5C2ED777</vt:lpwstr>
  </property>
  <property fmtid="{D5CDD505-2E9C-101B-9397-08002B2CF9AE}" pid="3" name="MediaServiceImageTags">
    <vt:lpwstr/>
  </property>
</Properties>
</file>