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T:\AER\STPIS annual compliance\Reset NSW ACT TAS PWC FY2024_29\Final decision\STPIS models\"/>
    </mc:Choice>
  </mc:AlternateContent>
  <xr:revisionPtr revIDLastSave="0" documentId="13_ncr:1_{9CE93E80-68D9-4478-AF07-72109B468229}" xr6:coauthVersionLast="47" xr6:coauthVersionMax="47" xr10:uidLastSave="{00000000-0000-0000-0000-000000000000}"/>
  <bookViews>
    <workbookView xWindow="-120" yWindow="-120" windowWidth="29040" windowHeight="15840" tabRatio="811" activeTab="2" xr2:uid="{00000000-000D-0000-FFFF-FFFF00000000}"/>
  </bookViews>
  <sheets>
    <sheet name="Cover" sheetId="20" r:id="rId1"/>
    <sheet name="Output | Decision tables" sheetId="19" r:id="rId2"/>
    <sheet name="STPIS inputs" sheetId="21" r:id="rId3"/>
    <sheet name="Annual performance and targets" sheetId="17" r:id="rId4"/>
    <sheet name="Incentive rates calc" sheetId="14" r:id="rId5"/>
    <sheet name="Change log" sheetId="2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1" l="1"/>
  <c r="R22" i="17"/>
  <c r="R21" i="17"/>
  <c r="R20" i="17"/>
  <c r="R19" i="17"/>
  <c r="R9" i="17"/>
  <c r="Q8" i="17"/>
  <c r="I22" i="17"/>
  <c r="I21" i="17"/>
  <c r="I20" i="17"/>
  <c r="I19" i="17"/>
  <c r="H8" i="17"/>
  <c r="I11" i="17"/>
  <c r="G44" i="17"/>
  <c r="G43" i="17"/>
  <c r="I9" i="17"/>
  <c r="G42" i="17"/>
  <c r="G41" i="17"/>
  <c r="P44" i="17"/>
  <c r="R10" i="17"/>
  <c r="P43" i="17"/>
  <c r="R43" i="17"/>
  <c r="E18" i="19" s="1"/>
  <c r="P42" i="17"/>
  <c r="P41" i="17"/>
  <c r="R8" i="17"/>
  <c r="R11" i="17"/>
  <c r="B7" i="21"/>
  <c r="L42" i="17"/>
  <c r="R42" i="17" s="1"/>
  <c r="L43" i="17"/>
  <c r="Q43" i="17" s="1"/>
  <c r="L44" i="17"/>
  <c r="R44" i="17" s="1"/>
  <c r="L41" i="17"/>
  <c r="Q41" i="17" s="1"/>
  <c r="C42" i="17"/>
  <c r="C43" i="17"/>
  <c r="C44" i="17"/>
  <c r="I44" i="17" s="1"/>
  <c r="C41" i="17"/>
  <c r="I41" i="17" s="1"/>
  <c r="G6" i="14"/>
  <c r="F6" i="14"/>
  <c r="E6" i="14"/>
  <c r="D6" i="14"/>
  <c r="Q20" i="17"/>
  <c r="Q21" i="17"/>
  <c r="Q22" i="17"/>
  <c r="Q19" i="17"/>
  <c r="E5" i="14"/>
  <c r="F5" i="14"/>
  <c r="G5" i="14"/>
  <c r="D5" i="14"/>
  <c r="C11" i="21"/>
  <c r="E11" i="14" s="1"/>
  <c r="D23" i="19" s="1"/>
  <c r="H20" i="17"/>
  <c r="H21" i="17"/>
  <c r="H22" i="17"/>
  <c r="H19" i="17"/>
  <c r="F44" i="17"/>
  <c r="F43" i="17"/>
  <c r="F42" i="17"/>
  <c r="I42" i="17" s="1"/>
  <c r="F41" i="17"/>
  <c r="O44" i="17"/>
  <c r="O43" i="17"/>
  <c r="O42" i="17"/>
  <c r="O41" i="17"/>
  <c r="D42" i="17"/>
  <c r="H42" i="17" s="1"/>
  <c r="D43" i="17"/>
  <c r="H43" i="17" s="1"/>
  <c r="D44" i="17"/>
  <c r="H44" i="17" s="1"/>
  <c r="D41" i="17"/>
  <c r="E42" i="17"/>
  <c r="E43" i="17"/>
  <c r="E44" i="17"/>
  <c r="E41" i="17"/>
  <c r="N42" i="17"/>
  <c r="Q42" i="17" s="1"/>
  <c r="N43" i="17"/>
  <c r="N44" i="17"/>
  <c r="Q44" i="17" s="1"/>
  <c r="N41" i="17"/>
  <c r="Q9" i="17"/>
  <c r="M42" i="17"/>
  <c r="Q10" i="17"/>
  <c r="M43" i="17"/>
  <c r="M41" i="17"/>
  <c r="M44" i="17"/>
  <c r="Q11" i="17"/>
  <c r="R31" i="17"/>
  <c r="R32" i="17"/>
  <c r="R33" i="17"/>
  <c r="Q30" i="17"/>
  <c r="H41" i="17"/>
  <c r="Q33" i="17"/>
  <c r="I33" i="17"/>
  <c r="H33" i="17"/>
  <c r="Q32" i="17"/>
  <c r="I32" i="17"/>
  <c r="H32" i="17"/>
  <c r="Q31" i="17"/>
  <c r="I31" i="17"/>
  <c r="H31" i="17"/>
  <c r="R30" i="17"/>
  <c r="I30" i="17"/>
  <c r="H30" i="17"/>
  <c r="H9" i="17"/>
  <c r="H10" i="17"/>
  <c r="H11" i="17"/>
  <c r="I43" i="17" l="1"/>
  <c r="F19" i="19"/>
  <c r="G8" i="14"/>
  <c r="F18" i="19"/>
  <c r="G9" i="14"/>
  <c r="D18" i="19"/>
  <c r="E9" i="14"/>
  <c r="C19" i="19"/>
  <c r="D8" i="14"/>
  <c r="D19" i="19"/>
  <c r="E8" i="14"/>
  <c r="R41" i="17"/>
  <c r="F9" i="14"/>
  <c r="I10" i="17"/>
  <c r="I8" i="17"/>
  <c r="G11" i="14"/>
  <c r="F23" i="19" s="1"/>
  <c r="D11" i="14"/>
  <c r="C23" i="19" s="1"/>
  <c r="F11" i="14"/>
  <c r="E23" i="19" s="1"/>
  <c r="F7" i="14"/>
  <c r="D7" i="14"/>
  <c r="E7" i="14"/>
  <c r="G7" i="14"/>
  <c r="C18" i="19" l="1"/>
  <c r="D9" i="14"/>
  <c r="E19" i="19"/>
  <c r="F8" i="14"/>
  <c r="F13" i="14" s="1"/>
  <c r="E14" i="19" s="1"/>
  <c r="D13" i="14"/>
  <c r="C14" i="19" s="1"/>
  <c r="D12" i="14"/>
  <c r="C13" i="19" s="1"/>
  <c r="F12" i="14"/>
  <c r="E13" i="19" s="1"/>
  <c r="E13" i="14"/>
  <c r="D14" i="19" s="1"/>
  <c r="E12" i="14"/>
  <c r="D13" i="19" s="1"/>
  <c r="G12" i="14"/>
  <c r="F13" i="19" s="1"/>
  <c r="G13" i="14"/>
  <c r="F14" i="19" s="1"/>
</calcChain>
</file>

<file path=xl/sharedStrings.xml><?xml version="1.0" encoding="utf-8"?>
<sst xmlns="http://schemas.openxmlformats.org/spreadsheetml/2006/main" count="215" uniqueCount="94">
  <si>
    <t>Classification</t>
  </si>
  <si>
    <t>Urban</t>
  </si>
  <si>
    <t>R</t>
  </si>
  <si>
    <t>Beta</t>
  </si>
  <si>
    <t>Average unplanned SAIFI target</t>
  </si>
  <si>
    <t>Average unplanned SAIDI target</t>
  </si>
  <si>
    <t>CPI</t>
  </si>
  <si>
    <t>SAIFI</t>
  </si>
  <si>
    <t>SAIDI</t>
  </si>
  <si>
    <t>2018/19</t>
  </si>
  <si>
    <t>2019/20</t>
  </si>
  <si>
    <t>2020/21</t>
  </si>
  <si>
    <t>2021/22</t>
  </si>
  <si>
    <t>CBD</t>
  </si>
  <si>
    <t>Short rural</t>
  </si>
  <si>
    <t>Long rural</t>
  </si>
  <si>
    <t>2022/23</t>
  </si>
  <si>
    <t>Revenue proposal</t>
  </si>
  <si>
    <t>Annual compliance actual</t>
  </si>
  <si>
    <t>Draft decision</t>
  </si>
  <si>
    <t>Final decision</t>
  </si>
  <si>
    <t>Decision</t>
  </si>
  <si>
    <t>Revenue at Risk</t>
  </si>
  <si>
    <t>Feeders classifications</t>
  </si>
  <si>
    <t>Short rual</t>
  </si>
  <si>
    <t>STPIS Targets and incentive rates</t>
  </si>
  <si>
    <t>Incentive rates calculation</t>
  </si>
  <si>
    <t>SAIDI Incentive rates</t>
  </si>
  <si>
    <t>SAIFI Incentive rates</t>
  </si>
  <si>
    <t>± 4.5 %</t>
  </si>
  <si>
    <t>Electricity Distribution Network Service Provider</t>
  </si>
  <si>
    <t>Service Target Performance Incentive Scheme</t>
  </si>
  <si>
    <t>Inputs</t>
  </si>
  <si>
    <t>ABS</t>
  </si>
  <si>
    <t>Historical STPIS performance and adjustments</t>
  </si>
  <si>
    <t>Log normal</t>
  </si>
  <si>
    <t>Ausgrid</t>
  </si>
  <si>
    <t>2024-29</t>
  </si>
  <si>
    <t>Source:</t>
  </si>
  <si>
    <t>T:\AER\STPIS annual compliance\NSW QLD SA TAS 2018 - 19\Ausgrid\[FINAL Ausgrid STPIS compliance model 2018-19.xlsx]Actual Performance'</t>
  </si>
  <si>
    <t>T:\AER\STPIS annual compliance\NEM STPIS_FY22\STPIS-Assessment\Sent DNSP\[Ausgrid STPIS compliance FY2021-22_AER Final.xlsx]Actual Performance</t>
  </si>
  <si>
    <t>T:\AER\STPIS annual compliance\NEM STPIS_FY22\STPIS-Assessment\Sent DNSP\[Ausgrid STPIS compliance FY2021-22_AER Final.xlsx]Power BI output'!</t>
  </si>
  <si>
    <t>2024-25</t>
  </si>
  <si>
    <t>2025-26</t>
  </si>
  <si>
    <t>2026-27</t>
  </si>
  <si>
    <t>2027-28</t>
  </si>
  <si>
    <t>2028-29</t>
  </si>
  <si>
    <t>[Ausgrid - IR#004 - STPIS incentive rates - 20230330.xlsx]Working sheet (2019 AER)</t>
  </si>
  <si>
    <t>Value of customer reliablity ($/MWh)</t>
  </si>
  <si>
    <t>STPIS Incentive rates for FY2024-29 period</t>
  </si>
  <si>
    <t>Customer service parameter</t>
  </si>
  <si>
    <t>SAIDI (minutes)</t>
  </si>
  <si>
    <t>SAIFI  (interruptions)</t>
  </si>
  <si>
    <t>STPIS performance targets for 2024-29 period</t>
  </si>
  <si>
    <t>Changelog (to detail completion of inputs, and any changes to inputs)</t>
  </si>
  <si>
    <t>Cell range</t>
  </si>
  <si>
    <t>Description</t>
  </si>
  <si>
    <t>Changed format of decision tables tab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</si>
  <si>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</si>
  <si>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</si>
  <si>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</si>
  <si>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</si>
  <si>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</si>
  <si>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</si>
  <si>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Incentive rate attributes</t>
  </si>
  <si>
    <t>C18 to F18; C19 to F19</t>
  </si>
  <si>
    <t>C23-F23</t>
  </si>
  <si>
    <t>Output decision tables incentive rates calculation divided value by 100. This was removed as the value is also in percentage form</t>
  </si>
  <si>
    <t>Output decision tables, fixed VCR not being escalated.</t>
  </si>
  <si>
    <t>Date</t>
  </si>
  <si>
    <t>Revenue Smoothing ($ Real 2023-24)</t>
  </si>
  <si>
    <t>VCR ($/MWh)</t>
  </si>
  <si>
    <t>Value of Customer Reliability (VCR) for NSW ($/MWh)</t>
  </si>
  <si>
    <t>Average annual energy consumption by network type (MWh)</t>
  </si>
  <si>
    <t>Average smoothed revenue requirement ($)</t>
  </si>
  <si>
    <t>Not applied due to CSIS</t>
  </si>
  <si>
    <t>Average</t>
  </si>
  <si>
    <t>AER Decision STPIS for 2024-29</t>
  </si>
  <si>
    <t>Adjustments</t>
  </si>
  <si>
    <r>
      <rPr>
        <i/>
        <sz val="10"/>
        <rFont val="Arial"/>
        <family val="2"/>
      </rPr>
      <t xml:space="preserve">ir - </t>
    </r>
    <r>
      <rPr>
        <sz val="10"/>
        <rFont val="Arial"/>
        <family val="2"/>
      </rPr>
      <t>SAIDI</t>
    </r>
  </si>
  <si>
    <r>
      <rPr>
        <i/>
        <sz val="10"/>
        <rFont val="Arial"/>
        <family val="2"/>
      </rPr>
      <t>ir -</t>
    </r>
    <r>
      <rPr>
        <sz val="10"/>
        <rFont val="Arial"/>
        <family val="2"/>
      </rPr>
      <t xml:space="preserve"> SAIFI</t>
    </r>
  </si>
  <si>
    <t>VCR</t>
  </si>
  <si>
    <t>Inflation</t>
  </si>
  <si>
    <r>
      <t>VCR</t>
    </r>
    <r>
      <rPr>
        <vertAlign val="subscript"/>
        <sz val="10"/>
        <color theme="1"/>
        <rFont val="Arial"/>
        <family val="2"/>
      </rPr>
      <t>n</t>
    </r>
  </si>
  <si>
    <r>
      <t>C</t>
    </r>
    <r>
      <rPr>
        <vertAlign val="subscript"/>
        <sz val="10"/>
        <color theme="1"/>
        <rFont val="Arial"/>
        <family val="2"/>
      </rPr>
      <t>n</t>
    </r>
  </si>
  <si>
    <r>
      <t>SAIFI</t>
    </r>
    <r>
      <rPr>
        <vertAlign val="subscript"/>
        <sz val="10"/>
        <color theme="1"/>
        <rFont val="Arial"/>
        <family val="2"/>
      </rPr>
      <t>n</t>
    </r>
  </si>
  <si>
    <r>
      <t>SAIDI</t>
    </r>
    <r>
      <rPr>
        <vertAlign val="subscript"/>
        <sz val="10"/>
        <color theme="1"/>
        <rFont val="Arial"/>
        <family val="2"/>
      </rPr>
      <t>n</t>
    </r>
  </si>
  <si>
    <r>
      <t>w</t>
    </r>
    <r>
      <rPr>
        <vertAlign val="subscript"/>
        <sz val="10"/>
        <color theme="1"/>
        <rFont val="Arial"/>
        <family val="2"/>
      </rPr>
      <t>n</t>
    </r>
  </si>
  <si>
    <t>Provides output including incentive rates, targets and VCR by feeders type.</t>
  </si>
  <si>
    <t>Inputs average smoothed revenus, average annual energy consumptions, CPI and network feeders type.</t>
  </si>
  <si>
    <t>Calculates targets based on historical performance and adjusment by STPIS paramteres and network feeder types.</t>
  </si>
  <si>
    <t>Calculates incentive rates by STPIS paramteres and network feeder types.</t>
  </si>
  <si>
    <t>Provides log of updates made to the model template (rather than changes between preliminary and final model submissions).</t>
  </si>
  <si>
    <t>Network type weighting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</si>
</sst>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_-* #,##0.000_-;\-* #,##0.000_-;_-* &quot;-&quot;??_-;_-@_-"/>
    <numFmt numFmtId="168" formatCode="0.0000"/>
    <numFmt numFmtId="169" formatCode="_-* #,##0.00000000000000_-;\-* #,##0.00000000000000_-;_-* &quot;-&quot;??_-;_-@_-"/>
    <numFmt numFmtId="170" formatCode="_-* #,##0.000000000000000_-;\-* #,##0.000000000000000_-;_-* &quot;-&quot;??_-;_-@_-"/>
    <numFmt numFmtId="171" formatCode="_-* #,##0_-;\-* #,##0_-;_-* &quot;-&quot;??_-;_-@_-"/>
    <numFmt numFmtId="172" formatCode="_-* #,##0.0_-;\-* #,##0.0_-;_-* &quot;-&quot;??_-;_-@_-"/>
    <numFmt numFmtId="173" formatCode="_(* #,##0.0_);_(* \(#,##0.0\);_(* &quot;-&quot;??_);_(@_)"/>
    <numFmt numFmtId="174" formatCode="_(&quot;$&quot;* #,##0_);_(&quot;$&quot;* \(#,##0\);_(&quot;$&quot;* &quot;-&quot;??_);_(@_)"/>
    <numFmt numFmtId="175" formatCode="#,##0.0000"/>
  </numFmts>
  <fonts count="3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8" tint="-0.249977111117893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i/>
      <sz val="10"/>
      <color theme="8" tint="-0.249977111117893"/>
      <name val="Arial"/>
      <family val="2"/>
    </font>
    <font>
      <vertAlign val="subscript"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3" borderId="2">
      <alignment vertical="center"/>
    </xf>
    <xf numFmtId="0" fontId="5" fillId="4" borderId="0">
      <alignment horizontal="left" vertical="center"/>
      <protection locked="0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4">
    <xf numFmtId="0" fontId="0" fillId="0" borderId="0" xfId="0"/>
    <xf numFmtId="0" fontId="0" fillId="6" borderId="0" xfId="0" applyFill="1"/>
    <xf numFmtId="0" fontId="3" fillId="6" borderId="0" xfId="0" applyFont="1" applyFill="1"/>
    <xf numFmtId="0" fontId="8" fillId="6" borderId="0" xfId="0" applyFont="1" applyFill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3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4" xfId="0" applyFont="1" applyBorder="1"/>
    <xf numFmtId="0" fontId="12" fillId="0" borderId="3" xfId="0" applyFont="1" applyBorder="1" applyAlignment="1">
      <alignment horizontal="left"/>
    </xf>
    <xf numFmtId="17" fontId="12" fillId="0" borderId="3" xfId="0" quotePrefix="1" applyNumberFormat="1" applyFont="1" applyBorder="1"/>
    <xf numFmtId="0" fontId="12" fillId="0" borderId="3" xfId="0" applyFont="1" applyBorder="1"/>
    <xf numFmtId="0" fontId="12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12" fillId="0" borderId="0" xfId="0" quotePrefix="1" applyFont="1"/>
    <xf numFmtId="0" fontId="14" fillId="0" borderId="0" xfId="0" applyFont="1"/>
    <xf numFmtId="17" fontId="12" fillId="0" borderId="0" xfId="0" quotePrefix="1" applyNumberFormat="1" applyFont="1"/>
    <xf numFmtId="0" fontId="13" fillId="6" borderId="0" xfId="0" applyFont="1" applyFill="1"/>
    <xf numFmtId="0" fontId="15" fillId="7" borderId="0" xfId="0" applyFont="1" applyFill="1"/>
    <xf numFmtId="0" fontId="11" fillId="7" borderId="0" xfId="0" applyFont="1" applyFill="1"/>
    <xf numFmtId="0" fontId="7" fillId="7" borderId="5" xfId="9" applyFont="1" applyFill="1" applyBorder="1"/>
    <xf numFmtId="0" fontId="19" fillId="7" borderId="5" xfId="9" applyFont="1" applyFill="1" applyBorder="1" applyAlignment="1">
      <alignment vertical="center"/>
    </xf>
    <xf numFmtId="171" fontId="17" fillId="0" borderId="0" xfId="9" applyNumberFormat="1" applyFont="1"/>
    <xf numFmtId="171" fontId="12" fillId="0" borderId="0" xfId="12" applyNumberFormat="1" applyFont="1" applyAlignment="1" applyProtection="1"/>
    <xf numFmtId="171" fontId="18" fillId="0" borderId="0" xfId="9" applyNumberFormat="1" applyFont="1"/>
    <xf numFmtId="172" fontId="18" fillId="0" borderId="0" xfId="9" applyNumberFormat="1" applyFont="1"/>
    <xf numFmtId="0" fontId="18" fillId="0" borderId="0" xfId="9" applyFont="1"/>
    <xf numFmtId="0" fontId="18" fillId="0" borderId="0" xfId="9" applyFont="1" applyAlignment="1">
      <alignment wrapText="1"/>
    </xf>
    <xf numFmtId="171" fontId="20" fillId="0" borderId="4" xfId="12" applyNumberFormat="1" applyFont="1" applyBorder="1" applyAlignment="1" applyProtection="1"/>
    <xf numFmtId="171" fontId="21" fillId="0" borderId="4" xfId="9" applyNumberFormat="1" applyFont="1" applyBorder="1"/>
    <xf numFmtId="171" fontId="18" fillId="0" borderId="4" xfId="9" applyNumberFormat="1" applyFont="1" applyBorder="1"/>
    <xf numFmtId="172" fontId="18" fillId="0" borderId="4" xfId="9" applyNumberFormat="1" applyFont="1" applyBorder="1"/>
    <xf numFmtId="0" fontId="18" fillId="0" borderId="4" xfId="9" applyFont="1" applyBorder="1"/>
    <xf numFmtId="171" fontId="17" fillId="0" borderId="0" xfId="9" quotePrefix="1" applyNumberFormat="1" applyFont="1"/>
    <xf numFmtId="0" fontId="3" fillId="7" borderId="5" xfId="9" applyFill="1" applyBorder="1" applyAlignment="1">
      <alignment horizontal="center" vertical="center"/>
    </xf>
    <xf numFmtId="0" fontId="19" fillId="7" borderId="5" xfId="9" applyFont="1" applyFill="1" applyBorder="1" applyAlignment="1">
      <alignment horizontal="center" vertical="center"/>
    </xf>
    <xf numFmtId="0" fontId="3" fillId="7" borderId="5" xfId="9" applyFill="1" applyBorder="1" applyAlignment="1">
      <alignment horizontal="center" vertical="center" wrapText="1"/>
    </xf>
    <xf numFmtId="164" fontId="19" fillId="7" borderId="5" xfId="9" applyNumberFormat="1" applyFont="1" applyFill="1" applyBorder="1" applyAlignment="1">
      <alignment horizontal="center" vertical="center" wrapText="1"/>
    </xf>
    <xf numFmtId="0" fontId="3" fillId="6" borderId="0" xfId="9" applyFill="1" applyAlignment="1">
      <alignment horizontal="center" vertical="center" wrapText="1"/>
    </xf>
    <xf numFmtId="0" fontId="3" fillId="6" borderId="0" xfId="9" applyFill="1" applyAlignment="1">
      <alignment horizontal="center" vertical="center"/>
    </xf>
    <xf numFmtId="0" fontId="3" fillId="0" borderId="0" xfId="9" applyAlignment="1">
      <alignment horizontal="center" vertical="center"/>
    </xf>
    <xf numFmtId="0" fontId="22" fillId="7" borderId="5" xfId="9" applyFont="1" applyFill="1" applyBorder="1" applyAlignment="1">
      <alignment horizontal="left" vertical="center" indent="1"/>
    </xf>
    <xf numFmtId="0" fontId="3" fillId="6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17" fontId="12" fillId="0" borderId="0" xfId="0" quotePrefix="1" applyNumberFormat="1" applyFont="1" applyAlignment="1">
      <alignment vertical="center"/>
    </xf>
    <xf numFmtId="0" fontId="24" fillId="6" borderId="0" xfId="12" applyFont="1" applyFill="1" applyAlignment="1">
      <alignment vertical="center"/>
    </xf>
    <xf numFmtId="0" fontId="23" fillId="6" borderId="0" xfId="0" applyFont="1" applyFill="1"/>
    <xf numFmtId="0" fontId="25" fillId="6" borderId="0" xfId="0" applyFont="1" applyFill="1"/>
    <xf numFmtId="14" fontId="12" fillId="0" borderId="0" xfId="12" applyNumberFormat="1" applyFont="1" applyAlignment="1" applyProtection="1"/>
    <xf numFmtId="0" fontId="3" fillId="7" borderId="5" xfId="9" applyFill="1" applyBorder="1"/>
    <xf numFmtId="0" fontId="3" fillId="6" borderId="0" xfId="9" applyFill="1" applyAlignment="1">
      <alignment wrapText="1"/>
    </xf>
    <xf numFmtId="0" fontId="3" fillId="6" borderId="0" xfId="9" applyFill="1"/>
    <xf numFmtId="0" fontId="3" fillId="0" borderId="0" xfId="9"/>
    <xf numFmtId="0" fontId="26" fillId="0" borderId="0" xfId="0" applyFont="1"/>
    <xf numFmtId="0" fontId="27" fillId="7" borderId="0" xfId="9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vertical="center"/>
    </xf>
    <xf numFmtId="5" fontId="28" fillId="0" borderId="1" xfId="0" applyNumberFormat="1" applyFont="1" applyBorder="1" applyAlignment="1">
      <alignment horizontal="center" vertical="center"/>
    </xf>
    <xf numFmtId="0" fontId="27" fillId="10" borderId="0" xfId="0" applyFont="1" applyFill="1" applyAlignment="1">
      <alignment vertical="center"/>
    </xf>
    <xf numFmtId="0" fontId="29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171" fontId="28" fillId="10" borderId="0" xfId="0" applyNumberFormat="1" applyFont="1" applyFill="1" applyAlignment="1">
      <alignment vertical="center"/>
    </xf>
    <xf numFmtId="0" fontId="27" fillId="0" borderId="0" xfId="0" applyFont="1" applyAlignment="1">
      <alignment vertical="center"/>
    </xf>
    <xf numFmtId="10" fontId="28" fillId="0" borderId="0" xfId="0" applyNumberFormat="1" applyFont="1" applyAlignment="1">
      <alignment horizontal="right" vertical="center"/>
    </xf>
    <xf numFmtId="10" fontId="28" fillId="0" borderId="1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10" fontId="28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37" fontId="28" fillId="0" borderId="1" xfId="0" applyNumberFormat="1" applyFont="1" applyBorder="1" applyAlignment="1">
      <alignment horizontal="center" vertical="center"/>
    </xf>
    <xf numFmtId="168" fontId="28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28" fillId="10" borderId="1" xfId="0" applyNumberFormat="1" applyFont="1" applyFill="1" applyBorder="1" applyAlignment="1">
      <alignment horizontal="left" vertical="center"/>
    </xf>
    <xf numFmtId="0" fontId="28" fillId="10" borderId="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left" vertical="center"/>
    </xf>
    <xf numFmtId="0" fontId="28" fillId="0" borderId="0" xfId="0" applyFont="1"/>
    <xf numFmtId="174" fontId="28" fillId="0" borderId="0" xfId="2" applyNumberFormat="1" applyFont="1" applyFill="1"/>
    <xf numFmtId="0" fontId="28" fillId="0" borderId="1" xfId="0" applyFont="1" applyBorder="1" applyAlignment="1">
      <alignment horizontal="left" vertical="center" indent="1"/>
    </xf>
    <xf numFmtId="166" fontId="28" fillId="0" borderId="1" xfId="0" applyNumberFormat="1" applyFont="1" applyBorder="1" applyAlignment="1">
      <alignment horizontal="center" vertical="center"/>
    </xf>
    <xf numFmtId="2" fontId="28" fillId="0" borderId="1" xfId="1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8" fillId="7" borderId="1" xfId="9" applyFont="1" applyFill="1" applyBorder="1" applyAlignment="1">
      <alignment vertical="center"/>
    </xf>
    <xf numFmtId="0" fontId="28" fillId="7" borderId="1" xfId="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2"/>
    </xf>
    <xf numFmtId="168" fontId="28" fillId="0" borderId="1" xfId="1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28" fillId="0" borderId="1" xfId="0" applyFont="1" applyBorder="1" applyAlignment="1">
      <alignment horizontal="left" vertical="center" indent="2"/>
    </xf>
    <xf numFmtId="3" fontId="28" fillId="0" borderId="1" xfId="2" applyNumberFormat="1" applyFont="1" applyBorder="1" applyAlignment="1">
      <alignment horizontal="center" vertical="center"/>
    </xf>
    <xf numFmtId="0" fontId="29" fillId="0" borderId="0" xfId="0" applyFont="1"/>
    <xf numFmtId="173" fontId="28" fillId="0" borderId="0" xfId="0" applyNumberFormat="1" applyFont="1" applyAlignment="1">
      <alignment horizontal="right"/>
    </xf>
    <xf numFmtId="173" fontId="3" fillId="0" borderId="0" xfId="15" applyNumberFormat="1" applyFont="1" applyFill="1" applyBorder="1" applyAlignment="1">
      <alignment horizontal="right"/>
    </xf>
    <xf numFmtId="0" fontId="27" fillId="7" borderId="0" xfId="9" applyFont="1" applyFill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27" fillId="7" borderId="5" xfId="9" applyFont="1" applyFill="1" applyBorder="1" applyAlignment="1">
      <alignment vertical="center"/>
    </xf>
    <xf numFmtId="0" fontId="27" fillId="9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165" fontId="33" fillId="0" borderId="0" xfId="1" applyFont="1" applyAlignment="1">
      <alignment vertical="center"/>
    </xf>
    <xf numFmtId="165" fontId="28" fillId="0" borderId="0" xfId="1" applyFont="1" applyAlignment="1">
      <alignment vertical="center"/>
    </xf>
    <xf numFmtId="0" fontId="32" fillId="0" borderId="0" xfId="0" applyFont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5" fontId="27" fillId="2" borderId="1" xfId="1" applyFont="1" applyFill="1" applyBorder="1" applyAlignment="1">
      <alignment horizontal="left" vertical="center"/>
    </xf>
    <xf numFmtId="166" fontId="28" fillId="5" borderId="1" xfId="0" applyNumberFormat="1" applyFont="1" applyFill="1" applyBorder="1" applyAlignment="1">
      <alignment horizontal="center" vertical="center"/>
    </xf>
    <xf numFmtId="166" fontId="27" fillId="5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7" fillId="5" borderId="1" xfId="0" applyFont="1" applyFill="1" applyBorder="1"/>
    <xf numFmtId="166" fontId="27" fillId="5" borderId="1" xfId="0" applyNumberFormat="1" applyFont="1" applyFill="1" applyBorder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vertical="center"/>
    </xf>
    <xf numFmtId="167" fontId="28" fillId="0" borderId="1" xfId="1" applyNumberFormat="1" applyFont="1" applyBorder="1" applyAlignment="1">
      <alignment vertical="center"/>
    </xf>
    <xf numFmtId="167" fontId="27" fillId="5" borderId="1" xfId="1" applyNumberFormat="1" applyFont="1" applyFill="1" applyBorder="1" applyAlignment="1">
      <alignment horizontal="center" vertical="center"/>
    </xf>
    <xf numFmtId="167" fontId="27" fillId="5" borderId="1" xfId="1" applyNumberFormat="1" applyFont="1" applyFill="1" applyBorder="1" applyAlignment="1">
      <alignment vertical="center"/>
    </xf>
    <xf numFmtId="0" fontId="27" fillId="7" borderId="0" xfId="9" applyFont="1" applyFill="1" applyAlignment="1">
      <alignment horizontal="center"/>
    </xf>
    <xf numFmtId="0" fontId="27" fillId="7" borderId="0" xfId="9" applyFont="1" applyFill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170" fontId="28" fillId="0" borderId="0" xfId="0" applyNumberFormat="1" applyFont="1"/>
    <xf numFmtId="169" fontId="28" fillId="0" borderId="0" xfId="0" applyNumberFormat="1" applyFont="1"/>
    <xf numFmtId="3" fontId="28" fillId="0" borderId="1" xfId="1" applyNumberFormat="1" applyFont="1" applyBorder="1" applyAlignment="1">
      <alignment horizontal="center" vertical="center"/>
    </xf>
    <xf numFmtId="175" fontId="28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 indent="1"/>
    </xf>
    <xf numFmtId="0" fontId="23" fillId="0" borderId="0" xfId="12" applyNumberFormat="1" applyFont="1" applyAlignment="1" applyProtection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168" fontId="27" fillId="5" borderId="1" xfId="0" applyNumberFormat="1" applyFont="1" applyFill="1" applyBorder="1" applyAlignment="1">
      <alignment horizontal="center" vertical="center"/>
    </xf>
    <xf numFmtId="168" fontId="28" fillId="0" borderId="1" xfId="0" applyNumberFormat="1" applyFont="1" applyFill="1" applyBorder="1" applyAlignment="1">
      <alignment horizontal="center" vertical="center"/>
    </xf>
  </cellXfs>
  <cellStyles count="18">
    <cellStyle name="Comma" xfId="1" builtinId="3"/>
    <cellStyle name="Comma 2" xfId="3" xr:uid="{00000000-0005-0000-0000-000002000000}"/>
    <cellStyle name="Comma 2 2" xfId="14" xr:uid="{A62E1EA3-D681-47C9-BB06-520808197D59}"/>
    <cellStyle name="Comma 3" xfId="5" xr:uid="{00000000-0005-0000-0000-000003000000}"/>
    <cellStyle name="Comma 4" xfId="17" xr:uid="{ABBA96B8-F2EC-4EE9-B975-7A7B9A95F4A9}"/>
    <cellStyle name="Comma 81" xfId="16" xr:uid="{718DF1FF-E755-431E-B842-A3271CCB78C3}"/>
    <cellStyle name="Currency" xfId="2" builtinId="4"/>
    <cellStyle name="Currency 2" xfId="4" xr:uid="{00000000-0005-0000-0000-000005000000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Percent 2" xfId="15" xr:uid="{1A0322E6-0478-4101-AFA6-7E9703E2AD34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65154</xdr:colOff>
      <xdr:row>9</xdr:row>
      <xdr:rowOff>33618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586476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1236036</xdr:colOff>
      <xdr:row>0</xdr:row>
      <xdr:rowOff>63690</xdr:rowOff>
    </xdr:from>
    <xdr:to>
      <xdr:col>14</xdr:col>
      <xdr:colOff>307590</xdr:colOff>
      <xdr:row>23</xdr:row>
      <xdr:rowOff>152182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4971" y="63690"/>
          <a:ext cx="3990292" cy="547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zoomScale="85" zoomScaleNormal="85" workbookViewId="0">
      <selection activeCell="H22" sqref="H22"/>
    </sheetView>
  </sheetViews>
  <sheetFormatPr defaultColWidth="8.81640625" defaultRowHeight="14.5"/>
  <cols>
    <col min="1" max="4" width="9.1796875" customWidth="1"/>
    <col min="5" max="5" width="11.1796875" customWidth="1"/>
    <col min="8" max="8" width="7.1796875" customWidth="1"/>
    <col min="13" max="13" width="10.54296875" bestFit="1" customWidth="1"/>
  </cols>
  <sheetData>
    <row r="1" spans="1:36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36" ht="46">
      <c r="C2" s="11"/>
      <c r="D2" s="11"/>
      <c r="E2" s="11"/>
      <c r="F2" s="11"/>
      <c r="G2" s="11"/>
      <c r="H2" s="11"/>
      <c r="I2" s="11"/>
      <c r="J2" s="27" t="s">
        <v>31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6" ht="20">
      <c r="C3" s="11"/>
      <c r="D3" s="11"/>
      <c r="E3" s="11"/>
      <c r="F3" s="11"/>
      <c r="G3" s="11"/>
      <c r="H3" s="11"/>
      <c r="I3" s="11"/>
      <c r="J3" s="28" t="s">
        <v>30</v>
      </c>
      <c r="K3" s="11"/>
      <c r="L3" s="11"/>
      <c r="M3" s="11"/>
      <c r="N3" s="11"/>
      <c r="O3" s="11"/>
      <c r="P3" s="11"/>
      <c r="Q3" s="11"/>
      <c r="R3" s="11"/>
      <c r="S3" s="28" t="s">
        <v>36</v>
      </c>
      <c r="T3" s="11"/>
      <c r="U3" s="28" t="s">
        <v>37</v>
      </c>
      <c r="V3" s="11"/>
      <c r="W3" s="11"/>
      <c r="X3" s="11"/>
      <c r="Y3" s="11"/>
      <c r="Z3" s="11"/>
      <c r="AA3" s="11"/>
    </row>
    <row r="4" spans="1:36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36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8" spans="1:36" ht="53">
      <c r="I8" s="6"/>
      <c r="J8" s="7"/>
    </row>
    <row r="9" spans="1:36" ht="20">
      <c r="L9" s="8"/>
      <c r="M9" s="9"/>
    </row>
    <row r="11" spans="1:36" ht="44.5">
      <c r="A11" s="1"/>
      <c r="B11" s="1"/>
      <c r="C11" s="1"/>
      <c r="E11" s="2"/>
      <c r="F11" s="3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6" s="5" customFormat="1" ht="12.5">
      <c r="A12" s="2"/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36" s="5" customFormat="1" ht="13.5" customHeight="1">
      <c r="A13" s="2"/>
      <c r="B13" s="2"/>
      <c r="C13" s="2"/>
      <c r="D13" s="18"/>
      <c r="E13" s="19"/>
      <c r="F13" s="19"/>
      <c r="G13" s="2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36" s="49" customFormat="1" ht="18" customHeight="1">
      <c r="A14" s="2"/>
      <c r="B14" s="2"/>
      <c r="C14" s="50" t="s">
        <v>58</v>
      </c>
      <c r="D14" s="43"/>
      <c r="E14" s="43"/>
      <c r="F14" s="43"/>
      <c r="G14" s="43"/>
      <c r="H14" s="43"/>
      <c r="I14" s="43"/>
      <c r="J14" s="43"/>
      <c r="K14" s="43"/>
      <c r="L14" s="44"/>
      <c r="M14" s="44"/>
      <c r="N14" s="44"/>
      <c r="O14" s="44"/>
      <c r="P14" s="45"/>
      <c r="Q14" s="46"/>
      <c r="R14" s="45"/>
      <c r="S14" s="46"/>
      <c r="T14" s="45"/>
      <c r="U14" s="45"/>
      <c r="V14" s="45"/>
      <c r="W14" s="45"/>
      <c r="X14" s="45"/>
      <c r="Y14" s="45"/>
      <c r="Z14" s="45"/>
      <c r="AA14" s="45"/>
      <c r="AB14" s="5"/>
      <c r="AC14" s="5"/>
      <c r="AD14" s="47"/>
      <c r="AE14" s="47"/>
      <c r="AF14" s="47"/>
      <c r="AG14" s="47"/>
      <c r="AH14" s="47"/>
      <c r="AI14" s="48"/>
      <c r="AJ14" s="48"/>
    </row>
    <row r="15" spans="1:36" s="5" customFormat="1" ht="12.5">
      <c r="A15" s="2"/>
      <c r="B15" s="2"/>
      <c r="C15" s="2"/>
      <c r="D15" s="22"/>
      <c r="E15" s="2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36" s="5" customFormat="1" ht="15.5">
      <c r="A16" s="2"/>
      <c r="B16" s="2"/>
      <c r="C16" s="59"/>
      <c r="D16" s="2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3" s="54" customFormat="1" ht="23.25" customHeight="1">
      <c r="A17" s="51"/>
      <c r="B17" s="51"/>
      <c r="C17" s="58" t="s">
        <v>59</v>
      </c>
      <c r="D17" s="52"/>
      <c r="E17" s="53"/>
      <c r="F17" s="53"/>
      <c r="G17" s="53"/>
      <c r="H17" s="139" t="s">
        <v>88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3" s="54" customFormat="1" ht="23.25" customHeight="1">
      <c r="A18" s="51"/>
      <c r="B18" s="51"/>
      <c r="C18" s="58" t="s">
        <v>60</v>
      </c>
      <c r="D18" s="52"/>
      <c r="E18" s="55"/>
      <c r="F18" s="53"/>
      <c r="G18" s="53"/>
      <c r="H18" s="139" t="s">
        <v>89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3" s="54" customFormat="1" ht="23.25" customHeight="1">
      <c r="A19" s="51"/>
      <c r="B19" s="51"/>
      <c r="C19" s="58" t="s">
        <v>61</v>
      </c>
      <c r="D19" s="56"/>
      <c r="E19" s="57"/>
      <c r="F19" s="53"/>
      <c r="G19" s="53"/>
      <c r="H19" s="139" t="s">
        <v>90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3" s="54" customFormat="1" ht="23.25" customHeight="1">
      <c r="A20" s="51"/>
      <c r="B20" s="51"/>
      <c r="C20" s="58" t="s">
        <v>62</v>
      </c>
      <c r="D20" s="52"/>
      <c r="E20" s="53"/>
      <c r="F20" s="53"/>
      <c r="G20" s="53"/>
      <c r="H20" s="139" t="s">
        <v>91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3" s="54" customFormat="1" ht="23.25" customHeight="1">
      <c r="A21" s="51"/>
      <c r="B21" s="51"/>
      <c r="C21" s="58" t="s">
        <v>63</v>
      </c>
      <c r="D21" s="52"/>
      <c r="E21" s="53"/>
      <c r="F21" s="53"/>
      <c r="G21" s="53"/>
      <c r="H21" s="140" t="s">
        <v>92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3" s="5" customFormat="1" ht="15.5">
      <c r="A22" s="2"/>
      <c r="B22" s="2"/>
      <c r="C22" s="59"/>
      <c r="D22" s="21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3" s="5" customFormat="1" ht="15.5">
      <c r="A23" s="2"/>
      <c r="B23" s="2"/>
      <c r="C23" s="59"/>
      <c r="D23" s="16"/>
      <c r="E23" s="16"/>
      <c r="F23" s="16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/>
      <c r="V23" s="15"/>
    </row>
    <row r="24" spans="1:23" ht="15.5">
      <c r="A24" s="1"/>
      <c r="B24" s="1"/>
      <c r="C24" s="60"/>
      <c r="D24" s="16"/>
      <c r="E24" s="16"/>
      <c r="F24" s="16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3" ht="15.5">
      <c r="A25" s="1"/>
      <c r="B25" s="1"/>
      <c r="C25" s="6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3">
      <c r="A26" s="1"/>
      <c r="B26" s="1"/>
      <c r="C26" s="1"/>
      <c r="D26" s="22"/>
      <c r="E26" s="25"/>
      <c r="F26" s="15"/>
      <c r="G26" s="15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3">
      <c r="A27" s="1"/>
      <c r="B27" s="1"/>
      <c r="C27" s="1"/>
      <c r="D27" s="21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3">
      <c r="A28" s="1"/>
      <c r="B28" s="1"/>
      <c r="C28" s="1"/>
      <c r="D28" s="21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6"/>
      <c r="T28" s="26"/>
      <c r="U28" s="26"/>
      <c r="V28" s="26"/>
      <c r="W28" s="1"/>
    </row>
    <row r="29" spans="1:23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>
      <c r="D30" s="22"/>
      <c r="E30" s="25"/>
      <c r="F30" s="15"/>
      <c r="G30" s="15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3">
      <c r="D31" s="14"/>
      <c r="E31" s="5"/>
      <c r="F31" s="5"/>
      <c r="G31" s="5"/>
      <c r="H31" s="5"/>
    </row>
    <row r="32" spans="1:23">
      <c r="D32" s="14"/>
      <c r="E32" s="5"/>
      <c r="F32" s="5"/>
      <c r="G32" s="5"/>
      <c r="H32" s="5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2:F25"/>
  <sheetViews>
    <sheetView showGridLines="0" zoomScale="85" zoomScaleNormal="85" workbookViewId="0">
      <selection activeCell="C18" sqref="C18"/>
    </sheetView>
  </sheetViews>
  <sheetFormatPr defaultColWidth="9.1796875" defaultRowHeight="12.5"/>
  <cols>
    <col min="1" max="1" width="9.1796875" style="88"/>
    <col min="2" max="2" width="52.54296875" style="88" customWidth="1"/>
    <col min="3" max="3" width="24.54296875" style="95" bestFit="1" customWidth="1"/>
    <col min="4" max="6" width="18.453125" style="88" customWidth="1"/>
    <col min="7" max="7" width="13.54296875" style="88" customWidth="1"/>
    <col min="8" max="8" width="13.453125" style="88" customWidth="1"/>
    <col min="9" max="10" width="9.54296875" style="88" bestFit="1" customWidth="1"/>
    <col min="11" max="12" width="12.453125" style="88" bestFit="1" customWidth="1"/>
    <col min="13" max="16384" width="9.1796875" style="88"/>
  </cols>
  <sheetData>
    <row r="2" spans="2:6" ht="26.25" customHeight="1">
      <c r="B2" s="67" t="s">
        <v>77</v>
      </c>
      <c r="C2" s="67"/>
      <c r="D2" s="67"/>
      <c r="E2" s="67"/>
      <c r="F2" s="67"/>
    </row>
    <row r="4" spans="2:6" s="68" customFormat="1" ht="23.25" customHeight="1">
      <c r="B4" s="90" t="s">
        <v>22</v>
      </c>
      <c r="C4" s="91" t="s">
        <v>29</v>
      </c>
    </row>
    <row r="5" spans="2:6" s="68" customFormat="1" ht="23.25" customHeight="1">
      <c r="B5" s="90" t="s">
        <v>3</v>
      </c>
      <c r="C5" s="92">
        <v>2.5</v>
      </c>
      <c r="D5" s="77" t="s">
        <v>35</v>
      </c>
    </row>
    <row r="6" spans="2:6" s="68" customFormat="1" ht="23.25" customHeight="1">
      <c r="B6" s="141" t="s">
        <v>23</v>
      </c>
      <c r="C6" s="93" t="s">
        <v>13</v>
      </c>
      <c r="D6" s="93" t="s">
        <v>1</v>
      </c>
      <c r="E6" s="93" t="s">
        <v>24</v>
      </c>
      <c r="F6" s="93" t="s">
        <v>15</v>
      </c>
    </row>
    <row r="7" spans="2:6" s="68" customFormat="1" ht="23.25" customHeight="1">
      <c r="B7" s="90" t="s">
        <v>50</v>
      </c>
      <c r="C7" s="93" t="s">
        <v>75</v>
      </c>
    </row>
    <row r="8" spans="2:6" ht="13">
      <c r="B8" s="94"/>
    </row>
    <row r="9" spans="2:6" s="68" customFormat="1" ht="26.25" customHeight="1">
      <c r="B9" s="67" t="s">
        <v>25</v>
      </c>
      <c r="C9" s="67"/>
      <c r="D9" s="67"/>
      <c r="E9" s="67"/>
      <c r="F9" s="67"/>
    </row>
    <row r="11" spans="2:6" s="96" customFormat="1" ht="22.5" customHeight="1">
      <c r="B11" s="96" t="s">
        <v>49</v>
      </c>
      <c r="C11" s="97"/>
    </row>
    <row r="12" spans="2:6" s="68" customFormat="1" ht="23.25" customHeight="1">
      <c r="B12" s="98" t="s">
        <v>0</v>
      </c>
      <c r="C12" s="99" t="s">
        <v>13</v>
      </c>
      <c r="D12" s="99" t="s">
        <v>1</v>
      </c>
      <c r="E12" s="99" t="s">
        <v>14</v>
      </c>
      <c r="F12" s="99" t="s">
        <v>15</v>
      </c>
    </row>
    <row r="13" spans="2:6" s="68" customFormat="1" ht="23.25" customHeight="1">
      <c r="B13" s="100" t="s">
        <v>79</v>
      </c>
      <c r="C13" s="101">
        <f>'Incentive rates calc'!$D$12</f>
        <v>3.8390253276693403E-3</v>
      </c>
      <c r="D13" s="101">
        <f>'Incentive rates calc'!$E$12</f>
        <v>7.6410766740886593E-2</v>
      </c>
      <c r="E13" s="101">
        <f>'Incentive rates calc'!$F$12</f>
        <v>1.0807635759944742E-2</v>
      </c>
      <c r="F13" s="101">
        <f>'Incentive rates calc'!$G$12</f>
        <v>7.7322256775636116E-5</v>
      </c>
    </row>
    <row r="14" spans="2:6" s="68" customFormat="1" ht="23.25" customHeight="1">
      <c r="B14" s="100" t="s">
        <v>80</v>
      </c>
      <c r="C14" s="101">
        <f>'Incentive rates calc'!$D$13</f>
        <v>0.87228578388455558</v>
      </c>
      <c r="D14" s="101">
        <f>'Incentive rates calc'!$E$13</f>
        <v>5.9204351871717291</v>
      </c>
      <c r="E14" s="101">
        <f>'Incentive rates calc'!$F$13</f>
        <v>0.99843325058612875</v>
      </c>
      <c r="F14" s="101">
        <f>'Incentive rates calc'!$G$13</f>
        <v>1.9105565101143199E-2</v>
      </c>
    </row>
    <row r="16" spans="2:6" s="96" customFormat="1" ht="23.25" customHeight="1">
      <c r="B16" s="96" t="s">
        <v>53</v>
      </c>
      <c r="C16" s="97"/>
    </row>
    <row r="17" spans="2:6" s="68" customFormat="1" ht="21.75" customHeight="1">
      <c r="B17" s="98" t="s">
        <v>0</v>
      </c>
      <c r="C17" s="99" t="s">
        <v>13</v>
      </c>
      <c r="D17" s="99" t="s">
        <v>1</v>
      </c>
      <c r="E17" s="99" t="s">
        <v>14</v>
      </c>
      <c r="F17" s="99" t="s">
        <v>15</v>
      </c>
    </row>
    <row r="18" spans="2:6" s="68" customFormat="1" ht="21.75" customHeight="1">
      <c r="B18" s="102" t="s">
        <v>51</v>
      </c>
      <c r="C18" s="143">
        <f>'Annual performance and targets'!$R$41</f>
        <v>13.018293978910037</v>
      </c>
      <c r="D18" s="143">
        <f>'Annual performance and targets'!$R$42</f>
        <v>64.792438879483143</v>
      </c>
      <c r="E18" s="143">
        <f>'Annual performance and targets'!$R$43</f>
        <v>129.04078745905235</v>
      </c>
      <c r="F18" s="143">
        <f>'Annual performance and targets'!$R$44</f>
        <v>841.15984277152381</v>
      </c>
    </row>
    <row r="19" spans="2:6" s="68" customFormat="1" ht="21.75" customHeight="1">
      <c r="B19" s="102" t="s">
        <v>52</v>
      </c>
      <c r="C19" s="143">
        <f>'Annual performance and targets'!$I$41</f>
        <v>3.8196625640674428E-2</v>
      </c>
      <c r="D19" s="143">
        <f>'Annual performance and targets'!$I$42</f>
        <v>0.55748603802196961</v>
      </c>
      <c r="E19" s="143">
        <f>'Annual performance and targets'!$I$43</f>
        <v>0.93120952466621765</v>
      </c>
      <c r="F19" s="143">
        <f>'Annual performance and targets'!$I$44</f>
        <v>2.2695089801606798</v>
      </c>
    </row>
    <row r="20" spans="2:6" s="68" customFormat="1" ht="21.75" customHeight="1">
      <c r="C20" s="84"/>
    </row>
    <row r="21" spans="2:6" s="96" customFormat="1" ht="24" customHeight="1">
      <c r="B21" s="96" t="s">
        <v>48</v>
      </c>
      <c r="C21" s="97"/>
    </row>
    <row r="22" spans="2:6" s="68" customFormat="1" ht="21.75" customHeight="1">
      <c r="B22" s="98"/>
      <c r="C22" s="99" t="s">
        <v>13</v>
      </c>
      <c r="D22" s="99" t="s">
        <v>1</v>
      </c>
      <c r="E22" s="99" t="s">
        <v>14</v>
      </c>
      <c r="F22" s="99" t="s">
        <v>15</v>
      </c>
    </row>
    <row r="23" spans="2:6" s="68" customFormat="1" ht="21.75" customHeight="1">
      <c r="B23" s="103" t="s">
        <v>81</v>
      </c>
      <c r="C23" s="104">
        <f>'STPIS inputs'!D9*(1+'Incentive rates calc'!D11)</f>
        <v>52144.337349397589</v>
      </c>
      <c r="D23" s="104">
        <f>'STPIS inputs'!E9*(1+'Incentive rates calc'!E11)</f>
        <v>49333.32185886403</v>
      </c>
      <c r="E23" s="104">
        <f>'STPIS inputs'!F9*(1+'Incentive rates calc'!F11)</f>
        <v>49333.32185886403</v>
      </c>
      <c r="F23" s="104">
        <f>'STPIS inputs'!G9*(1+'Incentive rates calc'!G11)</f>
        <v>49333.32185886403</v>
      </c>
    </row>
    <row r="25" spans="2:6" ht="13">
      <c r="B25" s="10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2:H18"/>
  <sheetViews>
    <sheetView showGridLines="0" tabSelected="1" zoomScale="85" zoomScaleNormal="85" workbookViewId="0">
      <selection activeCell="C29" sqref="C29"/>
    </sheetView>
  </sheetViews>
  <sheetFormatPr defaultColWidth="9.1796875" defaultRowHeight="12.5"/>
  <cols>
    <col min="1" max="1" width="5.453125" style="88" customWidth="1"/>
    <col min="2" max="2" width="61.1796875" style="88" bestFit="1" customWidth="1"/>
    <col min="3" max="8" width="20.81640625" style="88" customWidth="1"/>
    <col min="9" max="16384" width="9.1796875" style="88"/>
  </cols>
  <sheetData>
    <row r="2" spans="2:8" s="68" customFormat="1" ht="18.75" customHeight="1">
      <c r="B2" s="67" t="s">
        <v>32</v>
      </c>
      <c r="C2" s="67"/>
      <c r="D2" s="67"/>
      <c r="E2" s="67"/>
      <c r="F2" s="67"/>
      <c r="G2" s="67"/>
      <c r="H2" s="67"/>
    </row>
    <row r="3" spans="2:8" s="68" customFormat="1" ht="23.25" customHeight="1">
      <c r="C3" s="99" t="s">
        <v>76</v>
      </c>
      <c r="D3" s="99" t="s">
        <v>42</v>
      </c>
      <c r="E3" s="99" t="s">
        <v>43</v>
      </c>
      <c r="F3" s="99" t="s">
        <v>44</v>
      </c>
      <c r="G3" s="99" t="s">
        <v>45</v>
      </c>
      <c r="H3" s="99" t="s">
        <v>46</v>
      </c>
    </row>
    <row r="4" spans="2:8" s="68" customFormat="1" ht="23.25" customHeight="1">
      <c r="B4" s="69" t="s">
        <v>70</v>
      </c>
      <c r="C4" s="70">
        <f>AVERAGE(D4:H4)</f>
        <v>1651345045.7465427</v>
      </c>
      <c r="D4" s="70">
        <v>1498665870.4117861</v>
      </c>
      <c r="E4" s="70">
        <v>1589035422.3976166</v>
      </c>
      <c r="F4" s="70">
        <v>1684854258.3681931</v>
      </c>
      <c r="G4" s="70">
        <v>1786450970.1477952</v>
      </c>
      <c r="H4" s="70">
        <v>1697718707.4073236</v>
      </c>
    </row>
    <row r="5" spans="2:8" s="73" customFormat="1" ht="23.25" customHeight="1">
      <c r="B5" s="71"/>
      <c r="C5" s="72"/>
      <c r="H5" s="74"/>
    </row>
    <row r="6" spans="2:8" s="68" customFormat="1" ht="23.25" customHeight="1">
      <c r="B6" s="75"/>
      <c r="C6" s="76"/>
      <c r="D6" s="99" t="s">
        <v>13</v>
      </c>
      <c r="E6" s="99" t="s">
        <v>1</v>
      </c>
      <c r="F6" s="99" t="s">
        <v>14</v>
      </c>
      <c r="G6" s="99" t="s">
        <v>15</v>
      </c>
    </row>
    <row r="7" spans="2:8" s="68" customFormat="1" ht="23.25" customHeight="1">
      <c r="B7" s="69" t="str">
        <f>'Incentive rates calc'!B6</f>
        <v>Average annual energy consumption by network type (MWh)</v>
      </c>
      <c r="C7" s="77"/>
      <c r="D7" s="78">
        <v>1065744.5457435141</v>
      </c>
      <c r="E7" s="78">
        <v>22420923.254276134</v>
      </c>
      <c r="F7" s="78">
        <v>3171243.8216410419</v>
      </c>
      <c r="G7" s="78">
        <v>22688.378339309606</v>
      </c>
    </row>
    <row r="8" spans="2:8" s="68" customFormat="1" ht="23.25" customHeight="1">
      <c r="B8" s="79"/>
      <c r="C8" s="79"/>
      <c r="D8" s="80"/>
      <c r="E8" s="80"/>
      <c r="F8" s="80"/>
      <c r="G8" s="80"/>
    </row>
    <row r="9" spans="2:8" s="68" customFormat="1" ht="23.25" customHeight="1">
      <c r="B9" s="69" t="s">
        <v>71</v>
      </c>
      <c r="C9" s="81"/>
      <c r="D9" s="82">
        <v>44520</v>
      </c>
      <c r="E9" s="82">
        <v>42120</v>
      </c>
      <c r="F9" s="82">
        <v>42120</v>
      </c>
      <c r="G9" s="82">
        <v>42120</v>
      </c>
    </row>
    <row r="10" spans="2:8" s="68" customFormat="1" ht="23.25" customHeight="1"/>
    <row r="11" spans="2:8" s="68" customFormat="1" ht="23.25" customHeight="1">
      <c r="B11" s="69" t="s">
        <v>6</v>
      </c>
      <c r="C11" s="83">
        <f>C15/C14-1</f>
        <v>0.17125645438898451</v>
      </c>
    </row>
    <row r="12" spans="2:8" s="68" customFormat="1" ht="23.25" customHeight="1">
      <c r="C12" s="84"/>
      <c r="D12" s="115"/>
      <c r="E12" s="115"/>
      <c r="F12" s="115"/>
      <c r="G12" s="115"/>
    </row>
    <row r="13" spans="2:8" s="68" customFormat="1" ht="23.25" customHeight="1">
      <c r="B13" s="75" t="s">
        <v>33</v>
      </c>
      <c r="C13" s="84"/>
    </row>
    <row r="14" spans="2:8" s="73" customFormat="1" ht="23.25" customHeight="1">
      <c r="B14" s="85">
        <v>43800</v>
      </c>
      <c r="C14" s="86">
        <v>116.2</v>
      </c>
      <c r="D14" s="87"/>
    </row>
    <row r="15" spans="2:8" s="73" customFormat="1" ht="23.25" customHeight="1">
      <c r="B15" s="85">
        <v>45261</v>
      </c>
      <c r="C15" s="86">
        <v>136.1</v>
      </c>
      <c r="D15" s="87"/>
    </row>
    <row r="17" spans="4:8">
      <c r="D17" s="106"/>
      <c r="E17" s="107"/>
      <c r="F17" s="107"/>
      <c r="G17" s="107"/>
      <c r="H17" s="107"/>
    </row>
    <row r="18" spans="4:8">
      <c r="D18" s="89"/>
      <c r="E18" s="89"/>
      <c r="F18" s="89"/>
      <c r="G18" s="89"/>
      <c r="H18" s="8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45"/>
  <sheetViews>
    <sheetView showGridLines="0" topLeftCell="A6" zoomScale="85" zoomScaleNormal="85" workbookViewId="0">
      <selection activeCell="R41" sqref="R41"/>
    </sheetView>
  </sheetViews>
  <sheetFormatPr defaultColWidth="9.1796875" defaultRowHeight="12.5"/>
  <cols>
    <col min="1" max="1" width="5.453125" style="88" customWidth="1"/>
    <col min="2" max="2" width="20.453125" style="88" customWidth="1"/>
    <col min="3" max="7" width="13.54296875" style="88" customWidth="1"/>
    <col min="8" max="9" width="18" style="88" customWidth="1"/>
    <col min="10" max="10" width="3.1796875" style="88" customWidth="1"/>
    <col min="11" max="11" width="20.453125" style="88" customWidth="1"/>
    <col min="12" max="16" width="13.54296875" style="88" customWidth="1"/>
    <col min="17" max="18" width="18" style="88" customWidth="1"/>
    <col min="19" max="19" width="3" style="88" customWidth="1"/>
    <col min="20" max="16384" width="9.1796875" style="88"/>
  </cols>
  <sheetData>
    <row r="2" spans="2:20" ht="23.25" customHeight="1">
      <c r="B2" s="67" t="s">
        <v>34</v>
      </c>
      <c r="C2" s="108"/>
      <c r="D2" s="108"/>
      <c r="E2" s="108"/>
      <c r="F2" s="108"/>
      <c r="G2" s="108"/>
      <c r="H2" s="108"/>
      <c r="I2" s="108"/>
      <c r="J2" s="67"/>
      <c r="K2" s="67"/>
      <c r="L2" s="108"/>
      <c r="M2" s="108"/>
      <c r="N2" s="108"/>
      <c r="O2" s="108"/>
      <c r="P2" s="108"/>
      <c r="Q2" s="108"/>
      <c r="R2" s="108"/>
      <c r="T2" s="109" t="s">
        <v>38</v>
      </c>
    </row>
    <row r="3" spans="2:20">
      <c r="T3" s="110"/>
    </row>
    <row r="4" spans="2:20" s="68" customFormat="1" ht="18.75" customHeight="1">
      <c r="B4" s="111" t="s">
        <v>18</v>
      </c>
      <c r="C4" s="111"/>
      <c r="D4" s="111"/>
      <c r="E4" s="111"/>
      <c r="F4" s="111"/>
      <c r="G4" s="111"/>
      <c r="H4" s="111"/>
      <c r="I4" s="111"/>
      <c r="K4" s="111" t="s">
        <v>18</v>
      </c>
      <c r="L4" s="111"/>
      <c r="M4" s="111"/>
      <c r="N4" s="111"/>
      <c r="O4" s="111"/>
      <c r="P4" s="111"/>
      <c r="Q4" s="111"/>
      <c r="R4" s="111"/>
    </row>
    <row r="5" spans="2:20">
      <c r="T5" s="110"/>
    </row>
    <row r="6" spans="2:20" s="68" customFormat="1" ht="23.25" customHeight="1">
      <c r="B6" s="112" t="s">
        <v>7</v>
      </c>
      <c r="C6" s="113"/>
      <c r="K6" s="112" t="s">
        <v>8</v>
      </c>
      <c r="L6" s="114"/>
      <c r="M6" s="115"/>
      <c r="N6" s="115"/>
      <c r="O6" s="115"/>
      <c r="P6" s="115"/>
      <c r="Q6" s="115"/>
      <c r="R6" s="115"/>
      <c r="T6" s="116"/>
    </row>
    <row r="7" spans="2:20" s="68" customFormat="1" ht="19.75" customHeight="1">
      <c r="B7" s="117" t="s">
        <v>0</v>
      </c>
      <c r="C7" s="118" t="s">
        <v>9</v>
      </c>
      <c r="D7" s="118" t="s">
        <v>10</v>
      </c>
      <c r="E7" s="118" t="s">
        <v>11</v>
      </c>
      <c r="F7" s="118" t="s">
        <v>12</v>
      </c>
      <c r="G7" s="118" t="s">
        <v>16</v>
      </c>
      <c r="H7" s="118" t="s">
        <v>19</v>
      </c>
      <c r="I7" s="119" t="s">
        <v>20</v>
      </c>
      <c r="K7" s="120" t="s">
        <v>0</v>
      </c>
      <c r="L7" s="118" t="s">
        <v>9</v>
      </c>
      <c r="M7" s="118" t="s">
        <v>10</v>
      </c>
      <c r="N7" s="118" t="s">
        <v>11</v>
      </c>
      <c r="O7" s="118" t="s">
        <v>12</v>
      </c>
      <c r="P7" s="118" t="s">
        <v>16</v>
      </c>
      <c r="Q7" s="118" t="s">
        <v>19</v>
      </c>
      <c r="R7" s="119" t="s">
        <v>20</v>
      </c>
      <c r="T7" s="116"/>
    </row>
    <row r="8" spans="2:20" s="68" customFormat="1" ht="20.25" customHeight="1">
      <c r="B8" s="69" t="s">
        <v>13</v>
      </c>
      <c r="C8" s="91">
        <v>0.11225299999999999</v>
      </c>
      <c r="D8" s="91">
        <v>5.0930590609999998E-3</v>
      </c>
      <c r="E8" s="91">
        <v>1.8983295119554537E-2</v>
      </c>
      <c r="F8" s="91">
        <v>8.5653340228176202E-3</v>
      </c>
      <c r="G8" s="91">
        <v>4.6088440000000015E-2</v>
      </c>
      <c r="H8" s="121">
        <f>AVERAGE($C8:$F8)</f>
        <v>3.6223672050843037E-2</v>
      </c>
      <c r="I8" s="122">
        <f>AVERAGE($C8:$G8)</f>
        <v>3.8196625640674428E-2</v>
      </c>
      <c r="K8" s="69" t="s">
        <v>13</v>
      </c>
      <c r="L8" s="91">
        <v>24.863034999999996</v>
      </c>
      <c r="M8" s="91">
        <v>3.6245222066780007</v>
      </c>
      <c r="N8" s="91">
        <v>18.817171350584129</v>
      </c>
      <c r="O8" s="91">
        <v>6.0809445072880655</v>
      </c>
      <c r="P8" s="91">
        <v>11.705796830000001</v>
      </c>
      <c r="Q8" s="121">
        <f>AVERAGE($L8:O8)</f>
        <v>13.346418266137547</v>
      </c>
      <c r="R8" s="122">
        <f>AVERAGE($L8:P8)</f>
        <v>13.018293978910037</v>
      </c>
      <c r="T8" s="123" t="s">
        <v>39</v>
      </c>
    </row>
    <row r="9" spans="2:20" s="68" customFormat="1" ht="20.25" customHeight="1">
      <c r="B9" s="69" t="s">
        <v>1</v>
      </c>
      <c r="C9" s="91">
        <v>0.60324200000000017</v>
      </c>
      <c r="D9" s="91">
        <v>0.63740892336099986</v>
      </c>
      <c r="E9" s="91">
        <v>0.51808108233406491</v>
      </c>
      <c r="F9" s="91">
        <v>0.55441049441479306</v>
      </c>
      <c r="G9" s="91">
        <v>0.47428768999998994</v>
      </c>
      <c r="H9" s="121">
        <f t="shared" ref="H9:H11" si="0">AVERAGE(C9:F9)</f>
        <v>0.5782856250274645</v>
      </c>
      <c r="I9" s="122">
        <f t="shared" ref="I9:I11" si="1">AVERAGE($C9:$G9)</f>
        <v>0.55748603802196961</v>
      </c>
      <c r="K9" s="69" t="s">
        <v>1</v>
      </c>
      <c r="L9" s="91">
        <v>65.787863999999971</v>
      </c>
      <c r="M9" s="91">
        <v>80.953488170274028</v>
      </c>
      <c r="N9" s="91">
        <v>60.76892150757768</v>
      </c>
      <c r="O9" s="91">
        <v>63.128674949564022</v>
      </c>
      <c r="P9" s="91">
        <v>53.323245769999993</v>
      </c>
      <c r="Q9" s="121">
        <f t="shared" ref="Q9:Q11" si="2">AVERAGE(L9:O9)</f>
        <v>67.659737156853936</v>
      </c>
      <c r="R9" s="122">
        <f>AVERAGE($L9:P9)</f>
        <v>64.792438879483143</v>
      </c>
      <c r="T9" s="123" t="s">
        <v>40</v>
      </c>
    </row>
    <row r="10" spans="2:20" s="68" customFormat="1" ht="20.25" customHeight="1">
      <c r="B10" s="69" t="s">
        <v>14</v>
      </c>
      <c r="C10" s="91">
        <v>1.0413160000000012</v>
      </c>
      <c r="D10" s="91">
        <v>1.0132934760459993</v>
      </c>
      <c r="E10" s="91">
        <v>0.875066916921862</v>
      </c>
      <c r="F10" s="91">
        <v>0.92897588036323253</v>
      </c>
      <c r="G10" s="91">
        <v>0.79739534999999351</v>
      </c>
      <c r="H10" s="121">
        <f t="shared" si="0"/>
        <v>0.96466306833277371</v>
      </c>
      <c r="I10" s="122">
        <f t="shared" si="1"/>
        <v>0.93120952466621765</v>
      </c>
      <c r="K10" s="69" t="s">
        <v>14</v>
      </c>
      <c r="L10" s="91">
        <v>131.67411200000009</v>
      </c>
      <c r="M10" s="91">
        <v>160.62914534671776</v>
      </c>
      <c r="N10" s="91">
        <v>130.01306322368191</v>
      </c>
      <c r="O10" s="91">
        <v>130.49954227486211</v>
      </c>
      <c r="P10" s="91">
        <v>92.388074450000005</v>
      </c>
      <c r="Q10" s="121">
        <f t="shared" si="2"/>
        <v>138.20396571131545</v>
      </c>
      <c r="R10" s="122">
        <f>AVERAGE($L10:P10)</f>
        <v>129.04078745905235</v>
      </c>
      <c r="T10" s="123" t="s">
        <v>40</v>
      </c>
    </row>
    <row r="11" spans="2:20" s="68" customFormat="1" ht="20.25" customHeight="1">
      <c r="B11" s="69" t="s">
        <v>15</v>
      </c>
      <c r="C11" s="91">
        <v>2.2221970000000009</v>
      </c>
      <c r="D11" s="91">
        <v>2.0542083405090001</v>
      </c>
      <c r="E11" s="91">
        <v>2.0104564144736852</v>
      </c>
      <c r="F11" s="91">
        <v>2.0406344658207116</v>
      </c>
      <c r="G11" s="91">
        <v>3.0200486800000022</v>
      </c>
      <c r="H11" s="121">
        <f t="shared" si="0"/>
        <v>2.0818740552008492</v>
      </c>
      <c r="I11" s="122">
        <f t="shared" si="1"/>
        <v>2.2695089801606798</v>
      </c>
      <c r="K11" s="69" t="s">
        <v>15</v>
      </c>
      <c r="L11" s="91">
        <v>465.90277500000013</v>
      </c>
      <c r="M11" s="91">
        <v>652.52821705477299</v>
      </c>
      <c r="N11" s="91">
        <v>614.09716796874943</v>
      </c>
      <c r="O11" s="91">
        <v>1564.7252623140964</v>
      </c>
      <c r="P11" s="91">
        <v>908.54579152000031</v>
      </c>
      <c r="Q11" s="121">
        <f t="shared" si="2"/>
        <v>824.31335558440469</v>
      </c>
      <c r="R11" s="122">
        <f>AVERAGE($L11:P11)</f>
        <v>841.15984277152381</v>
      </c>
      <c r="T11" s="123" t="s">
        <v>41</v>
      </c>
    </row>
    <row r="12" spans="2:20" ht="13">
      <c r="B12" s="124"/>
      <c r="C12" s="125"/>
      <c r="D12" s="125"/>
      <c r="E12" s="125"/>
      <c r="F12" s="125"/>
      <c r="G12" s="125"/>
      <c r="H12" s="125"/>
      <c r="I12" s="125"/>
      <c r="K12" s="124"/>
      <c r="L12" s="125"/>
      <c r="M12" s="125"/>
      <c r="N12" s="125"/>
      <c r="O12" s="125"/>
      <c r="P12" s="125"/>
      <c r="Q12" s="125"/>
      <c r="R12" s="125"/>
      <c r="T12" s="126"/>
    </row>
    <row r="13" spans="2:20" ht="13">
      <c r="T13" s="126"/>
    </row>
    <row r="14" spans="2:20" ht="13">
      <c r="T14" s="126"/>
    </row>
    <row r="15" spans="2:20" s="68" customFormat="1" ht="18.75" customHeight="1">
      <c r="B15" s="111" t="s">
        <v>17</v>
      </c>
      <c r="C15" s="111"/>
      <c r="D15" s="111"/>
      <c r="E15" s="111"/>
      <c r="F15" s="111"/>
      <c r="G15" s="111"/>
      <c r="H15" s="111"/>
      <c r="I15" s="111"/>
      <c r="K15" s="111" t="s">
        <v>17</v>
      </c>
      <c r="L15" s="111"/>
      <c r="M15" s="111"/>
      <c r="N15" s="111"/>
      <c r="O15" s="111"/>
      <c r="P15" s="111"/>
      <c r="Q15" s="111"/>
      <c r="R15" s="111"/>
    </row>
    <row r="16" spans="2:20" ht="13">
      <c r="T16" s="126"/>
    </row>
    <row r="17" spans="2:20" s="68" customFormat="1" ht="23.25" customHeight="1">
      <c r="B17" s="112" t="s">
        <v>7</v>
      </c>
      <c r="K17" s="112" t="s">
        <v>8</v>
      </c>
      <c r="L17" s="115"/>
      <c r="M17" s="115"/>
      <c r="N17" s="115"/>
      <c r="O17" s="115"/>
      <c r="P17" s="115"/>
      <c r="Q17" s="115"/>
      <c r="R17" s="115"/>
      <c r="T17" s="127"/>
    </row>
    <row r="18" spans="2:20" s="68" customFormat="1" ht="20.25" customHeight="1">
      <c r="B18" s="117" t="s">
        <v>0</v>
      </c>
      <c r="C18" s="118" t="s">
        <v>9</v>
      </c>
      <c r="D18" s="118" t="s">
        <v>10</v>
      </c>
      <c r="E18" s="118" t="s">
        <v>11</v>
      </c>
      <c r="F18" s="118" t="s">
        <v>12</v>
      </c>
      <c r="G18" s="118" t="s">
        <v>16</v>
      </c>
      <c r="H18" s="118" t="s">
        <v>19</v>
      </c>
      <c r="I18" s="119" t="s">
        <v>20</v>
      </c>
      <c r="K18" s="120" t="s">
        <v>0</v>
      </c>
      <c r="L18" s="118" t="s">
        <v>9</v>
      </c>
      <c r="M18" s="118" t="s">
        <v>10</v>
      </c>
      <c r="N18" s="118" t="s">
        <v>11</v>
      </c>
      <c r="O18" s="118" t="s">
        <v>12</v>
      </c>
      <c r="P18" s="118" t="s">
        <v>16</v>
      </c>
      <c r="Q18" s="118" t="s">
        <v>19</v>
      </c>
      <c r="R18" s="119" t="s">
        <v>20</v>
      </c>
      <c r="T18" s="127"/>
    </row>
    <row r="19" spans="2:20" s="68" customFormat="1" ht="20.25" customHeight="1">
      <c r="B19" s="69" t="s">
        <v>13</v>
      </c>
      <c r="C19" s="91">
        <v>0.1123</v>
      </c>
      <c r="D19" s="91">
        <v>5.0930590636519201E-3</v>
      </c>
      <c r="E19" s="91">
        <v>1.8978546291601599E-2</v>
      </c>
      <c r="F19" s="91">
        <v>8.6617785176648192E-3</v>
      </c>
      <c r="G19" s="91"/>
      <c r="H19" s="121">
        <f>AVERAGE(C19:F19)</f>
        <v>3.6258345968229577E-2</v>
      </c>
      <c r="I19" s="122">
        <f t="shared" ref="I19:I22" si="3">AVERAGE($C19:$G19)</f>
        <v>3.6258345968229577E-2</v>
      </c>
      <c r="K19" s="69" t="s">
        <v>13</v>
      </c>
      <c r="L19" s="91">
        <v>24.863</v>
      </c>
      <c r="M19" s="91">
        <v>3.62452220667672</v>
      </c>
      <c r="N19" s="91">
        <v>18.7698067130029</v>
      </c>
      <c r="O19" s="91">
        <v>6.1491860531716602</v>
      </c>
      <c r="P19" s="128"/>
      <c r="Q19" s="121">
        <f>AVERAGE(L19:O19)</f>
        <v>13.351628743212821</v>
      </c>
      <c r="R19" s="122">
        <f>AVERAGE($L19:P19)</f>
        <v>13.351628743212821</v>
      </c>
      <c r="T19" s="123" t="s">
        <v>47</v>
      </c>
    </row>
    <row r="20" spans="2:20" s="68" customFormat="1" ht="20.25" customHeight="1">
      <c r="B20" s="69" t="s">
        <v>1</v>
      </c>
      <c r="C20" s="91">
        <v>0.60260000000000002</v>
      </c>
      <c r="D20" s="91">
        <v>0.63740019713132701</v>
      </c>
      <c r="E20" s="91">
        <v>0.51814595724520496</v>
      </c>
      <c r="F20" s="91">
        <v>0.55405253870485205</v>
      </c>
      <c r="G20" s="91"/>
      <c r="H20" s="121">
        <f t="shared" ref="H20:H22" si="4">AVERAGE(C20:F20)</f>
        <v>0.57804967327034595</v>
      </c>
      <c r="I20" s="122">
        <f t="shared" si="3"/>
        <v>0.57804967327034595</v>
      </c>
      <c r="K20" s="69" t="s">
        <v>1</v>
      </c>
      <c r="L20" s="91">
        <v>65.787800000000004</v>
      </c>
      <c r="M20" s="91">
        <v>80.953851697456699</v>
      </c>
      <c r="N20" s="91">
        <v>60.776251054964</v>
      </c>
      <c r="O20" s="91">
        <v>63.088054476170001</v>
      </c>
      <c r="P20" s="128"/>
      <c r="Q20" s="121">
        <f t="shared" ref="Q20:Q22" si="5">AVERAGE(L20:O20)</f>
        <v>67.651489307147671</v>
      </c>
      <c r="R20" s="122">
        <f>AVERAGE($L20:P20)</f>
        <v>67.651489307147671</v>
      </c>
      <c r="T20" s="116"/>
    </row>
    <row r="21" spans="2:20" s="68" customFormat="1" ht="20.25" customHeight="1">
      <c r="B21" s="69" t="s">
        <v>14</v>
      </c>
      <c r="C21" s="91">
        <v>1.0416000000000001</v>
      </c>
      <c r="D21" s="91">
        <v>1.01336374402008</v>
      </c>
      <c r="E21" s="91">
        <v>0.87354161897370197</v>
      </c>
      <c r="F21" s="91">
        <v>0.93079978373873495</v>
      </c>
      <c r="G21" s="91"/>
      <c r="H21" s="121">
        <f t="shared" si="4"/>
        <v>0.9648262866831292</v>
      </c>
      <c r="I21" s="122">
        <f t="shared" si="3"/>
        <v>0.9648262866831292</v>
      </c>
      <c r="K21" s="69" t="s">
        <v>14</v>
      </c>
      <c r="L21" s="91">
        <v>131.67410000000001</v>
      </c>
      <c r="M21" s="91">
        <v>160.63406410453399</v>
      </c>
      <c r="N21" s="91">
        <v>129.582950416188</v>
      </c>
      <c r="O21" s="91">
        <v>130.63938913758599</v>
      </c>
      <c r="P21" s="128"/>
      <c r="Q21" s="121">
        <f t="shared" si="5"/>
        <v>138.13262591457701</v>
      </c>
      <c r="R21" s="122">
        <f>AVERAGE($L21:P21)</f>
        <v>138.13262591457701</v>
      </c>
    </row>
    <row r="22" spans="2:20" s="68" customFormat="1" ht="20.25" customHeight="1">
      <c r="B22" s="69" t="s">
        <v>15</v>
      </c>
      <c r="C22" s="91">
        <v>2.2222</v>
      </c>
      <c r="D22" s="91">
        <v>2.05420834051534</v>
      </c>
      <c r="E22" s="91">
        <v>2.0083329583440399</v>
      </c>
      <c r="F22" s="91">
        <v>2.0420855224378198</v>
      </c>
      <c r="G22" s="91"/>
      <c r="H22" s="121">
        <f t="shared" si="4"/>
        <v>2.0817067053242999</v>
      </c>
      <c r="I22" s="122">
        <f t="shared" si="3"/>
        <v>2.0817067053242999</v>
      </c>
      <c r="K22" s="69" t="s">
        <v>15</v>
      </c>
      <c r="L22" s="91">
        <v>465.90280000000001</v>
      </c>
      <c r="M22" s="91">
        <v>652.52821705477595</v>
      </c>
      <c r="N22" s="91">
        <v>613.65090416415103</v>
      </c>
      <c r="O22" s="91">
        <v>1563.1616465751399</v>
      </c>
      <c r="P22" s="128"/>
      <c r="Q22" s="121">
        <f t="shared" si="5"/>
        <v>823.81089194851677</v>
      </c>
      <c r="R22" s="122">
        <f>AVERAGE($L22:P22)</f>
        <v>823.81089194851677</v>
      </c>
    </row>
    <row r="23" spans="2:20" ht="13">
      <c r="B23" s="124"/>
      <c r="C23" s="125"/>
      <c r="D23" s="125"/>
      <c r="E23" s="125"/>
      <c r="F23" s="125"/>
      <c r="G23" s="125"/>
      <c r="H23" s="125"/>
      <c r="I23" s="125"/>
      <c r="K23" s="124"/>
      <c r="L23" s="125"/>
      <c r="M23" s="125"/>
      <c r="N23" s="125"/>
      <c r="O23" s="125"/>
      <c r="P23" s="125"/>
      <c r="Q23" s="125"/>
      <c r="R23" s="125"/>
    </row>
    <row r="26" spans="2:20" s="68" customFormat="1" ht="18.75" customHeight="1">
      <c r="B26" s="111" t="s">
        <v>78</v>
      </c>
      <c r="C26" s="111"/>
      <c r="D26" s="111"/>
      <c r="E26" s="111"/>
      <c r="F26" s="111"/>
      <c r="G26" s="111"/>
      <c r="H26" s="111"/>
      <c r="I26" s="111"/>
      <c r="K26" s="111" t="s">
        <v>78</v>
      </c>
      <c r="L26" s="111"/>
      <c r="M26" s="111"/>
      <c r="N26" s="111"/>
      <c r="O26" s="111"/>
      <c r="P26" s="111"/>
      <c r="Q26" s="111"/>
      <c r="R26" s="111"/>
    </row>
    <row r="28" spans="2:20" s="68" customFormat="1" ht="23.25" customHeight="1">
      <c r="B28" s="112" t="s">
        <v>7</v>
      </c>
      <c r="K28" s="112" t="s">
        <v>8</v>
      </c>
      <c r="L28" s="115"/>
      <c r="M28" s="115"/>
      <c r="N28" s="115"/>
      <c r="O28" s="115"/>
      <c r="P28" s="115"/>
      <c r="Q28" s="115"/>
      <c r="R28" s="115"/>
    </row>
    <row r="29" spans="2:20" s="68" customFormat="1" ht="20.25" customHeight="1">
      <c r="B29" s="117" t="s">
        <v>0</v>
      </c>
      <c r="C29" s="118" t="s">
        <v>9</v>
      </c>
      <c r="D29" s="118" t="s">
        <v>10</v>
      </c>
      <c r="E29" s="118" t="s">
        <v>11</v>
      </c>
      <c r="F29" s="118" t="s">
        <v>12</v>
      </c>
      <c r="G29" s="118" t="s">
        <v>16</v>
      </c>
      <c r="H29" s="118" t="s">
        <v>19</v>
      </c>
      <c r="I29" s="119" t="s">
        <v>20</v>
      </c>
      <c r="K29" s="120" t="s">
        <v>0</v>
      </c>
      <c r="L29" s="118" t="s">
        <v>9</v>
      </c>
      <c r="M29" s="118" t="s">
        <v>10</v>
      </c>
      <c r="N29" s="118" t="s">
        <v>11</v>
      </c>
      <c r="O29" s="118" t="s">
        <v>12</v>
      </c>
      <c r="P29" s="118" t="s">
        <v>16</v>
      </c>
      <c r="Q29" s="118" t="s">
        <v>19</v>
      </c>
      <c r="R29" s="119" t="s">
        <v>20</v>
      </c>
    </row>
    <row r="30" spans="2:20" s="68" customFormat="1" ht="20.25" customHeight="1">
      <c r="B30" s="69" t="s">
        <v>13</v>
      </c>
      <c r="C30" s="91">
        <v>0</v>
      </c>
      <c r="D30" s="91">
        <v>0</v>
      </c>
      <c r="E30" s="91">
        <v>0</v>
      </c>
      <c r="F30" s="91">
        <v>0</v>
      </c>
      <c r="G30" s="91"/>
      <c r="H30" s="129">
        <f>AVERAGE(C30:F30)</f>
        <v>0</v>
      </c>
      <c r="I30" s="129">
        <f>AVERAGE(C30:G30)</f>
        <v>0</v>
      </c>
      <c r="K30" s="69" t="s">
        <v>13</v>
      </c>
      <c r="L30" s="128">
        <v>0</v>
      </c>
      <c r="M30" s="128">
        <v>0</v>
      </c>
      <c r="N30" s="128">
        <v>0</v>
      </c>
      <c r="O30" s="128">
        <v>0</v>
      </c>
      <c r="P30" s="128"/>
      <c r="Q30" s="130">
        <f>AVERAGE(L30:O30)</f>
        <v>0</v>
      </c>
      <c r="R30" s="130">
        <f>AVERAGE(L30:P30)</f>
        <v>0</v>
      </c>
    </row>
    <row r="31" spans="2:20" s="68" customFormat="1" ht="20.25" customHeight="1">
      <c r="B31" s="69" t="s">
        <v>1</v>
      </c>
      <c r="C31" s="91">
        <v>0</v>
      </c>
      <c r="D31" s="91">
        <v>0</v>
      </c>
      <c r="E31" s="91">
        <v>0</v>
      </c>
      <c r="F31" s="91">
        <v>0</v>
      </c>
      <c r="G31" s="91"/>
      <c r="H31" s="129">
        <f t="shared" ref="H31:H33" si="6">AVERAGE(C31:F31)</f>
        <v>0</v>
      </c>
      <c r="I31" s="129">
        <f t="shared" ref="I31:I33" si="7">AVERAGE(C31:G31)</f>
        <v>0</v>
      </c>
      <c r="K31" s="69" t="s">
        <v>1</v>
      </c>
      <c r="L31" s="128">
        <v>0</v>
      </c>
      <c r="M31" s="128">
        <v>0</v>
      </c>
      <c r="N31" s="128">
        <v>0</v>
      </c>
      <c r="O31" s="128">
        <v>0</v>
      </c>
      <c r="P31" s="128"/>
      <c r="Q31" s="130">
        <f t="shared" ref="Q31:Q33" si="8">AVERAGE(L31:O31)</f>
        <v>0</v>
      </c>
      <c r="R31" s="130">
        <f t="shared" ref="R31:R33" si="9">AVERAGE(L31:P31)</f>
        <v>0</v>
      </c>
    </row>
    <row r="32" spans="2:20" s="68" customFormat="1" ht="20.25" customHeight="1">
      <c r="B32" s="69" t="s">
        <v>14</v>
      </c>
      <c r="C32" s="91">
        <v>0</v>
      </c>
      <c r="D32" s="91">
        <v>0</v>
      </c>
      <c r="E32" s="91">
        <v>0</v>
      </c>
      <c r="F32" s="91">
        <v>0</v>
      </c>
      <c r="G32" s="91"/>
      <c r="H32" s="129">
        <f t="shared" si="6"/>
        <v>0</v>
      </c>
      <c r="I32" s="129">
        <f t="shared" si="7"/>
        <v>0</v>
      </c>
      <c r="K32" s="69" t="s">
        <v>14</v>
      </c>
      <c r="L32" s="128">
        <v>0</v>
      </c>
      <c r="M32" s="128">
        <v>0</v>
      </c>
      <c r="N32" s="128">
        <v>0</v>
      </c>
      <c r="O32" s="128">
        <v>0</v>
      </c>
      <c r="P32" s="128"/>
      <c r="Q32" s="130">
        <f t="shared" si="8"/>
        <v>0</v>
      </c>
      <c r="R32" s="130">
        <f t="shared" si="9"/>
        <v>0</v>
      </c>
    </row>
    <row r="33" spans="2:18" s="68" customFormat="1" ht="20.25" customHeight="1">
      <c r="B33" s="69" t="s">
        <v>15</v>
      </c>
      <c r="C33" s="91">
        <v>0</v>
      </c>
      <c r="D33" s="91">
        <v>0</v>
      </c>
      <c r="E33" s="91">
        <v>0</v>
      </c>
      <c r="F33" s="91">
        <v>0</v>
      </c>
      <c r="G33" s="91"/>
      <c r="H33" s="129">
        <f t="shared" si="6"/>
        <v>0</v>
      </c>
      <c r="I33" s="129">
        <f t="shared" si="7"/>
        <v>0</v>
      </c>
      <c r="K33" s="69" t="s">
        <v>15</v>
      </c>
      <c r="L33" s="128">
        <v>0</v>
      </c>
      <c r="M33" s="128">
        <v>0</v>
      </c>
      <c r="N33" s="128">
        <v>0</v>
      </c>
      <c r="O33" s="128">
        <v>0</v>
      </c>
      <c r="P33" s="128"/>
      <c r="Q33" s="130">
        <f t="shared" si="8"/>
        <v>0</v>
      </c>
      <c r="R33" s="130">
        <f t="shared" si="9"/>
        <v>0</v>
      </c>
    </row>
    <row r="34" spans="2:18" ht="13">
      <c r="B34" s="124"/>
      <c r="C34" s="125"/>
      <c r="D34" s="125"/>
      <c r="E34" s="125"/>
      <c r="F34" s="125"/>
      <c r="G34" s="125"/>
      <c r="H34" s="125"/>
      <c r="I34" s="125"/>
      <c r="K34" s="124"/>
      <c r="L34" s="125"/>
      <c r="M34" s="125"/>
      <c r="N34" s="125"/>
      <c r="O34" s="125"/>
      <c r="P34" s="125"/>
      <c r="Q34" s="125"/>
      <c r="R34" s="125"/>
    </row>
    <row r="37" spans="2:18" s="68" customFormat="1" ht="18.75" customHeight="1">
      <c r="B37" s="111" t="s">
        <v>21</v>
      </c>
      <c r="C37" s="111"/>
      <c r="D37" s="111"/>
      <c r="E37" s="111"/>
      <c r="F37" s="111"/>
      <c r="G37" s="111"/>
      <c r="H37" s="111"/>
      <c r="I37" s="111"/>
      <c r="K37" s="111" t="s">
        <v>21</v>
      </c>
      <c r="L37" s="111"/>
      <c r="M37" s="111"/>
      <c r="N37" s="111"/>
      <c r="O37" s="111"/>
      <c r="P37" s="111"/>
      <c r="Q37" s="111"/>
      <c r="R37" s="111"/>
    </row>
    <row r="39" spans="2:18" s="68" customFormat="1" ht="23.25" customHeight="1">
      <c r="B39" s="112" t="s">
        <v>7</v>
      </c>
      <c r="K39" s="112" t="s">
        <v>8</v>
      </c>
      <c r="L39" s="115"/>
      <c r="M39" s="115"/>
      <c r="N39" s="115"/>
      <c r="O39" s="115"/>
      <c r="P39" s="115"/>
      <c r="Q39" s="115"/>
      <c r="R39" s="115"/>
    </row>
    <row r="40" spans="2:18" s="68" customFormat="1" ht="20.25" customHeight="1">
      <c r="B40" s="117" t="s">
        <v>0</v>
      </c>
      <c r="C40" s="118" t="s">
        <v>9</v>
      </c>
      <c r="D40" s="118" t="s">
        <v>10</v>
      </c>
      <c r="E40" s="118" t="s">
        <v>11</v>
      </c>
      <c r="F40" s="118" t="s">
        <v>12</v>
      </c>
      <c r="G40" s="118" t="s">
        <v>16</v>
      </c>
      <c r="H40" s="118" t="s">
        <v>19</v>
      </c>
      <c r="I40" s="119" t="s">
        <v>20</v>
      </c>
      <c r="K40" s="120" t="s">
        <v>0</v>
      </c>
      <c r="L40" s="118" t="s">
        <v>9</v>
      </c>
      <c r="M40" s="118" t="s">
        <v>10</v>
      </c>
      <c r="N40" s="118" t="s">
        <v>11</v>
      </c>
      <c r="O40" s="118" t="s">
        <v>12</v>
      </c>
      <c r="P40" s="118" t="s">
        <v>16</v>
      </c>
      <c r="Q40" s="118" t="s">
        <v>19</v>
      </c>
      <c r="R40" s="119" t="s">
        <v>20</v>
      </c>
    </row>
    <row r="41" spans="2:18" s="68" customFormat="1" ht="20.25" customHeight="1">
      <c r="B41" s="69" t="s">
        <v>13</v>
      </c>
      <c r="C41" s="91">
        <f>C8-C30</f>
        <v>0.11225299999999999</v>
      </c>
      <c r="D41" s="91">
        <f t="shared" ref="D41:G41" si="10">D8-D30</f>
        <v>5.0930590609999998E-3</v>
      </c>
      <c r="E41" s="91">
        <f t="shared" si="10"/>
        <v>1.8983295119554537E-2</v>
      </c>
      <c r="F41" s="91">
        <f t="shared" si="10"/>
        <v>8.5653340228176202E-3</v>
      </c>
      <c r="G41" s="91">
        <f t="shared" si="10"/>
        <v>4.6088440000000015E-2</v>
      </c>
      <c r="H41" s="121">
        <f>AVERAGE(C41:F41)</f>
        <v>3.6223672050843037E-2</v>
      </c>
      <c r="I41" s="122">
        <f t="shared" ref="I41:I44" si="11">AVERAGE($C41:$G41)</f>
        <v>3.8196625640674428E-2</v>
      </c>
      <c r="K41" s="69" t="s">
        <v>13</v>
      </c>
      <c r="L41" s="91">
        <f>L8-L30</f>
        <v>24.863034999999996</v>
      </c>
      <c r="M41" s="91">
        <f t="shared" ref="M41:P41" si="12">M8-M30</f>
        <v>3.6245222066780007</v>
      </c>
      <c r="N41" s="91">
        <f t="shared" si="12"/>
        <v>18.817171350584129</v>
      </c>
      <c r="O41" s="91">
        <f t="shared" si="12"/>
        <v>6.0809445072880655</v>
      </c>
      <c r="P41" s="91">
        <f t="shared" si="12"/>
        <v>11.705796830000001</v>
      </c>
      <c r="Q41" s="121">
        <f>AVERAGE(L41:O41)</f>
        <v>13.346418266137547</v>
      </c>
      <c r="R41" s="122">
        <f>AVERAGE($L41:P41)</f>
        <v>13.018293978910037</v>
      </c>
    </row>
    <row r="42" spans="2:18" s="68" customFormat="1" ht="20.25" customHeight="1">
      <c r="B42" s="69" t="s">
        <v>1</v>
      </c>
      <c r="C42" s="83">
        <f t="shared" ref="C42:G44" si="13">C9-C31</f>
        <v>0.60324200000000017</v>
      </c>
      <c r="D42" s="83">
        <f t="shared" si="13"/>
        <v>0.63740892336099986</v>
      </c>
      <c r="E42" s="83">
        <f t="shared" si="13"/>
        <v>0.51808108233406491</v>
      </c>
      <c r="F42" s="83">
        <f t="shared" si="13"/>
        <v>0.55441049441479306</v>
      </c>
      <c r="G42" s="83">
        <f t="shared" si="13"/>
        <v>0.47428768999998994</v>
      </c>
      <c r="H42" s="121">
        <f t="shared" ref="H42:H44" si="14">AVERAGE(C42:F42)</f>
        <v>0.5782856250274645</v>
      </c>
      <c r="I42" s="142">
        <f t="shared" si="11"/>
        <v>0.55748603802196961</v>
      </c>
      <c r="K42" s="69" t="s">
        <v>1</v>
      </c>
      <c r="L42" s="91">
        <f t="shared" ref="L42:P44" si="15">L9-L31</f>
        <v>65.787863999999971</v>
      </c>
      <c r="M42" s="91">
        <f t="shared" si="15"/>
        <v>80.953488170274028</v>
      </c>
      <c r="N42" s="91">
        <f t="shared" si="15"/>
        <v>60.76892150757768</v>
      </c>
      <c r="O42" s="91">
        <f t="shared" si="15"/>
        <v>63.128674949564022</v>
      </c>
      <c r="P42" s="91">
        <f t="shared" si="15"/>
        <v>53.323245769999993</v>
      </c>
      <c r="Q42" s="121">
        <f t="shared" ref="Q42:Q44" si="16">AVERAGE(L42:O42)</f>
        <v>67.659737156853936</v>
      </c>
      <c r="R42" s="122">
        <f>AVERAGE($L42:P42)</f>
        <v>64.792438879483143</v>
      </c>
    </row>
    <row r="43" spans="2:18" s="68" customFormat="1" ht="20.25" customHeight="1">
      <c r="B43" s="69" t="s">
        <v>14</v>
      </c>
      <c r="C43" s="91">
        <f t="shared" si="13"/>
        <v>1.0413160000000012</v>
      </c>
      <c r="D43" s="91">
        <f t="shared" si="13"/>
        <v>1.0132934760459993</v>
      </c>
      <c r="E43" s="91">
        <f t="shared" si="13"/>
        <v>0.875066916921862</v>
      </c>
      <c r="F43" s="91">
        <f t="shared" si="13"/>
        <v>0.92897588036323253</v>
      </c>
      <c r="G43" s="91">
        <f t="shared" si="13"/>
        <v>0.79739534999999351</v>
      </c>
      <c r="H43" s="121">
        <f t="shared" si="14"/>
        <v>0.96466306833277371</v>
      </c>
      <c r="I43" s="122">
        <f t="shared" si="11"/>
        <v>0.93120952466621765</v>
      </c>
      <c r="K43" s="69" t="s">
        <v>14</v>
      </c>
      <c r="L43" s="91">
        <f t="shared" si="15"/>
        <v>131.67411200000009</v>
      </c>
      <c r="M43" s="91">
        <f t="shared" si="15"/>
        <v>160.62914534671776</v>
      </c>
      <c r="N43" s="91">
        <f t="shared" si="15"/>
        <v>130.01306322368191</v>
      </c>
      <c r="O43" s="91">
        <f t="shared" si="15"/>
        <v>130.49954227486211</v>
      </c>
      <c r="P43" s="91">
        <f t="shared" si="15"/>
        <v>92.388074450000005</v>
      </c>
      <c r="Q43" s="121">
        <f t="shared" si="16"/>
        <v>138.20396571131545</v>
      </c>
      <c r="R43" s="122">
        <f>AVERAGE($L43:P43)</f>
        <v>129.04078745905235</v>
      </c>
    </row>
    <row r="44" spans="2:18" s="68" customFormat="1" ht="20.25" customHeight="1">
      <c r="B44" s="69" t="s">
        <v>15</v>
      </c>
      <c r="C44" s="91">
        <f t="shared" si="13"/>
        <v>2.2221970000000009</v>
      </c>
      <c r="D44" s="91">
        <f t="shared" si="13"/>
        <v>2.0542083405090001</v>
      </c>
      <c r="E44" s="91">
        <f t="shared" si="13"/>
        <v>2.0104564144736852</v>
      </c>
      <c r="F44" s="91">
        <f t="shared" si="13"/>
        <v>2.0406344658207116</v>
      </c>
      <c r="G44" s="91">
        <f t="shared" si="13"/>
        <v>3.0200486800000022</v>
      </c>
      <c r="H44" s="121">
        <f t="shared" si="14"/>
        <v>2.0818740552008492</v>
      </c>
      <c r="I44" s="122">
        <f t="shared" si="11"/>
        <v>2.2695089801606798</v>
      </c>
      <c r="K44" s="69" t="s">
        <v>15</v>
      </c>
      <c r="L44" s="91">
        <f t="shared" si="15"/>
        <v>465.90277500000013</v>
      </c>
      <c r="M44" s="91">
        <f t="shared" si="15"/>
        <v>652.52821705477299</v>
      </c>
      <c r="N44" s="91">
        <f t="shared" si="15"/>
        <v>614.09716796874943</v>
      </c>
      <c r="O44" s="91">
        <f t="shared" si="15"/>
        <v>1564.7252623140964</v>
      </c>
      <c r="P44" s="91">
        <f t="shared" si="15"/>
        <v>908.54579152000031</v>
      </c>
      <c r="Q44" s="121">
        <f t="shared" si="16"/>
        <v>824.31335558440469</v>
      </c>
      <c r="R44" s="122">
        <f>AVERAGE($L44:P44)</f>
        <v>841.15984277152381</v>
      </c>
    </row>
    <row r="45" spans="2:18" ht="13">
      <c r="B45" s="124"/>
      <c r="C45" s="125"/>
      <c r="D45" s="125"/>
      <c r="E45" s="125"/>
      <c r="F45" s="125"/>
      <c r="G45" s="125"/>
      <c r="H45" s="125"/>
      <c r="I45" s="125"/>
      <c r="K45" s="124"/>
      <c r="L45" s="125"/>
      <c r="M45" s="125"/>
      <c r="N45" s="125"/>
      <c r="O45" s="125"/>
      <c r="P45" s="125"/>
      <c r="Q45" s="125"/>
      <c r="R45" s="12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24"/>
  <sheetViews>
    <sheetView showGridLines="0" zoomScaleNormal="100" workbookViewId="0">
      <selection activeCell="C5" sqref="C5"/>
    </sheetView>
  </sheetViews>
  <sheetFormatPr defaultColWidth="9.1796875" defaultRowHeight="12.5"/>
  <cols>
    <col min="1" max="1" width="9.1796875" style="88"/>
    <col min="2" max="2" width="71.1796875" style="88" customWidth="1"/>
    <col min="3" max="3" width="13.1796875" style="95" customWidth="1"/>
    <col min="4" max="7" width="18.453125" style="88" customWidth="1"/>
    <col min="8" max="8" width="10.54296875" style="88" customWidth="1"/>
    <col min="9" max="16384" width="9.1796875" style="88"/>
  </cols>
  <sheetData>
    <row r="2" spans="2:7" ht="24.75" customHeight="1">
      <c r="B2" s="67" t="s">
        <v>26</v>
      </c>
      <c r="C2" s="131"/>
      <c r="D2" s="132"/>
      <c r="E2" s="132"/>
      <c r="F2" s="132"/>
      <c r="G2" s="132"/>
    </row>
    <row r="4" spans="2:7" ht="23.25" customHeight="1">
      <c r="B4" s="119" t="s">
        <v>64</v>
      </c>
      <c r="C4" s="119"/>
      <c r="D4" s="119" t="s">
        <v>13</v>
      </c>
      <c r="E4" s="119" t="s">
        <v>1</v>
      </c>
      <c r="F4" s="119" t="s">
        <v>14</v>
      </c>
      <c r="G4" s="119" t="s">
        <v>15</v>
      </c>
    </row>
    <row r="5" spans="2:7" s="68" customFormat="1" ht="23.25" customHeight="1">
      <c r="B5" s="141" t="s">
        <v>72</v>
      </c>
      <c r="C5" s="93" t="s">
        <v>83</v>
      </c>
      <c r="D5" s="137">
        <f>'STPIS inputs'!D9</f>
        <v>44520</v>
      </c>
      <c r="E5" s="137">
        <f>'STPIS inputs'!E9</f>
        <v>42120</v>
      </c>
      <c r="F5" s="137">
        <f>'STPIS inputs'!F9</f>
        <v>42120</v>
      </c>
      <c r="G5" s="137">
        <f>'STPIS inputs'!G9</f>
        <v>42120</v>
      </c>
    </row>
    <row r="6" spans="2:7" s="68" customFormat="1" ht="23.25" customHeight="1">
      <c r="B6" s="90" t="s">
        <v>73</v>
      </c>
      <c r="C6" s="93" t="s">
        <v>84</v>
      </c>
      <c r="D6" s="137">
        <f>'STPIS inputs'!D7</f>
        <v>1065744.5457435141</v>
      </c>
      <c r="E6" s="137">
        <f>'STPIS inputs'!E7</f>
        <v>22420923.254276134</v>
      </c>
      <c r="F6" s="137">
        <f>'STPIS inputs'!F7</f>
        <v>3171243.8216410419</v>
      </c>
      <c r="G6" s="137">
        <f>'STPIS inputs'!G7</f>
        <v>22688.378339309606</v>
      </c>
    </row>
    <row r="7" spans="2:7" s="68" customFormat="1" ht="23.25" customHeight="1">
      <c r="B7" s="90" t="s">
        <v>74</v>
      </c>
      <c r="C7" s="93" t="s">
        <v>2</v>
      </c>
      <c r="D7" s="104">
        <f>'STPIS inputs'!$C$4</f>
        <v>1651345045.7465427</v>
      </c>
      <c r="E7" s="104">
        <f>'STPIS inputs'!$C$4</f>
        <v>1651345045.7465427</v>
      </c>
      <c r="F7" s="104">
        <f>'STPIS inputs'!$C$4</f>
        <v>1651345045.7465427</v>
      </c>
      <c r="G7" s="104">
        <f>'STPIS inputs'!$C$4</f>
        <v>1651345045.7465427</v>
      </c>
    </row>
    <row r="8" spans="2:7" s="68" customFormat="1" ht="23.25" customHeight="1">
      <c r="B8" s="141" t="s">
        <v>4</v>
      </c>
      <c r="C8" s="93" t="s">
        <v>85</v>
      </c>
      <c r="D8" s="138">
        <f>+'Annual performance and targets'!I41</f>
        <v>3.8196625640674428E-2</v>
      </c>
      <c r="E8" s="138">
        <f>+'Annual performance and targets'!I42</f>
        <v>0.55748603802196961</v>
      </c>
      <c r="F8" s="138">
        <f>+'Annual performance and targets'!I43</f>
        <v>0.93120952466621765</v>
      </c>
      <c r="G8" s="138">
        <f>+'Annual performance and targets'!I44</f>
        <v>2.2695089801606798</v>
      </c>
    </row>
    <row r="9" spans="2:7" s="68" customFormat="1" ht="23.25" customHeight="1">
      <c r="B9" s="90" t="s">
        <v>5</v>
      </c>
      <c r="C9" s="93" t="s">
        <v>86</v>
      </c>
      <c r="D9" s="138">
        <f>+'Annual performance and targets'!R41</f>
        <v>13.018293978910037</v>
      </c>
      <c r="E9" s="138">
        <f>+'Annual performance and targets'!R42</f>
        <v>64.792438879483143</v>
      </c>
      <c r="F9" s="138">
        <f>+'Annual performance and targets'!R43</f>
        <v>129.04078745905235</v>
      </c>
      <c r="G9" s="138">
        <f>+'Annual performance and targets'!R44</f>
        <v>841.15984277152381</v>
      </c>
    </row>
    <row r="10" spans="2:7" s="68" customFormat="1" ht="23.25" customHeight="1">
      <c r="B10" s="90" t="s">
        <v>93</v>
      </c>
      <c r="C10" s="93" t="s">
        <v>87</v>
      </c>
      <c r="D10" s="93">
        <v>1.5</v>
      </c>
      <c r="E10" s="93">
        <v>1.5</v>
      </c>
      <c r="F10" s="93">
        <v>1.5</v>
      </c>
      <c r="G10" s="93">
        <v>1.5</v>
      </c>
    </row>
    <row r="11" spans="2:7" s="68" customFormat="1" ht="23.25" customHeight="1">
      <c r="B11" s="90" t="s">
        <v>82</v>
      </c>
      <c r="C11" s="93" t="s">
        <v>6</v>
      </c>
      <c r="D11" s="101">
        <f>'STPIS inputs'!$C$11</f>
        <v>0.17125645438898451</v>
      </c>
      <c r="E11" s="101">
        <f>'STPIS inputs'!$C$11</f>
        <v>0.17125645438898451</v>
      </c>
      <c r="F11" s="101">
        <f>'STPIS inputs'!$C$11</f>
        <v>0.17125645438898451</v>
      </c>
      <c r="G11" s="101">
        <f>'STPIS inputs'!$C$11</f>
        <v>0.17125645438898451</v>
      </c>
    </row>
    <row r="12" spans="2:7" s="68" customFormat="1" ht="23.25" customHeight="1">
      <c r="B12" s="141" t="s">
        <v>27</v>
      </c>
      <c r="C12" s="93"/>
      <c r="D12" s="101">
        <f>((D5*(1+D11)*(1-(1/(1+D10)))*D6)/D7)/(365.25*24*60)*100</f>
        <v>3.8390253276693403E-3</v>
      </c>
      <c r="E12" s="101">
        <f t="shared" ref="E12:G12" si="0">((E5*(1+E11)*(1-(1/(1+E10)))*E6)/E7)/(365.25*24*60)*100</f>
        <v>7.6410766740886593E-2</v>
      </c>
      <c r="F12" s="101">
        <f t="shared" si="0"/>
        <v>1.0807635759944742E-2</v>
      </c>
      <c r="G12" s="101">
        <f t="shared" si="0"/>
        <v>7.7322256775636116E-5</v>
      </c>
    </row>
    <row r="13" spans="2:7" s="68" customFormat="1" ht="23.25" customHeight="1">
      <c r="B13" s="141" t="s">
        <v>28</v>
      </c>
      <c r="C13" s="93"/>
      <c r="D13" s="101">
        <f>((((((D5*(1+D11))/(1+D10))*D6))/D7)/(365.25*24*60))*(D9/D8)*100</f>
        <v>0.87228578388455558</v>
      </c>
      <c r="E13" s="101">
        <f t="shared" ref="E13:G13" si="1">((((((E5*(1+E11))/(1+E10))*E6))/E7)/(365.25*24*60))*(E9/E8)*100</f>
        <v>5.9204351871717291</v>
      </c>
      <c r="F13" s="101">
        <f t="shared" si="1"/>
        <v>0.99843325058612875</v>
      </c>
      <c r="G13" s="101">
        <f t="shared" si="1"/>
        <v>1.9105565101143199E-2</v>
      </c>
    </row>
    <row r="16" spans="2:7">
      <c r="C16" s="133"/>
    </row>
    <row r="17" spans="2:3">
      <c r="C17" s="133"/>
    </row>
    <row r="19" spans="2:3">
      <c r="B19" s="134"/>
    </row>
    <row r="20" spans="2:3">
      <c r="B20" s="134"/>
    </row>
    <row r="22" spans="2:3">
      <c r="B22" s="135"/>
    </row>
    <row r="23" spans="2:3">
      <c r="B23" s="134"/>
    </row>
    <row r="24" spans="2:3">
      <c r="B24" s="13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zoomScale="115" zoomScaleNormal="115" workbookViewId="0">
      <selection activeCell="J19" sqref="J19"/>
    </sheetView>
  </sheetViews>
  <sheetFormatPr defaultColWidth="9.1796875" defaultRowHeight="14"/>
  <cols>
    <col min="1" max="2" width="9.1796875" style="66"/>
    <col min="3" max="3" width="17" style="66" bestFit="1" customWidth="1"/>
    <col min="4" max="16384" width="9.1796875" style="66"/>
  </cols>
  <sheetData>
    <row r="1" spans="1:34" s="65" customFormat="1">
      <c r="A1" s="62"/>
      <c r="B1" s="29" t="s">
        <v>54</v>
      </c>
      <c r="C1" s="62"/>
      <c r="D1" s="62"/>
      <c r="E1" s="62"/>
      <c r="F1" s="62"/>
      <c r="G1" s="62"/>
      <c r="H1" s="62"/>
      <c r="I1" s="62"/>
      <c r="J1" s="30"/>
      <c r="K1" s="30"/>
      <c r="L1" s="30"/>
      <c r="M1" s="30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3"/>
      <c r="AC1" s="63"/>
      <c r="AD1" s="63"/>
      <c r="AE1" s="63"/>
      <c r="AF1" s="63"/>
      <c r="AG1" s="64"/>
      <c r="AH1" s="64"/>
    </row>
    <row r="2" spans="1:34" s="31" customFormat="1">
      <c r="B2" s="32"/>
      <c r="C2" s="33"/>
      <c r="D2" s="33"/>
      <c r="E2" s="33"/>
      <c r="F2" s="34"/>
      <c r="G2" s="35"/>
      <c r="H2" s="3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34" s="31" customFormat="1" ht="10.5">
      <c r="B3" s="37" t="s">
        <v>69</v>
      </c>
      <c r="C3" s="38" t="s">
        <v>55</v>
      </c>
      <c r="D3" s="38" t="s">
        <v>56</v>
      </c>
      <c r="E3" s="39"/>
      <c r="F3" s="40"/>
      <c r="G3" s="41"/>
      <c r="H3" s="36"/>
    </row>
    <row r="4" spans="1:34" s="31" customFormat="1" ht="10">
      <c r="B4" s="32"/>
      <c r="D4" s="31" t="s">
        <v>57</v>
      </c>
      <c r="E4" s="33"/>
      <c r="F4" s="34"/>
      <c r="G4" s="35"/>
      <c r="H4" s="36"/>
    </row>
    <row r="5" spans="1:34" s="31" customFormat="1" ht="10">
      <c r="B5" s="61">
        <v>45168</v>
      </c>
      <c r="C5" s="42" t="s">
        <v>65</v>
      </c>
      <c r="D5" s="31" t="s">
        <v>67</v>
      </c>
      <c r="E5" s="33"/>
      <c r="F5" s="34"/>
      <c r="G5" s="35"/>
      <c r="H5" s="36"/>
    </row>
    <row r="6" spans="1:34">
      <c r="B6" s="61">
        <v>45168</v>
      </c>
      <c r="C6" s="42" t="s">
        <v>66</v>
      </c>
      <c r="D6" s="31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William Godwin</DisplayName>
        <AccountId>3592</AccountId>
        <AccountType/>
      </UserInfo>
    </Person_x0020_or_x0020_Group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Draft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Props1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FFE2F6CE-1DF0-4E9F-A53C-2006F4D5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cdf0dde9-ebef-4e0b-9cde-c91850d92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E472E08-CC30-4362-88AA-B9EC68F20FF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f493e50-f4fa-4672-bec5-6587e791f720"/>
    <ds:schemaRef ds:uri="http://purl.org/dc/elements/1.1/"/>
    <ds:schemaRef ds:uri="http://schemas.microsoft.com/office/2006/metadata/properties"/>
    <ds:schemaRef ds:uri="cdf0dde9-ebef-4e0b-9cde-c91850d92f2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Output | Decision tables</vt:lpstr>
      <vt:lpstr>STPIS inputs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Zula Altai</dc:creator>
  <cp:lastModifiedBy>Vu Lam</cp:lastModifiedBy>
  <dcterms:created xsi:type="dcterms:W3CDTF">2021-10-04T03:52:19Z</dcterms:created>
  <dcterms:modified xsi:type="dcterms:W3CDTF">2024-04-22T05:59:36Z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</Properties>
</file>