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T:\AER\STPIS annual compliance\Reset NSW ACT TAS PWC FY2024_29\Final decision\STPIS models\"/>
    </mc:Choice>
  </mc:AlternateContent>
  <xr:revisionPtr revIDLastSave="0" documentId="13_ncr:1_{D1FC1449-1630-4796-8DE1-A398DE955ECA}" xr6:coauthVersionLast="47" xr6:coauthVersionMax="47" xr10:uidLastSave="{00000000-0000-0000-0000-000000000000}"/>
  <bookViews>
    <workbookView xWindow="-120" yWindow="-120" windowWidth="29040" windowHeight="15840" tabRatio="811" activeTab="2" xr2:uid="{00000000-000D-0000-FFFF-FFFF00000000}"/>
  </bookViews>
  <sheets>
    <sheet name="Cover" sheetId="20" r:id="rId1"/>
    <sheet name="Output | Decision tables" sheetId="19" r:id="rId2"/>
    <sheet name="STPIS inputs" sheetId="21" r:id="rId3"/>
    <sheet name="Annual performance and targets" sheetId="17" r:id="rId4"/>
    <sheet name="Incentive rates calc" sheetId="14" r:id="rId5"/>
    <sheet name="Change log" sheetId="2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1" l="1"/>
  <c r="P35" i="17" l="1"/>
  <c r="P36" i="17"/>
  <c r="D6" i="14" l="1"/>
  <c r="D36" i="17"/>
  <c r="E36" i="17"/>
  <c r="E35" i="17"/>
  <c r="D35" i="17"/>
  <c r="N35" i="17"/>
  <c r="N36" i="17"/>
  <c r="M36" i="17"/>
  <c r="M35" i="17"/>
  <c r="F36" i="17" l="1"/>
  <c r="F35" i="17"/>
  <c r="O36" i="17"/>
  <c r="O35" i="17"/>
  <c r="C36" i="17" l="1"/>
  <c r="C35" i="17"/>
  <c r="Q17" i="17" l="1"/>
  <c r="H17" i="17"/>
  <c r="Q18" i="17"/>
  <c r="H18" i="17"/>
  <c r="R8" i="17"/>
  <c r="Q8" i="17"/>
  <c r="L35" i="17"/>
  <c r="R9" i="17"/>
  <c r="Q9" i="17"/>
  <c r="L36" i="17"/>
  <c r="C11" i="21"/>
  <c r="D11" i="14" s="1"/>
  <c r="C23" i="19" s="1"/>
  <c r="D7" i="14"/>
  <c r="E6" i="14"/>
  <c r="D5" i="14"/>
  <c r="E5" i="14"/>
  <c r="B7" i="21"/>
  <c r="E11" i="14" l="1"/>
  <c r="D23" i="19" s="1"/>
  <c r="E7" i="14"/>
  <c r="D12" i="14"/>
  <c r="C13" i="19" s="1"/>
  <c r="E12" i="14" l="1"/>
  <c r="D13" i="19" s="1"/>
  <c r="R26" i="17"/>
  <c r="R27" i="17"/>
  <c r="G35" i="17" l="1"/>
  <c r="G36" i="17"/>
  <c r="H35" i="17" l="1"/>
  <c r="R35" i="17"/>
  <c r="C18" i="19" s="1"/>
  <c r="Q35" i="17"/>
  <c r="R36" i="17"/>
  <c r="D18" i="19" s="1"/>
  <c r="Q36" i="17"/>
  <c r="I36" i="17"/>
  <c r="D19" i="19" s="1"/>
  <c r="I35" i="17"/>
  <c r="C19" i="19" s="1"/>
  <c r="H36" i="17"/>
  <c r="D8" i="14" l="1"/>
  <c r="E8" i="14"/>
  <c r="E9" i="14"/>
  <c r="E13" i="14" s="1"/>
  <c r="D14" i="19" s="1"/>
  <c r="D9" i="14"/>
  <c r="D13" i="14" s="1"/>
  <c r="C14" i="19" s="1"/>
  <c r="Q27" i="17"/>
  <c r="I27" i="17"/>
  <c r="H27" i="17"/>
  <c r="Q26" i="17"/>
  <c r="I26" i="17"/>
  <c r="H26" i="17"/>
  <c r="I17" i="17"/>
  <c r="I18" i="17"/>
  <c r="R17" i="17"/>
  <c r="R18" i="17"/>
  <c r="I8" i="17"/>
  <c r="I9" i="17"/>
  <c r="H8" i="17"/>
  <c r="H9" i="17"/>
</calcChain>
</file>

<file path=xl/sharedStrings.xml><?xml version="1.0" encoding="utf-8"?>
<sst xmlns="http://schemas.openxmlformats.org/spreadsheetml/2006/main" count="180" uniqueCount="85">
  <si>
    <t>Classification</t>
  </si>
  <si>
    <t>Urban</t>
  </si>
  <si>
    <t>R</t>
  </si>
  <si>
    <t>Beta</t>
  </si>
  <si>
    <t>Average smoothed revenue requirement</t>
  </si>
  <si>
    <t>Average unplanned SAIFI target</t>
  </si>
  <si>
    <t>Average unplanned SAIDI target</t>
  </si>
  <si>
    <t>CPI</t>
  </si>
  <si>
    <t>SAIFI</t>
  </si>
  <si>
    <t>SAIDI</t>
  </si>
  <si>
    <t>2018/19</t>
  </si>
  <si>
    <t>2019/20</t>
  </si>
  <si>
    <t>2020/21</t>
  </si>
  <si>
    <t>2021/22</t>
  </si>
  <si>
    <t>Short rural</t>
  </si>
  <si>
    <t>2022/23</t>
  </si>
  <si>
    <t>Revenue proposal</t>
  </si>
  <si>
    <t>Annual compliance actual</t>
  </si>
  <si>
    <t>Draft decision</t>
  </si>
  <si>
    <t>Final decision</t>
  </si>
  <si>
    <t>Decision</t>
  </si>
  <si>
    <t>Revenue at Risk</t>
  </si>
  <si>
    <t>Feeders classifications</t>
  </si>
  <si>
    <t>Short rual</t>
  </si>
  <si>
    <t>Customer service parameter</t>
  </si>
  <si>
    <t>STPIS Targets and incentive rates</t>
  </si>
  <si>
    <t>Not applied due to CSIS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</si>
  <si>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</si>
  <si>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</si>
  <si>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</si>
  <si>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</si>
  <si>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</si>
  <si>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VCR</t>
  </si>
  <si>
    <t>Inputs</t>
  </si>
  <si>
    <t>ABS</t>
  </si>
  <si>
    <t>Historical STPIS performance and adjustments</t>
  </si>
  <si>
    <t>Endeavour Energy</t>
  </si>
  <si>
    <t>Box Cox</t>
  </si>
  <si>
    <t>Revenue Smoothing ($m Real 2023-24)</t>
  </si>
  <si>
    <t>2024-25</t>
  </si>
  <si>
    <t>2025-26</t>
  </si>
  <si>
    <t>2026-27</t>
  </si>
  <si>
    <t>2027-28</t>
  </si>
  <si>
    <t>2028-29</t>
  </si>
  <si>
    <t>SAIDI target (minutes)</t>
  </si>
  <si>
    <t>SAIFI target (interruptions)</t>
  </si>
  <si>
    <t>Value of customer reliablity ($/MWh)</t>
  </si>
  <si>
    <t>Changelog (to detail completion of inputs, and any changes to inputs)</t>
  </si>
  <si>
    <t>Version</t>
  </si>
  <si>
    <t>Cell range</t>
  </si>
  <si>
    <t>Description</t>
  </si>
  <si>
    <t>v1.01</t>
  </si>
  <si>
    <t>Changed format of decision tables tab</t>
  </si>
  <si>
    <t>Contents</t>
  </si>
  <si>
    <t>2024-29</t>
  </si>
  <si>
    <t>Output | Decision tables</t>
  </si>
  <si>
    <t>STPIS inputs</t>
  </si>
  <si>
    <t>Annual performance and targets</t>
  </si>
  <si>
    <t>Incentive rates calculations</t>
  </si>
  <si>
    <t>Change log</t>
  </si>
  <si>
    <t>Incentive rate attributes</t>
  </si>
  <si>
    <t>Output Decision tables. Incentive rates were divided by 100 so that % format can be used. This was removed.</t>
  </si>
  <si>
    <t>C14, C15, D14, D15</t>
  </si>
  <si>
    <t>Adjusment</t>
  </si>
  <si>
    <t>AER Decision STPIS for 2024-29</t>
  </si>
  <si>
    <t>STPIS Incentive rates for 2024-29 period</t>
  </si>
  <si>
    <t>STPIS performance targets for 2024-29 period</t>
  </si>
  <si>
    <t>Average</t>
  </si>
  <si>
    <t>Value of Customer Reliability (VCR) for NSW ($/MWh)</t>
  </si>
  <si>
    <t>Average annual energy consumption by network type (MWh)</t>
  </si>
  <si>
    <t>Network type weighting</t>
  </si>
  <si>
    <t>Inflation</t>
  </si>
  <si>
    <r>
      <t>VCR</t>
    </r>
    <r>
      <rPr>
        <vertAlign val="subscript"/>
        <sz val="10"/>
        <color theme="1"/>
        <rFont val="Arial"/>
        <family val="2"/>
      </rPr>
      <t>n</t>
    </r>
  </si>
  <si>
    <r>
      <t>C</t>
    </r>
    <r>
      <rPr>
        <vertAlign val="subscript"/>
        <sz val="10"/>
        <color theme="1"/>
        <rFont val="Arial"/>
        <family val="2"/>
      </rPr>
      <t>n</t>
    </r>
  </si>
  <si>
    <r>
      <t>SAIFI</t>
    </r>
    <r>
      <rPr>
        <vertAlign val="subscript"/>
        <sz val="10"/>
        <color theme="1"/>
        <rFont val="Arial"/>
        <family val="2"/>
      </rPr>
      <t>n</t>
    </r>
  </si>
  <si>
    <r>
      <t>SAIDI</t>
    </r>
    <r>
      <rPr>
        <vertAlign val="subscript"/>
        <sz val="10"/>
        <color theme="1"/>
        <rFont val="Arial"/>
        <family val="2"/>
      </rPr>
      <t>n</t>
    </r>
  </si>
  <si>
    <r>
      <t>w</t>
    </r>
    <r>
      <rPr>
        <vertAlign val="subscript"/>
        <sz val="10"/>
        <color theme="1"/>
        <rFont val="Arial"/>
        <family val="2"/>
      </rPr>
      <t>n</t>
    </r>
  </si>
  <si>
    <r>
      <rPr>
        <i/>
        <sz val="10"/>
        <rFont val="Arial"/>
        <family val="2"/>
      </rPr>
      <t xml:space="preserve">ir </t>
    </r>
    <r>
      <rPr>
        <sz val="10"/>
        <rFont val="Arial"/>
        <family val="2"/>
      </rPr>
      <t>- SAIDI</t>
    </r>
  </si>
  <si>
    <r>
      <rPr>
        <i/>
        <sz val="10"/>
        <rFont val="Arial"/>
        <family val="2"/>
      </rPr>
      <t xml:space="preserve">ir </t>
    </r>
    <r>
      <rPr>
        <sz val="10"/>
        <rFont val="Arial"/>
        <family val="2"/>
      </rPr>
      <t>- SAIFI</t>
    </r>
  </si>
  <si>
    <t>Provides output including incentive rates, targets and VCR by feeders type.</t>
  </si>
  <si>
    <t>Inputs average smoothed revenus, average annual energy consumptions, CPI and network feeders type.</t>
  </si>
  <si>
    <t>Calculates targets based on historical performance and adjusment by STPIS paramteres and network feeder types.</t>
  </si>
  <si>
    <t>Calculates incentive rates by STPIS paramteres and network feeder types.</t>
  </si>
  <si>
    <t>Provides log of updates made to the model template (rather than changes between preliminary and final model submissions).</t>
  </si>
  <si>
    <t>± 4.5 %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</si>
</sst>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_-* #,##0.000_-;\-* #,##0.000_-;_-* &quot;-&quot;??_-;_-@_-"/>
    <numFmt numFmtId="168" formatCode="0.0000"/>
    <numFmt numFmtId="169" formatCode="_-* #,##0.0000_-;\-* #,##0.0000_-;_-* &quot;-&quot;??_-;_-@_-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_-* #,##0.0_-;\-* #,##0.0_-;_-* &quot;-&quot;??_-;_-@_-"/>
    <numFmt numFmtId="174" formatCode="_-&quot;$&quot;* #,##0_-;\-&quot;$&quot;* #,##0_-;_-&quot;$&quot;* &quot;-&quot;??_-;_-@_-"/>
    <numFmt numFmtId="175" formatCode="_(* #,##0_);_(* \(#,##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8" tint="-0.249977111117893"/>
      <name val="Arial"/>
      <family val="2"/>
    </font>
    <font>
      <i/>
      <sz val="10"/>
      <color theme="8" tint="-0.249977111117893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45">
    <xf numFmtId="0" fontId="0" fillId="0" borderId="0" xfId="0"/>
    <xf numFmtId="0" fontId="0" fillId="6" borderId="0" xfId="0" applyFill="1"/>
    <xf numFmtId="0" fontId="2" fillId="6" borderId="0" xfId="0" applyFont="1" applyFill="1"/>
    <xf numFmtId="0" fontId="7" fillId="6" borderId="0" xfId="0" applyFont="1" applyFill="1"/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1" fillId="0" borderId="4" xfId="0" applyFont="1" applyBorder="1"/>
    <xf numFmtId="0" fontId="11" fillId="0" borderId="3" xfId="0" applyFont="1" applyBorder="1" applyAlignment="1">
      <alignment horizontal="left"/>
    </xf>
    <xf numFmtId="17" fontId="11" fillId="0" borderId="3" xfId="0" quotePrefix="1" applyNumberFormat="1" applyFont="1" applyBorder="1"/>
    <xf numFmtId="0" fontId="11" fillId="0" borderId="3" xfId="0" applyFont="1" applyBorder="1"/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quotePrefix="1" applyFont="1"/>
    <xf numFmtId="0" fontId="13" fillId="0" borderId="0" xfId="0" applyFont="1"/>
    <xf numFmtId="17" fontId="11" fillId="0" borderId="0" xfId="0" quotePrefix="1" applyNumberFormat="1" applyFont="1"/>
    <xf numFmtId="0" fontId="12" fillId="6" borderId="0" xfId="0" applyFont="1" applyFill="1"/>
    <xf numFmtId="0" fontId="14" fillId="7" borderId="0" xfId="0" applyFont="1" applyFill="1"/>
    <xf numFmtId="0" fontId="10" fillId="7" borderId="0" xfId="0" applyFont="1" applyFill="1"/>
    <xf numFmtId="0" fontId="6" fillId="7" borderId="5" xfId="9" applyFont="1" applyFill="1" applyBorder="1"/>
    <xf numFmtId="0" fontId="15" fillId="7" borderId="5" xfId="9" applyFont="1" applyFill="1" applyBorder="1" applyAlignment="1">
      <alignment vertical="center"/>
    </xf>
    <xf numFmtId="164" fontId="15" fillId="7" borderId="5" xfId="9" applyNumberFormat="1" applyFont="1" applyFill="1" applyBorder="1" applyAlignment="1">
      <alignment horizontal="center" wrapText="1"/>
    </xf>
    <xf numFmtId="172" fontId="16" fillId="0" borderId="0" xfId="9" applyNumberFormat="1" applyFont="1"/>
    <xf numFmtId="172" fontId="11" fillId="0" borderId="0" xfId="12" applyNumberFormat="1" applyFont="1" applyAlignment="1" applyProtection="1"/>
    <xf numFmtId="172" fontId="18" fillId="0" borderId="0" xfId="9" applyNumberFormat="1" applyFont="1"/>
    <xf numFmtId="173" fontId="18" fillId="0" borderId="0" xfId="9" applyNumberFormat="1" applyFont="1"/>
    <xf numFmtId="0" fontId="18" fillId="0" borderId="0" xfId="9" applyFont="1"/>
    <xf numFmtId="0" fontId="18" fillId="0" borderId="0" xfId="9" applyFont="1" applyAlignment="1">
      <alignment wrapText="1"/>
    </xf>
    <xf numFmtId="172" fontId="19" fillId="0" borderId="4" xfId="12" applyNumberFormat="1" applyFont="1" applyBorder="1" applyAlignment="1" applyProtection="1"/>
    <xf numFmtId="172" fontId="20" fillId="0" borderId="4" xfId="9" applyNumberFormat="1" applyFont="1" applyBorder="1"/>
    <xf numFmtId="172" fontId="18" fillId="0" borderId="4" xfId="9" applyNumberFormat="1" applyFont="1" applyBorder="1"/>
    <xf numFmtId="173" fontId="18" fillId="0" borderId="4" xfId="9" applyNumberFormat="1" applyFont="1" applyBorder="1"/>
    <xf numFmtId="0" fontId="18" fillId="0" borderId="4" xfId="9" applyFont="1" applyBorder="1"/>
    <xf numFmtId="0" fontId="21" fillId="0" borderId="0" xfId="0" applyFont="1"/>
    <xf numFmtId="0" fontId="2" fillId="7" borderId="5" xfId="9" applyFill="1" applyBorder="1" applyAlignment="1">
      <alignment horizontal="center" vertical="center"/>
    </xf>
    <xf numFmtId="0" fontId="15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4" fontId="15" fillId="7" borderId="5" xfId="9" applyNumberFormat="1" applyFont="1" applyFill="1" applyBorder="1" applyAlignment="1">
      <alignment horizontal="center" vertical="center" wrapText="1"/>
    </xf>
    <xf numFmtId="0" fontId="2" fillId="6" borderId="0" xfId="9" applyFill="1" applyAlignment="1">
      <alignment horizontal="center" vertical="center" wrapText="1"/>
    </xf>
    <xf numFmtId="0" fontId="2" fillId="6" borderId="0" xfId="9" applyFill="1" applyAlignment="1">
      <alignment horizontal="center" vertical="center"/>
    </xf>
    <xf numFmtId="0" fontId="2" fillId="0" borderId="0" xfId="9" applyAlignment="1">
      <alignment horizontal="center" vertical="center"/>
    </xf>
    <xf numFmtId="0" fontId="6" fillId="7" borderId="5" xfId="9" applyFont="1" applyFill="1" applyBorder="1" applyAlignment="1">
      <alignment horizontal="left" vertical="center" indent="1"/>
    </xf>
    <xf numFmtId="0" fontId="11" fillId="7" borderId="5" xfId="9" applyFont="1" applyFill="1" applyBorder="1" applyAlignment="1">
      <alignment horizontal="center" vertical="center"/>
    </xf>
    <xf numFmtId="0" fontId="11" fillId="6" borderId="0" xfId="0" applyFont="1" applyFill="1"/>
    <xf numFmtId="0" fontId="22" fillId="6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" fillId="7" borderId="5" xfId="9" applyFill="1" applyBorder="1"/>
    <xf numFmtId="0" fontId="2" fillId="7" borderId="5" xfId="9" applyFill="1" applyBorder="1" applyAlignment="1">
      <alignment wrapText="1"/>
    </xf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0" fontId="23" fillId="7" borderId="0" xfId="9" applyFont="1" applyFill="1" applyAlignment="1">
      <alignment vertical="center"/>
    </xf>
    <xf numFmtId="0" fontId="23" fillId="7" borderId="0" xfId="9" applyFont="1" applyFill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"/>
    </xf>
    <xf numFmtId="0" fontId="24" fillId="0" borderId="1" xfId="0" applyFont="1" applyBorder="1" applyAlignment="1">
      <alignment horizontal="center" vertical="center"/>
    </xf>
    <xf numFmtId="165" fontId="24" fillId="0" borderId="1" xfId="1" applyFont="1" applyBorder="1" applyAlignment="1">
      <alignment vertical="center"/>
    </xf>
    <xf numFmtId="172" fontId="24" fillId="0" borderId="1" xfId="1" applyNumberFormat="1" applyFont="1" applyBorder="1" applyAlignment="1">
      <alignment vertical="center"/>
    </xf>
    <xf numFmtId="175" fontId="24" fillId="0" borderId="1" xfId="2" applyNumberFormat="1" applyFont="1" applyBorder="1" applyAlignment="1">
      <alignment vertical="center"/>
    </xf>
    <xf numFmtId="169" fontId="24" fillId="0" borderId="1" xfId="0" applyNumberFormat="1" applyFont="1" applyBorder="1" applyAlignment="1">
      <alignment vertical="center"/>
    </xf>
    <xf numFmtId="165" fontId="24" fillId="0" borderId="1" xfId="0" applyNumberFormat="1" applyFont="1" applyBorder="1" applyAlignment="1">
      <alignment vertical="center"/>
    </xf>
    <xf numFmtId="168" fontId="24" fillId="0" borderId="1" xfId="11" applyNumberFormat="1" applyFont="1" applyBorder="1" applyAlignment="1">
      <alignment vertical="center"/>
    </xf>
    <xf numFmtId="0" fontId="24" fillId="7" borderId="0" xfId="9" applyFont="1" applyFill="1" applyAlignment="1">
      <alignment horizontal="center" vertical="center"/>
    </xf>
    <xf numFmtId="0" fontId="23" fillId="7" borderId="5" xfId="9" applyFont="1" applyFill="1" applyBorder="1" applyAlignment="1">
      <alignment vertical="center"/>
    </xf>
    <xf numFmtId="0" fontId="24" fillId="7" borderId="5" xfId="9" applyFont="1" applyFill="1" applyBorder="1" applyAlignment="1">
      <alignment horizontal="center" vertical="center"/>
    </xf>
    <xf numFmtId="0" fontId="23" fillId="7" borderId="5" xfId="9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10" borderId="1" xfId="0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5" fontId="26" fillId="0" borderId="0" xfId="1" applyFont="1" applyAlignment="1">
      <alignment vertical="center"/>
    </xf>
    <xf numFmtId="165" fontId="24" fillId="0" borderId="0" xfId="1" applyFont="1" applyAlignment="1">
      <alignment vertical="center"/>
    </xf>
    <xf numFmtId="165" fontId="24" fillId="0" borderId="0" xfId="1" applyFont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165" fontId="23" fillId="2" borderId="1" xfId="1" applyFont="1" applyFill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166" fontId="24" fillId="0" borderId="1" xfId="0" applyNumberFormat="1" applyFont="1" applyBorder="1" applyAlignment="1">
      <alignment horizontal="center" vertical="center"/>
    </xf>
    <xf numFmtId="166" fontId="24" fillId="5" borderId="1" xfId="0" applyNumberFormat="1" applyFont="1" applyFill="1" applyBorder="1" applyAlignment="1">
      <alignment horizontal="center" vertical="center"/>
    </xf>
    <xf numFmtId="166" fontId="23" fillId="5" borderId="1" xfId="0" applyNumberFormat="1" applyFont="1" applyFill="1" applyBorder="1" applyAlignment="1">
      <alignment horizontal="center" vertical="center"/>
    </xf>
    <xf numFmtId="167" fontId="24" fillId="0" borderId="1" xfId="1" applyNumberFormat="1" applyFont="1" applyBorder="1" applyAlignment="1">
      <alignment horizontal="center" vertical="center"/>
    </xf>
    <xf numFmtId="0" fontId="23" fillId="5" borderId="1" xfId="0" applyFont="1" applyFill="1" applyBorder="1"/>
    <xf numFmtId="166" fontId="23" fillId="5" borderId="1" xfId="0" applyNumberFormat="1" applyFont="1" applyFill="1" applyBorder="1"/>
    <xf numFmtId="166" fontId="24" fillId="5" borderId="1" xfId="0" applyNumberFormat="1" applyFont="1" applyFill="1" applyBorder="1" applyAlignment="1">
      <alignment horizontal="center"/>
    </xf>
    <xf numFmtId="166" fontId="23" fillId="5" borderId="1" xfId="0" applyNumberFormat="1" applyFont="1" applyFill="1" applyBorder="1" applyAlignment="1">
      <alignment horizontal="center"/>
    </xf>
    <xf numFmtId="167" fontId="24" fillId="0" borderId="1" xfId="1" applyNumberFormat="1" applyFont="1" applyBorder="1" applyAlignment="1">
      <alignment vertical="center"/>
    </xf>
    <xf numFmtId="167" fontId="24" fillId="5" borderId="1" xfId="1" applyNumberFormat="1" applyFont="1" applyFill="1" applyBorder="1" applyAlignment="1">
      <alignment horizontal="center" vertical="center"/>
    </xf>
    <xf numFmtId="167" fontId="23" fillId="5" borderId="1" xfId="1" applyNumberFormat="1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174" fontId="24" fillId="0" borderId="3" xfId="2" applyNumberFormat="1" applyFont="1" applyBorder="1" applyAlignment="1">
      <alignment horizontal="right" vertical="center"/>
    </xf>
    <xf numFmtId="174" fontId="24" fillId="0" borderId="0" xfId="2" applyNumberFormat="1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4" fillId="9" borderId="0" xfId="0" applyFont="1" applyFill="1" applyAlignment="1">
      <alignment vertical="center"/>
    </xf>
    <xf numFmtId="10" fontId="24" fillId="9" borderId="0" xfId="0" applyNumberFormat="1" applyFont="1" applyFill="1" applyAlignment="1">
      <alignment horizontal="right" vertical="center"/>
    </xf>
    <xf numFmtId="0" fontId="24" fillId="10" borderId="7" xfId="9" applyFont="1" applyFill="1" applyBorder="1" applyAlignment="1">
      <alignment horizontal="center" vertical="center"/>
    </xf>
    <xf numFmtId="0" fontId="24" fillId="10" borderId="1" xfId="9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4" fillId="0" borderId="6" xfId="0" applyFont="1" applyBorder="1" applyAlignment="1">
      <alignment vertical="center"/>
    </xf>
    <xf numFmtId="10" fontId="24" fillId="0" borderId="1" xfId="0" applyNumberFormat="1" applyFont="1" applyBorder="1" applyAlignment="1">
      <alignment vertical="center"/>
    </xf>
    <xf numFmtId="3" fontId="24" fillId="0" borderId="1" xfId="2" applyNumberFormat="1" applyFont="1" applyBorder="1" applyAlignment="1">
      <alignment horizontal="center" vertical="center"/>
    </xf>
    <xf numFmtId="10" fontId="24" fillId="0" borderId="0" xfId="0" applyNumberFormat="1" applyFont="1" applyAlignment="1">
      <alignment vertical="center"/>
    </xf>
    <xf numFmtId="0" fontId="24" fillId="0" borderId="5" xfId="0" applyFont="1" applyBorder="1" applyAlignment="1">
      <alignment horizontal="right" vertical="center"/>
    </xf>
    <xf numFmtId="0" fontId="24" fillId="9" borderId="4" xfId="0" applyFont="1" applyFill="1" applyBorder="1" applyAlignment="1">
      <alignment vertical="center"/>
    </xf>
    <xf numFmtId="0" fontId="24" fillId="0" borderId="4" xfId="0" applyFont="1" applyBorder="1" applyAlignment="1">
      <alignment horizontal="right" vertical="center"/>
    </xf>
    <xf numFmtId="168" fontId="24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7" fontId="24" fillId="0" borderId="1" xfId="0" applyNumberFormat="1" applyFont="1" applyBorder="1" applyAlignment="1">
      <alignment horizontal="left" vertical="center"/>
    </xf>
    <xf numFmtId="10" fontId="24" fillId="0" borderId="1" xfId="0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4" fillId="7" borderId="1" xfId="9" applyFont="1" applyFill="1" applyBorder="1" applyAlignment="1">
      <alignment vertical="center"/>
    </xf>
    <xf numFmtId="0" fontId="24" fillId="7" borderId="1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4" fillId="0" borderId="1" xfId="0" applyFont="1" applyBorder="1" applyAlignment="1">
      <alignment horizontal="left" vertical="center" indent="2"/>
    </xf>
    <xf numFmtId="3" fontId="24" fillId="0" borderId="1" xfId="1" applyNumberFormat="1" applyFont="1" applyBorder="1" applyAlignment="1">
      <alignment horizontal="center" vertical="center"/>
    </xf>
    <xf numFmtId="0" fontId="29" fillId="0" borderId="0" xfId="0" applyFont="1"/>
    <xf numFmtId="0" fontId="31" fillId="6" borderId="0" xfId="12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quotePrefix="1" applyFont="1" applyAlignment="1">
      <alignment horizontal="left" vertical="center"/>
    </xf>
    <xf numFmtId="17" fontId="2" fillId="0" borderId="0" xfId="0" quotePrefix="1" applyNumberFormat="1" applyFont="1" applyAlignment="1">
      <alignment vertical="center"/>
    </xf>
    <xf numFmtId="0" fontId="2" fillId="0" borderId="0" xfId="12" applyNumberFormat="1" applyFont="1" applyAlignment="1" applyProtection="1">
      <alignment horizontal="left" vertical="center" indent="1"/>
    </xf>
    <xf numFmtId="165" fontId="24" fillId="0" borderId="0" xfId="0" applyNumberFormat="1" applyFont="1" applyAlignment="1">
      <alignment horizontal="center"/>
    </xf>
    <xf numFmtId="165" fontId="24" fillId="0" borderId="0" xfId="0" applyNumberFormat="1" applyFont="1"/>
    <xf numFmtId="171" fontId="24" fillId="0" borderId="0" xfId="0" applyNumberFormat="1" applyFont="1"/>
    <xf numFmtId="170" fontId="24" fillId="0" borderId="0" xfId="0" applyNumberFormat="1" applyFont="1"/>
    <xf numFmtId="168" fontId="24" fillId="9" borderId="1" xfId="11" applyNumberFormat="1" applyFont="1" applyFill="1" applyBorder="1" applyAlignment="1">
      <alignment horizontal="center" vertical="center"/>
    </xf>
    <xf numFmtId="168" fontId="24" fillId="9" borderId="1" xfId="0" applyNumberFormat="1" applyFont="1" applyFill="1" applyBorder="1" applyAlignment="1">
      <alignment horizontal="center" vertical="center"/>
    </xf>
  </cellXfs>
  <cellStyles count="13">
    <cellStyle name="Comma" xfId="1" builtinId="3"/>
    <cellStyle name="Comma 2" xfId="3" xr:uid="{00000000-0005-0000-0000-000002000000}"/>
    <cellStyle name="Comma 3" xfId="5" xr:uid="{00000000-0005-0000-0000-000003000000}"/>
    <cellStyle name="Currency" xfId="2" builtinId="4"/>
    <cellStyle name="Currency 2" xfId="4" xr:uid="{00000000-0005-0000-0000-000005000000}"/>
    <cellStyle name="Currency 3" xfId="6" xr:uid="{00000000-0005-0000-0000-000006000000}"/>
    <cellStyle name="dms_1" xfId="7" xr:uid="{00000000-0005-0000-0000-000007000000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392205</xdr:colOff>
      <xdr:row>8</xdr:row>
      <xdr:rowOff>57068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913527" cy="964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587061</xdr:colOff>
      <xdr:row>1</xdr:row>
      <xdr:rowOff>13047</xdr:rowOff>
    </xdr:from>
    <xdr:to>
      <xdr:col>10</xdr:col>
      <xdr:colOff>52875</xdr:colOff>
      <xdr:row>16</xdr:row>
      <xdr:rowOff>152418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0237" y="192341"/>
          <a:ext cx="3632983" cy="4666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zoomScale="85" zoomScaleNormal="85" workbookViewId="0">
      <selection activeCell="R28" sqref="R28"/>
    </sheetView>
  </sheetViews>
  <sheetFormatPr defaultColWidth="8.5703125" defaultRowHeight="15"/>
  <cols>
    <col min="1" max="4" width="9.42578125" customWidth="1"/>
    <col min="5" max="5" width="11.42578125" customWidth="1"/>
    <col min="8" max="8" width="7.42578125" customWidth="1"/>
    <col min="13" max="13" width="10.5703125" bestFit="1" customWidth="1"/>
  </cols>
  <sheetData>
    <row r="1" spans="1:36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36" ht="46.5">
      <c r="C2" s="11"/>
      <c r="D2" s="11"/>
      <c r="E2" s="11"/>
      <c r="F2" s="11"/>
      <c r="G2" s="11"/>
      <c r="H2" s="11"/>
      <c r="I2" s="11"/>
      <c r="J2" s="27" t="s">
        <v>31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6" ht="20.25">
      <c r="C3" s="11"/>
      <c r="D3" s="11"/>
      <c r="E3" s="11"/>
      <c r="F3" s="11"/>
      <c r="G3" s="11"/>
      <c r="H3" s="11"/>
      <c r="I3" s="11"/>
      <c r="J3" s="28" t="s">
        <v>30</v>
      </c>
      <c r="K3" s="11"/>
      <c r="L3" s="11"/>
      <c r="M3" s="11"/>
      <c r="N3" s="11"/>
      <c r="O3" s="11"/>
      <c r="P3" s="11"/>
      <c r="Q3" s="11"/>
      <c r="R3" s="11"/>
      <c r="S3" s="28" t="s">
        <v>36</v>
      </c>
      <c r="T3" s="11"/>
      <c r="U3" s="11"/>
      <c r="V3" s="11"/>
      <c r="W3" s="28" t="s">
        <v>54</v>
      </c>
      <c r="X3" s="11"/>
      <c r="Y3" s="11"/>
      <c r="Z3" s="11"/>
      <c r="AA3" s="11"/>
    </row>
    <row r="4" spans="1:36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36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8" spans="1:36" ht="52.5">
      <c r="I8" s="6"/>
      <c r="J8" s="7"/>
    </row>
    <row r="9" spans="1:36" ht="20.25">
      <c r="L9" s="8"/>
      <c r="M9" s="9"/>
    </row>
    <row r="11" spans="1:36" ht="44.25">
      <c r="A11" s="1"/>
      <c r="B11" s="1"/>
      <c r="C11" s="1"/>
      <c r="E11" s="2"/>
      <c r="F11" s="3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36" s="5" customFormat="1" ht="12.75">
      <c r="A12" s="2"/>
      <c r="B12" s="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36" s="5" customFormat="1" ht="12.75">
      <c r="A13" s="2"/>
      <c r="B13" s="2"/>
      <c r="C13" s="2"/>
      <c r="D13" s="18"/>
      <c r="E13" s="19"/>
      <c r="F13" s="19"/>
      <c r="G13" s="20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36" s="50" customFormat="1" ht="18" customHeight="1">
      <c r="A14" s="2"/>
      <c r="B14" s="2"/>
      <c r="C14" s="51" t="s">
        <v>53</v>
      </c>
      <c r="D14" s="52"/>
      <c r="E14" s="52"/>
      <c r="F14" s="52"/>
      <c r="G14" s="52"/>
      <c r="H14" s="52"/>
      <c r="I14" s="44"/>
      <c r="J14" s="44"/>
      <c r="K14" s="44"/>
      <c r="L14" s="45"/>
      <c r="M14" s="45"/>
      <c r="N14" s="45"/>
      <c r="O14" s="45"/>
      <c r="P14" s="46"/>
      <c r="Q14" s="47"/>
      <c r="R14" s="46"/>
      <c r="S14" s="47"/>
      <c r="T14" s="46"/>
      <c r="U14" s="46"/>
      <c r="V14" s="46"/>
      <c r="W14" s="46"/>
      <c r="X14" s="46"/>
      <c r="Y14" s="46"/>
      <c r="Z14" s="46"/>
      <c r="AA14" s="46"/>
      <c r="AB14" s="5"/>
      <c r="AC14" s="5"/>
      <c r="AD14" s="48"/>
      <c r="AE14" s="48"/>
      <c r="AF14" s="48"/>
      <c r="AG14" s="48"/>
      <c r="AH14" s="48"/>
      <c r="AI14" s="49"/>
      <c r="AJ14" s="49"/>
    </row>
    <row r="15" spans="1:36" s="5" customFormat="1" ht="12.75">
      <c r="A15" s="2"/>
      <c r="B15" s="2"/>
      <c r="C15" s="53"/>
      <c r="D15" s="22"/>
      <c r="E15" s="2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36" s="5" customFormat="1" ht="12.75">
      <c r="A16" s="2"/>
      <c r="B16" s="2"/>
      <c r="C16" s="53"/>
      <c r="D16" s="2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3" s="55" customFormat="1" ht="20.25" customHeight="1">
      <c r="A17" s="54"/>
      <c r="B17" s="54"/>
      <c r="C17" s="132" t="s">
        <v>55</v>
      </c>
      <c r="D17" s="133"/>
      <c r="E17" s="134"/>
      <c r="F17" s="134"/>
      <c r="G17" s="134"/>
      <c r="H17" s="135" t="s">
        <v>79</v>
      </c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3" s="55" customFormat="1" ht="20.25" customHeight="1">
      <c r="A18" s="54"/>
      <c r="B18" s="54"/>
      <c r="C18" s="132" t="s">
        <v>56</v>
      </c>
      <c r="D18" s="133"/>
      <c r="E18" s="134"/>
      <c r="F18" s="134"/>
      <c r="G18" s="134"/>
      <c r="H18" s="135" t="s">
        <v>80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</row>
    <row r="19" spans="1:23" s="55" customFormat="1" ht="20.25" customHeight="1">
      <c r="A19" s="54"/>
      <c r="B19" s="54"/>
      <c r="C19" s="132" t="s">
        <v>57</v>
      </c>
      <c r="D19" s="136"/>
      <c r="E19" s="137"/>
      <c r="F19" s="134"/>
      <c r="G19" s="134"/>
      <c r="H19" s="135" t="s">
        <v>81</v>
      </c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1:23" s="55" customFormat="1" ht="20.25" customHeight="1">
      <c r="A20" s="54"/>
      <c r="B20" s="54"/>
      <c r="C20" s="132" t="s">
        <v>58</v>
      </c>
      <c r="D20" s="133"/>
      <c r="E20" s="134"/>
      <c r="F20" s="134"/>
      <c r="G20" s="134"/>
      <c r="H20" s="135" t="s">
        <v>82</v>
      </c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</row>
    <row r="21" spans="1:23" s="55" customFormat="1" ht="20.25" customHeight="1">
      <c r="A21" s="54"/>
      <c r="B21" s="54"/>
      <c r="C21" s="132" t="s">
        <v>59</v>
      </c>
      <c r="D21" s="133"/>
      <c r="E21" s="134"/>
      <c r="F21" s="134"/>
      <c r="G21" s="134"/>
      <c r="H21" s="138" t="s">
        <v>83</v>
      </c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</row>
    <row r="22" spans="1:23" s="5" customFormat="1" ht="12.75">
      <c r="A22" s="2"/>
      <c r="B22" s="2"/>
      <c r="C22" s="2"/>
      <c r="D22" s="21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3" s="5" customFormat="1" ht="12.75">
      <c r="A23" s="2"/>
      <c r="B23" s="2"/>
      <c r="C23" s="2"/>
      <c r="D23" s="16"/>
      <c r="E23" s="16"/>
      <c r="F23" s="16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5"/>
      <c r="V23" s="15"/>
    </row>
    <row r="24" spans="1:23">
      <c r="A24" s="1"/>
      <c r="B24" s="1"/>
      <c r="C24" s="1"/>
      <c r="D24" s="16"/>
      <c r="E24" s="16"/>
      <c r="F24" s="16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3">
      <c r="A25" s="1"/>
      <c r="B25" s="1"/>
      <c r="C25" s="1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3">
      <c r="A26" s="1"/>
      <c r="B26" s="1"/>
      <c r="C26" s="1"/>
      <c r="D26" s="22"/>
      <c r="E26" s="25"/>
      <c r="F26" s="15"/>
      <c r="G26" s="15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3">
      <c r="A27" s="1"/>
      <c r="B27" s="1"/>
      <c r="C27" s="1"/>
      <c r="D27" s="21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3">
      <c r="A28" s="1"/>
      <c r="B28" s="1"/>
      <c r="C28" s="1"/>
      <c r="D28" s="21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6"/>
      <c r="T28" s="26"/>
      <c r="U28" s="26"/>
      <c r="V28" s="26"/>
      <c r="W28" s="1"/>
    </row>
    <row r="29" spans="1:23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3">
      <c r="D30" s="22"/>
      <c r="E30" s="25"/>
      <c r="F30" s="15"/>
      <c r="G30" s="15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3">
      <c r="D31" s="14"/>
      <c r="E31" s="5"/>
      <c r="F31" s="5"/>
      <c r="G31" s="5"/>
      <c r="H31" s="5"/>
    </row>
    <row r="32" spans="1:23">
      <c r="D32" s="14"/>
      <c r="E32" s="5"/>
      <c r="F32" s="5"/>
      <c r="G32" s="5"/>
      <c r="H32" s="5"/>
    </row>
  </sheetData>
  <hyperlinks>
    <hyperlink ref="C17" location="'Output | Decision tables'!A1" display="Output | Decision tables" xr:uid="{C69F2D8F-2B66-450E-B9A2-718941A6A11B}"/>
    <hyperlink ref="C18" location="'STPIS inputs'!A1" display="STPIS inputs" xr:uid="{0ECB1ACD-FA68-4741-ABA6-9A6DAB00EF43}"/>
    <hyperlink ref="C19" location="'Annual performance and targets'!A1" display="Annual performance and targets" xr:uid="{1A734CA0-D263-4E27-A9A1-9C06E34CE725}"/>
    <hyperlink ref="C20" location="'Incentive rates calc'!A1" display="Incentive rates calculations" xr:uid="{F1943942-B885-41FB-A304-A6FE988A2431}"/>
    <hyperlink ref="C21" location="'Change log'!A1" display="Change log" xr:uid="{5676CCF0-490A-43F5-B8FE-25A17DCD654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D25"/>
  <sheetViews>
    <sheetView showGridLines="0" topLeftCell="A5" zoomScaleNormal="100" workbookViewId="0">
      <selection activeCell="H22" sqref="H22"/>
    </sheetView>
  </sheetViews>
  <sheetFormatPr defaultColWidth="9.42578125" defaultRowHeight="12.75"/>
  <cols>
    <col min="1" max="1" width="9.42578125" style="63"/>
    <col min="2" max="2" width="52.7109375" style="63" customWidth="1"/>
    <col min="3" max="4" width="26" style="81" customWidth="1"/>
    <col min="5" max="6" width="15.5703125" style="63" customWidth="1"/>
    <col min="7" max="7" width="13.5703125" style="63" customWidth="1"/>
    <col min="8" max="8" width="11.42578125" style="63" bestFit="1" customWidth="1"/>
    <col min="9" max="16384" width="9.42578125" style="63"/>
  </cols>
  <sheetData>
    <row r="1" spans="2:4" ht="9" customHeight="1"/>
    <row r="2" spans="2:4" s="78" customFormat="1" ht="27.75" customHeight="1">
      <c r="B2" s="61" t="s">
        <v>64</v>
      </c>
      <c r="C2" s="61"/>
      <c r="D2" s="61"/>
    </row>
    <row r="3" spans="2:4" ht="13.15" customHeight="1"/>
    <row r="4" spans="2:4" s="78" customFormat="1" ht="27.75" customHeight="1">
      <c r="B4" s="88" t="s">
        <v>21</v>
      </c>
      <c r="C4" s="120" t="s">
        <v>84</v>
      </c>
      <c r="D4" s="81"/>
    </row>
    <row r="5" spans="2:4" s="78" customFormat="1" ht="27.75" customHeight="1">
      <c r="B5" s="88" t="s">
        <v>3</v>
      </c>
      <c r="C5" s="121">
        <v>2.5</v>
      </c>
      <c r="D5" s="120" t="s">
        <v>37</v>
      </c>
    </row>
    <row r="6" spans="2:4" s="78" customFormat="1" ht="27.75" customHeight="1">
      <c r="B6" s="88" t="s">
        <v>22</v>
      </c>
      <c r="C6" s="67" t="s">
        <v>1</v>
      </c>
      <c r="D6" s="67" t="s">
        <v>23</v>
      </c>
    </row>
    <row r="7" spans="2:4" s="78" customFormat="1" ht="27.75" customHeight="1">
      <c r="B7" s="88" t="s">
        <v>24</v>
      </c>
      <c r="C7" s="67" t="s">
        <v>26</v>
      </c>
      <c r="D7" s="81"/>
    </row>
    <row r="8" spans="2:4" ht="13.15" customHeight="1">
      <c r="B8" s="122"/>
    </row>
    <row r="9" spans="2:4" s="78" customFormat="1" ht="27.75" customHeight="1">
      <c r="B9" s="61" t="s">
        <v>25</v>
      </c>
      <c r="C9" s="61"/>
      <c r="D9" s="61"/>
    </row>
    <row r="10" spans="2:4" ht="13.15" customHeight="1">
      <c r="B10" s="122"/>
      <c r="C10" s="123"/>
      <c r="D10" s="123"/>
    </row>
    <row r="11" spans="2:4" ht="27.75" customHeight="1">
      <c r="B11" s="124" t="s">
        <v>65</v>
      </c>
      <c r="C11" s="125"/>
      <c r="D11" s="125"/>
    </row>
    <row r="12" spans="2:4" s="78" customFormat="1" ht="27.75" customHeight="1">
      <c r="B12" s="126" t="s">
        <v>0</v>
      </c>
      <c r="C12" s="127" t="s">
        <v>1</v>
      </c>
      <c r="D12" s="127" t="s">
        <v>14</v>
      </c>
    </row>
    <row r="13" spans="2:4" s="78" customFormat="1" ht="27.75" customHeight="1">
      <c r="B13" s="128" t="s">
        <v>77</v>
      </c>
      <c r="C13" s="143">
        <f>'Incentive rates calc'!$D$12</f>
        <v>6.5369522394087221E-2</v>
      </c>
      <c r="D13" s="143">
        <f>'Incentive rates calc'!$E$12</f>
        <v>2.6350561631319328E-2</v>
      </c>
    </row>
    <row r="14" spans="2:4" s="78" customFormat="1" ht="27.75" customHeight="1">
      <c r="B14" s="128" t="s">
        <v>78</v>
      </c>
      <c r="C14" s="143">
        <f>'Incentive rates calc'!$D$13</f>
        <v>4.15468689151127</v>
      </c>
      <c r="D14" s="143">
        <f>'Incentive rates calc'!$E$13</f>
        <v>2.2562349760467155</v>
      </c>
    </row>
    <row r="15" spans="2:4" ht="13.15" customHeight="1">
      <c r="B15" s="122"/>
      <c r="C15" s="123"/>
      <c r="D15" s="123"/>
    </row>
    <row r="16" spans="2:4" ht="27.75" customHeight="1">
      <c r="B16" s="124" t="s">
        <v>66</v>
      </c>
      <c r="C16" s="125"/>
      <c r="D16" s="125"/>
    </row>
    <row r="17" spans="2:4" s="78" customFormat="1" ht="27.75" customHeight="1">
      <c r="B17" s="126" t="s">
        <v>0</v>
      </c>
      <c r="C17" s="127" t="s">
        <v>1</v>
      </c>
      <c r="D17" s="127" t="s">
        <v>14</v>
      </c>
    </row>
    <row r="18" spans="2:4" s="78" customFormat="1" ht="27.75" customHeight="1">
      <c r="B18" s="128" t="s">
        <v>44</v>
      </c>
      <c r="C18" s="144">
        <f>'Annual performance and targets'!$R$35</f>
        <v>51.260703023552423</v>
      </c>
      <c r="D18" s="144">
        <f>'Annual performance and targets'!$R$36</f>
        <v>147.99438026711528</v>
      </c>
    </row>
    <row r="19" spans="2:4" s="78" customFormat="1" ht="27.75" customHeight="1">
      <c r="B19" s="128" t="s">
        <v>45</v>
      </c>
      <c r="C19" s="144">
        <f>'Annual performance and targets'!I35</f>
        <v>0.53768795928299618</v>
      </c>
      <c r="D19" s="144">
        <f>'Annual performance and targets'!I36</f>
        <v>1.1522839537899818</v>
      </c>
    </row>
    <row r="20" spans="2:4" ht="13.15" customHeight="1">
      <c r="B20" s="122"/>
      <c r="C20" s="123"/>
      <c r="D20" s="123"/>
    </row>
    <row r="21" spans="2:4" ht="27.75" customHeight="1">
      <c r="B21" s="124" t="s">
        <v>46</v>
      </c>
      <c r="C21" s="125"/>
      <c r="D21" s="125"/>
    </row>
    <row r="22" spans="2:4" s="78" customFormat="1" ht="27.75" customHeight="1">
      <c r="B22" s="126"/>
      <c r="C22" s="127" t="s">
        <v>1</v>
      </c>
      <c r="D22" s="127" t="s">
        <v>14</v>
      </c>
    </row>
    <row r="23" spans="2:4" s="78" customFormat="1" ht="27.75" customHeight="1">
      <c r="B23" s="129" t="s">
        <v>32</v>
      </c>
      <c r="C23" s="130">
        <f>'Incentive rates calc'!D5*(1+'Incentive rates calc'!D11)</f>
        <v>49333.32185886403</v>
      </c>
      <c r="D23" s="130">
        <f>'Incentive rates calc'!E5*(1+'Incentive rates calc'!E11)</f>
        <v>49333.32185886403</v>
      </c>
    </row>
    <row r="24" spans="2:4" ht="13.15" customHeight="1"/>
    <row r="25" spans="2:4" ht="27.75" customHeight="1">
      <c r="B25" s="1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2:K29"/>
  <sheetViews>
    <sheetView showGridLines="0" tabSelected="1" zoomScaleNormal="100" workbookViewId="0">
      <selection activeCell="E13" sqref="E13"/>
    </sheetView>
  </sheetViews>
  <sheetFormatPr defaultColWidth="9.42578125" defaultRowHeight="12.75"/>
  <cols>
    <col min="1" max="1" width="3.7109375" style="63" customWidth="1"/>
    <col min="2" max="2" width="58.42578125" style="63" bestFit="1" customWidth="1"/>
    <col min="3" max="8" width="17.85546875" style="63" customWidth="1"/>
    <col min="9" max="16384" width="9.42578125" style="63"/>
  </cols>
  <sheetData>
    <row r="2" spans="2:11" ht="18" customHeight="1">
      <c r="B2" s="61" t="s">
        <v>33</v>
      </c>
      <c r="C2" s="61"/>
      <c r="D2" s="61"/>
      <c r="E2" s="61"/>
      <c r="F2" s="61"/>
      <c r="G2" s="61"/>
      <c r="H2" s="61"/>
      <c r="I2" s="78"/>
      <c r="J2" s="78"/>
      <c r="K2" s="78"/>
    </row>
    <row r="3" spans="2:11" s="78" customFormat="1" ht="18" customHeight="1">
      <c r="C3" s="100" t="s">
        <v>67</v>
      </c>
      <c r="D3" s="100" t="s">
        <v>39</v>
      </c>
      <c r="E3" s="100" t="s">
        <v>40</v>
      </c>
      <c r="F3" s="100" t="s">
        <v>41</v>
      </c>
      <c r="G3" s="100" t="s">
        <v>42</v>
      </c>
      <c r="H3" s="100" t="s">
        <v>43</v>
      </c>
    </row>
    <row r="4" spans="2:11" s="78" customFormat="1" ht="18" customHeight="1">
      <c r="B4" s="88" t="s">
        <v>38</v>
      </c>
      <c r="C4" s="112">
        <f>AVERAGE(D4:H4)</f>
        <v>1054028930.0314789</v>
      </c>
      <c r="D4" s="112">
        <v>975740491.3120923</v>
      </c>
      <c r="E4" s="112">
        <v>1047750139.5709249</v>
      </c>
      <c r="F4" s="112">
        <v>1125074099.8712592</v>
      </c>
      <c r="G4" s="112">
        <v>1081659577.8062239</v>
      </c>
      <c r="H4" s="112">
        <v>1039920341.5968945</v>
      </c>
    </row>
    <row r="5" spans="2:11" ht="18" customHeight="1">
      <c r="B5" s="101"/>
      <c r="C5" s="102"/>
      <c r="D5" s="103"/>
      <c r="E5" s="103"/>
      <c r="F5" s="103"/>
      <c r="G5" s="81"/>
      <c r="H5" s="104"/>
      <c r="I5" s="78"/>
      <c r="J5" s="78"/>
      <c r="K5" s="78"/>
    </row>
    <row r="6" spans="2:11" s="78" customFormat="1" ht="18" customHeight="1">
      <c r="B6" s="105"/>
      <c r="C6" s="106"/>
      <c r="D6" s="107" t="s">
        <v>1</v>
      </c>
      <c r="E6" s="108" t="s">
        <v>14</v>
      </c>
      <c r="F6" s="103"/>
      <c r="G6" s="81"/>
      <c r="H6" s="109"/>
    </row>
    <row r="7" spans="2:11" s="78" customFormat="1" ht="18" customHeight="1">
      <c r="B7" s="110" t="str">
        <f>'Incentive rates calc'!B6</f>
        <v>Average annual energy consumption by network type (MWh)</v>
      </c>
      <c r="C7" s="111"/>
      <c r="D7" s="112">
        <v>12243031.016374961</v>
      </c>
      <c r="E7" s="112">
        <v>4935185.8715786375</v>
      </c>
      <c r="F7" s="103"/>
      <c r="G7" s="81"/>
    </row>
    <row r="8" spans="2:11" ht="18" customHeight="1">
      <c r="B8" s="105"/>
      <c r="C8" s="113"/>
      <c r="D8" s="81"/>
      <c r="E8" s="81"/>
      <c r="F8" s="103"/>
      <c r="G8" s="81"/>
      <c r="H8" s="78"/>
      <c r="I8" s="78"/>
      <c r="J8" s="78"/>
      <c r="K8" s="78"/>
    </row>
    <row r="9" spans="2:11" s="78" customFormat="1" ht="18" customHeight="1">
      <c r="B9" s="110" t="s">
        <v>32</v>
      </c>
      <c r="C9" s="114"/>
      <c r="D9" s="112">
        <v>42120</v>
      </c>
      <c r="E9" s="112">
        <v>42120</v>
      </c>
      <c r="F9" s="103"/>
      <c r="G9" s="81"/>
    </row>
    <row r="10" spans="2:11" ht="18" customHeight="1">
      <c r="B10" s="115"/>
      <c r="C10" s="116"/>
      <c r="D10" s="78"/>
      <c r="E10" s="78"/>
      <c r="F10" s="103"/>
      <c r="G10" s="78"/>
      <c r="H10" s="109"/>
      <c r="I10" s="78"/>
      <c r="J10" s="78"/>
      <c r="K10" s="78"/>
    </row>
    <row r="11" spans="2:11" s="78" customFormat="1" ht="18" customHeight="1">
      <c r="B11" s="88" t="s">
        <v>7</v>
      </c>
      <c r="C11" s="117">
        <f>C15/C14-1</f>
        <v>0.17125645438898451</v>
      </c>
      <c r="G11" s="103"/>
    </row>
    <row r="12" spans="2:11" ht="18" customHeight="1">
      <c r="B12" s="78"/>
      <c r="C12" s="81"/>
      <c r="D12" s="78"/>
      <c r="E12" s="78"/>
      <c r="F12" s="78"/>
      <c r="G12" s="103"/>
      <c r="H12" s="78"/>
      <c r="I12" s="78"/>
      <c r="J12" s="78"/>
      <c r="K12" s="78"/>
    </row>
    <row r="13" spans="2:11" ht="18" customHeight="1">
      <c r="B13" s="118" t="s">
        <v>34</v>
      </c>
      <c r="C13" s="81"/>
      <c r="D13" s="78"/>
      <c r="E13" s="78"/>
      <c r="F13" s="78"/>
      <c r="G13" s="103"/>
      <c r="H13" s="78"/>
      <c r="I13" s="78"/>
      <c r="J13" s="78"/>
      <c r="K13" s="78"/>
    </row>
    <row r="14" spans="2:11" s="78" customFormat="1" ht="18" customHeight="1">
      <c r="B14" s="119">
        <v>43800</v>
      </c>
      <c r="C14" s="67">
        <v>116.2</v>
      </c>
      <c r="G14" s="103"/>
    </row>
    <row r="15" spans="2:11" s="78" customFormat="1" ht="18" customHeight="1">
      <c r="B15" s="119">
        <v>45261</v>
      </c>
      <c r="C15" s="67">
        <v>136.1</v>
      </c>
      <c r="G15" s="103"/>
    </row>
    <row r="16" spans="2:11"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2:11"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2:11">
      <c r="B18" s="78"/>
      <c r="C18" s="78"/>
      <c r="D18" s="78"/>
      <c r="E18" s="78"/>
      <c r="F18" s="78"/>
      <c r="G18" s="78"/>
      <c r="H18" s="78"/>
      <c r="I18" s="78"/>
      <c r="J18" s="78"/>
      <c r="K18" s="78"/>
    </row>
    <row r="19" spans="2:11"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2:11"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2:11"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2:11">
      <c r="B22" s="78"/>
      <c r="C22" s="78"/>
      <c r="D22" s="78"/>
      <c r="E22" s="78"/>
      <c r="F22" s="78"/>
      <c r="G22" s="78"/>
      <c r="H22" s="78"/>
      <c r="I22" s="78"/>
      <c r="J22" s="78"/>
      <c r="K22" s="78"/>
    </row>
    <row r="23" spans="2:11"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2:11"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2:11">
      <c r="B25" s="78"/>
      <c r="C25" s="78"/>
      <c r="D25" s="78"/>
      <c r="E25" s="78"/>
      <c r="F25" s="78"/>
      <c r="G25" s="78"/>
      <c r="H25" s="78"/>
      <c r="I25" s="78"/>
      <c r="J25" s="78"/>
      <c r="K25" s="78"/>
    </row>
    <row r="26" spans="2:11"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7" spans="2:11">
      <c r="B27" s="78"/>
      <c r="C27" s="78"/>
      <c r="D27" s="78"/>
      <c r="E27" s="78"/>
      <c r="F27" s="78"/>
      <c r="G27" s="78"/>
      <c r="H27" s="78"/>
      <c r="I27" s="78"/>
      <c r="J27" s="78"/>
      <c r="K27" s="78"/>
    </row>
    <row r="28" spans="2:11">
      <c r="B28" s="78"/>
      <c r="C28" s="78"/>
      <c r="D28" s="78"/>
      <c r="E28" s="78"/>
      <c r="F28" s="78"/>
      <c r="G28" s="78"/>
      <c r="H28" s="78"/>
      <c r="I28" s="78"/>
      <c r="J28" s="78"/>
      <c r="K28" s="78"/>
    </row>
    <row r="29" spans="2:11">
      <c r="B29" s="78"/>
      <c r="C29" s="78"/>
      <c r="D29" s="78"/>
      <c r="E29" s="78"/>
      <c r="F29" s="78"/>
      <c r="G29" s="78"/>
      <c r="H29" s="78"/>
      <c r="I29" s="78"/>
      <c r="J29" s="78"/>
      <c r="K29" s="7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37"/>
  <sheetViews>
    <sheetView showGridLines="0" zoomScaleNormal="100" workbookViewId="0">
      <selection activeCell="C35" sqref="C35"/>
    </sheetView>
  </sheetViews>
  <sheetFormatPr defaultColWidth="9.42578125" defaultRowHeight="12.75"/>
  <cols>
    <col min="1" max="1" width="2.85546875" style="63" customWidth="1"/>
    <col min="2" max="2" width="19.140625" style="63" customWidth="1"/>
    <col min="3" max="7" width="12.5703125" style="63" customWidth="1"/>
    <col min="8" max="9" width="17.85546875" style="64" customWidth="1"/>
    <col min="10" max="10" width="2.7109375" style="63" customWidth="1"/>
    <col min="11" max="11" width="19.140625" style="63" customWidth="1"/>
    <col min="12" max="16" width="12.5703125" style="63" customWidth="1"/>
    <col min="17" max="18" width="17.85546875" style="64" customWidth="1"/>
    <col min="19" max="19" width="11.42578125" style="63" bestFit="1" customWidth="1"/>
    <col min="20" max="16384" width="9.42578125" style="63"/>
  </cols>
  <sheetData>
    <row r="2" spans="2:18" s="78" customFormat="1" ht="22.5" customHeight="1">
      <c r="B2" s="61" t="s">
        <v>35</v>
      </c>
      <c r="C2" s="61"/>
      <c r="D2" s="61"/>
      <c r="E2" s="61"/>
      <c r="F2" s="61"/>
      <c r="G2" s="61"/>
      <c r="H2" s="74"/>
      <c r="I2" s="62"/>
      <c r="J2" s="61"/>
      <c r="K2" s="61"/>
      <c r="L2" s="61"/>
      <c r="M2" s="61"/>
      <c r="N2" s="61"/>
      <c r="O2" s="61"/>
      <c r="P2" s="61"/>
      <c r="Q2" s="74"/>
      <c r="R2" s="62"/>
    </row>
    <row r="4" spans="2:18" s="78" customFormat="1" ht="15" customHeight="1">
      <c r="B4" s="75" t="s">
        <v>17</v>
      </c>
      <c r="C4" s="75"/>
      <c r="D4" s="75"/>
      <c r="E4" s="75"/>
      <c r="F4" s="75"/>
      <c r="G4" s="75"/>
      <c r="H4" s="76"/>
      <c r="I4" s="77"/>
      <c r="K4" s="75" t="s">
        <v>17</v>
      </c>
      <c r="L4" s="75"/>
      <c r="M4" s="75"/>
      <c r="N4" s="75"/>
      <c r="O4" s="75"/>
      <c r="P4" s="75"/>
      <c r="Q4" s="76"/>
      <c r="R4" s="77"/>
    </row>
    <row r="6" spans="2:18" s="78" customFormat="1" ht="21" customHeight="1">
      <c r="B6" s="79" t="s">
        <v>8</v>
      </c>
      <c r="C6" s="80"/>
      <c r="H6" s="81"/>
      <c r="I6" s="81"/>
      <c r="K6" s="79" t="s">
        <v>9</v>
      </c>
      <c r="L6" s="82"/>
      <c r="M6" s="83"/>
      <c r="N6" s="83"/>
      <c r="O6" s="83"/>
      <c r="P6" s="83"/>
      <c r="Q6" s="84"/>
      <c r="R6" s="84"/>
    </row>
    <row r="7" spans="2:18" s="78" customFormat="1" ht="21" customHeight="1">
      <c r="B7" s="85" t="s">
        <v>0</v>
      </c>
      <c r="C7" s="86" t="s">
        <v>10</v>
      </c>
      <c r="D7" s="86" t="s">
        <v>11</v>
      </c>
      <c r="E7" s="86" t="s">
        <v>12</v>
      </c>
      <c r="F7" s="86" t="s">
        <v>13</v>
      </c>
      <c r="G7" s="86" t="s">
        <v>15</v>
      </c>
      <c r="H7" s="86" t="s">
        <v>18</v>
      </c>
      <c r="I7" s="65" t="s">
        <v>19</v>
      </c>
      <c r="K7" s="87" t="s">
        <v>0</v>
      </c>
      <c r="L7" s="86" t="s">
        <v>10</v>
      </c>
      <c r="M7" s="86" t="s">
        <v>11</v>
      </c>
      <c r="N7" s="86" t="s">
        <v>12</v>
      </c>
      <c r="O7" s="86" t="s">
        <v>13</v>
      </c>
      <c r="P7" s="86" t="s">
        <v>15</v>
      </c>
      <c r="Q7" s="86" t="s">
        <v>18</v>
      </c>
      <c r="R7" s="65" t="s">
        <v>19</v>
      </c>
    </row>
    <row r="8" spans="2:18" s="78" customFormat="1" ht="21" customHeight="1">
      <c r="B8" s="88" t="s">
        <v>1</v>
      </c>
      <c r="C8" s="89">
        <v>0.61616776370904691</v>
      </c>
      <c r="D8" s="89">
        <v>0.60051946462463746</v>
      </c>
      <c r="E8" s="89">
        <v>0.49977077704599532</v>
      </c>
      <c r="F8" s="89">
        <v>0.44655668103530433</v>
      </c>
      <c r="G8" s="89">
        <v>0.52542510999999703</v>
      </c>
      <c r="H8" s="90">
        <f t="shared" ref="H8:H9" si="0">AVERAGE(C8:F8)</f>
        <v>0.54075367160374599</v>
      </c>
      <c r="I8" s="91">
        <f t="shared" ref="I8:I9" si="1">AVERAGE(C8:G8)</f>
        <v>0.53768795928299618</v>
      </c>
      <c r="K8" s="88" t="s">
        <v>1</v>
      </c>
      <c r="L8" s="92">
        <v>50.3</v>
      </c>
      <c r="M8" s="92">
        <v>58.116751962337801</v>
      </c>
      <c r="N8" s="92">
        <v>48.174029765954735</v>
      </c>
      <c r="O8" s="92">
        <v>45.282799349469691</v>
      </c>
      <c r="P8" s="89">
        <v>54.429934039999893</v>
      </c>
      <c r="Q8" s="90">
        <f>AVERAGE(L8:O8)</f>
        <v>50.468395269440556</v>
      </c>
      <c r="R8" s="91">
        <f>AVERAGE(L8:P8)</f>
        <v>51.260703023552423</v>
      </c>
    </row>
    <row r="9" spans="2:18" s="78" customFormat="1" ht="21" customHeight="1">
      <c r="B9" s="88" t="s">
        <v>14</v>
      </c>
      <c r="C9" s="89">
        <v>1.274801081378782</v>
      </c>
      <c r="D9" s="89">
        <v>1.2462648712244171</v>
      </c>
      <c r="E9" s="89">
        <v>0.91096605829083566</v>
      </c>
      <c r="F9" s="89">
        <v>1.3121471780558891</v>
      </c>
      <c r="G9" s="89">
        <v>1.0172405799999857</v>
      </c>
      <c r="H9" s="90">
        <f t="shared" si="0"/>
        <v>1.1860447972374808</v>
      </c>
      <c r="I9" s="91">
        <f t="shared" si="1"/>
        <v>1.1522839537899818</v>
      </c>
      <c r="K9" s="88" t="s">
        <v>14</v>
      </c>
      <c r="L9" s="92">
        <v>139.19999999999999</v>
      </c>
      <c r="M9" s="92">
        <v>158.80794503857774</v>
      </c>
      <c r="N9" s="92">
        <v>109.3455377276528</v>
      </c>
      <c r="O9" s="92">
        <v>204.97689950934569</v>
      </c>
      <c r="P9" s="89">
        <v>127.64151906000009</v>
      </c>
      <c r="Q9" s="90">
        <f>AVERAGE(L9:O9)</f>
        <v>153.08259556889408</v>
      </c>
      <c r="R9" s="91">
        <f>AVERAGE(L9:P9)</f>
        <v>147.99438026711528</v>
      </c>
    </row>
    <row r="10" spans="2:18">
      <c r="B10" s="93"/>
      <c r="C10" s="94"/>
      <c r="D10" s="94"/>
      <c r="E10" s="94"/>
      <c r="F10" s="94"/>
      <c r="G10" s="94"/>
      <c r="H10" s="95"/>
      <c r="I10" s="96"/>
      <c r="K10" s="93"/>
      <c r="L10" s="94"/>
      <c r="M10" s="94"/>
      <c r="N10" s="94"/>
      <c r="O10" s="94"/>
      <c r="P10" s="94"/>
      <c r="Q10" s="95"/>
      <c r="R10" s="96"/>
    </row>
    <row r="13" spans="2:18" s="78" customFormat="1" ht="15" customHeight="1">
      <c r="B13" s="75" t="s">
        <v>16</v>
      </c>
      <c r="C13" s="75"/>
      <c r="D13" s="75"/>
      <c r="E13" s="75"/>
      <c r="F13" s="75"/>
      <c r="G13" s="75"/>
      <c r="H13" s="76"/>
      <c r="I13" s="77"/>
      <c r="K13" s="75" t="s">
        <v>16</v>
      </c>
      <c r="L13" s="75"/>
      <c r="M13" s="75"/>
      <c r="N13" s="75"/>
      <c r="O13" s="75"/>
      <c r="P13" s="75"/>
      <c r="Q13" s="76"/>
      <c r="R13" s="77"/>
    </row>
    <row r="15" spans="2:18" s="78" customFormat="1" ht="21" customHeight="1">
      <c r="B15" s="79" t="s">
        <v>8</v>
      </c>
      <c r="H15" s="81"/>
      <c r="I15" s="81"/>
      <c r="K15" s="79" t="s">
        <v>9</v>
      </c>
      <c r="L15" s="83"/>
      <c r="M15" s="83"/>
      <c r="N15" s="83"/>
      <c r="O15" s="83"/>
      <c r="P15" s="83"/>
      <c r="Q15" s="84"/>
      <c r="R15" s="84"/>
    </row>
    <row r="16" spans="2:18" s="78" customFormat="1" ht="21" customHeight="1">
      <c r="B16" s="85" t="s">
        <v>0</v>
      </c>
      <c r="C16" s="86" t="s">
        <v>10</v>
      </c>
      <c r="D16" s="86" t="s">
        <v>11</v>
      </c>
      <c r="E16" s="86" t="s">
        <v>12</v>
      </c>
      <c r="F16" s="86" t="s">
        <v>13</v>
      </c>
      <c r="G16" s="86" t="s">
        <v>15</v>
      </c>
      <c r="H16" s="86" t="s">
        <v>18</v>
      </c>
      <c r="I16" s="65" t="s">
        <v>19</v>
      </c>
      <c r="K16" s="85" t="s">
        <v>0</v>
      </c>
      <c r="L16" s="86" t="s">
        <v>10</v>
      </c>
      <c r="M16" s="86" t="s">
        <v>11</v>
      </c>
      <c r="N16" s="86" t="s">
        <v>12</v>
      </c>
      <c r="O16" s="86" t="s">
        <v>13</v>
      </c>
      <c r="P16" s="86" t="s">
        <v>15</v>
      </c>
      <c r="Q16" s="86" t="s">
        <v>18</v>
      </c>
      <c r="R16" s="65" t="s">
        <v>19</v>
      </c>
    </row>
    <row r="17" spans="2:18" s="78" customFormat="1" ht="21" customHeight="1">
      <c r="B17" s="88" t="s">
        <v>1</v>
      </c>
      <c r="C17" s="89">
        <v>0.61499999999999999</v>
      </c>
      <c r="D17" s="89">
        <v>0.59799999999999998</v>
      </c>
      <c r="E17" s="89">
        <v>0.501</v>
      </c>
      <c r="F17" s="89">
        <v>0.44700000000000001</v>
      </c>
      <c r="G17" s="89">
        <v>0.52539999999999998</v>
      </c>
      <c r="H17" s="90">
        <f>AVERAGE(C17:F17)</f>
        <v>0.54025000000000001</v>
      </c>
      <c r="I17" s="91">
        <f>AVERAGE(C17:G17)</f>
        <v>0.53727999999999998</v>
      </c>
      <c r="K17" s="88" t="s">
        <v>1</v>
      </c>
      <c r="L17" s="97">
        <v>50.3</v>
      </c>
      <c r="M17" s="97">
        <v>58.1</v>
      </c>
      <c r="N17" s="97">
        <v>48.2</v>
      </c>
      <c r="O17" s="97">
        <v>45.3</v>
      </c>
      <c r="P17" s="97">
        <v>54.430700000000002</v>
      </c>
      <c r="Q17" s="90">
        <f>AVERAGE(L17:O17)</f>
        <v>50.475000000000009</v>
      </c>
      <c r="R17" s="91">
        <f>AVERAGE(L17:P17)</f>
        <v>51.266140000000007</v>
      </c>
    </row>
    <row r="18" spans="2:18" s="78" customFormat="1" ht="21" customHeight="1">
      <c r="B18" s="88" t="s">
        <v>14</v>
      </c>
      <c r="C18" s="89">
        <v>1.29</v>
      </c>
      <c r="D18" s="89">
        <v>1.2450000000000001</v>
      </c>
      <c r="E18" s="89">
        <v>0.91500000000000004</v>
      </c>
      <c r="F18" s="89">
        <v>1.3120000000000001</v>
      </c>
      <c r="G18" s="89">
        <v>1.0172000000000001</v>
      </c>
      <c r="H18" s="90">
        <f>AVERAGE(C18:F18)</f>
        <v>1.1905000000000001</v>
      </c>
      <c r="I18" s="91">
        <f>AVERAGE(C18:G18)</f>
        <v>1.15584</v>
      </c>
      <c r="K18" s="88" t="s">
        <v>14</v>
      </c>
      <c r="L18" s="97">
        <v>139.19999999999999</v>
      </c>
      <c r="M18" s="97">
        <v>159.30000000000001</v>
      </c>
      <c r="N18" s="97">
        <v>109.8</v>
      </c>
      <c r="O18" s="97">
        <v>205</v>
      </c>
      <c r="P18" s="97">
        <v>127.6397</v>
      </c>
      <c r="Q18" s="90">
        <f>AVERAGE(L18:O18)</f>
        <v>153.32499999999999</v>
      </c>
      <c r="R18" s="91">
        <f>AVERAGE(L18:P18)</f>
        <v>148.18793999999997</v>
      </c>
    </row>
    <row r="19" spans="2:18">
      <c r="B19" s="93"/>
      <c r="C19" s="96"/>
      <c r="D19" s="96"/>
      <c r="E19" s="96"/>
      <c r="F19" s="96"/>
      <c r="G19" s="96"/>
      <c r="H19" s="95"/>
      <c r="I19" s="96"/>
      <c r="K19" s="93"/>
      <c r="L19" s="94"/>
      <c r="M19" s="94"/>
      <c r="N19" s="94"/>
      <c r="O19" s="94"/>
      <c r="P19" s="94"/>
      <c r="Q19" s="95"/>
      <c r="R19" s="96"/>
    </row>
    <row r="20" spans="2:18">
      <c r="C20" s="64"/>
      <c r="D20" s="64"/>
      <c r="E20" s="64"/>
      <c r="F20" s="64"/>
      <c r="G20" s="64"/>
    </row>
    <row r="21" spans="2:18">
      <c r="C21" s="64"/>
      <c r="D21" s="64"/>
      <c r="E21" s="64"/>
      <c r="F21" s="64"/>
      <c r="G21" s="64"/>
    </row>
    <row r="22" spans="2:18" s="78" customFormat="1" ht="15" customHeight="1">
      <c r="B22" s="75" t="s">
        <v>63</v>
      </c>
      <c r="C22" s="77"/>
      <c r="D22" s="77"/>
      <c r="E22" s="77"/>
      <c r="F22" s="77"/>
      <c r="G22" s="77"/>
      <c r="H22" s="76"/>
      <c r="I22" s="77"/>
      <c r="K22" s="75" t="s">
        <v>63</v>
      </c>
      <c r="L22" s="75"/>
      <c r="M22" s="75"/>
      <c r="N22" s="75"/>
      <c r="O22" s="75"/>
      <c r="P22" s="75"/>
      <c r="Q22" s="76"/>
      <c r="R22" s="77"/>
    </row>
    <row r="23" spans="2:18">
      <c r="C23" s="64"/>
      <c r="D23" s="64"/>
      <c r="E23" s="64"/>
      <c r="F23" s="64"/>
      <c r="G23" s="64"/>
    </row>
    <row r="24" spans="2:18" s="78" customFormat="1" ht="22.5" customHeight="1">
      <c r="B24" s="79" t="s">
        <v>8</v>
      </c>
      <c r="C24" s="81"/>
      <c r="D24" s="81"/>
      <c r="E24" s="81"/>
      <c r="F24" s="81"/>
      <c r="G24" s="81"/>
      <c r="H24" s="81"/>
      <c r="I24" s="81"/>
      <c r="K24" s="79" t="s">
        <v>9</v>
      </c>
      <c r="L24" s="83"/>
      <c r="M24" s="83"/>
      <c r="N24" s="83"/>
      <c r="O24" s="83"/>
      <c r="P24" s="83"/>
      <c r="Q24" s="84"/>
      <c r="R24" s="84"/>
    </row>
    <row r="25" spans="2:18" s="78" customFormat="1" ht="21" customHeight="1">
      <c r="B25" s="85" t="s">
        <v>0</v>
      </c>
      <c r="C25" s="86" t="s">
        <v>10</v>
      </c>
      <c r="D25" s="86" t="s">
        <v>11</v>
      </c>
      <c r="E25" s="86" t="s">
        <v>12</v>
      </c>
      <c r="F25" s="86" t="s">
        <v>13</v>
      </c>
      <c r="G25" s="86" t="s">
        <v>15</v>
      </c>
      <c r="H25" s="86" t="s">
        <v>18</v>
      </c>
      <c r="I25" s="65" t="s">
        <v>19</v>
      </c>
      <c r="K25" s="85" t="s">
        <v>0</v>
      </c>
      <c r="L25" s="86" t="s">
        <v>10</v>
      </c>
      <c r="M25" s="86" t="s">
        <v>11</v>
      </c>
      <c r="N25" s="86" t="s">
        <v>12</v>
      </c>
      <c r="O25" s="86" t="s">
        <v>13</v>
      </c>
      <c r="P25" s="86" t="s">
        <v>15</v>
      </c>
      <c r="Q25" s="86" t="s">
        <v>18</v>
      </c>
      <c r="R25" s="65" t="s">
        <v>19</v>
      </c>
    </row>
    <row r="26" spans="2:18" s="78" customFormat="1" ht="21" customHeight="1">
      <c r="B26" s="88" t="s">
        <v>1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8">
        <f t="shared" ref="H26:H27" si="2">AVERAGE(C26:F26)</f>
        <v>0</v>
      </c>
      <c r="I26" s="99">
        <f t="shared" ref="I26:I27" si="3">AVERAGE(C26:G26)</f>
        <v>0</v>
      </c>
      <c r="K26" s="88" t="s">
        <v>1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8">
        <f t="shared" ref="Q26:Q27" si="4">AVERAGE(L26:O26)</f>
        <v>0</v>
      </c>
      <c r="R26" s="99">
        <f t="shared" ref="R26:R27" si="5">AVERAGE(L26:P26)</f>
        <v>0</v>
      </c>
    </row>
    <row r="27" spans="2:18" s="78" customFormat="1" ht="21" customHeight="1">
      <c r="B27" s="88" t="s">
        <v>14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8">
        <f t="shared" si="2"/>
        <v>0</v>
      </c>
      <c r="I27" s="99">
        <f t="shared" si="3"/>
        <v>0</v>
      </c>
      <c r="K27" s="88" t="s">
        <v>14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8">
        <f t="shared" si="4"/>
        <v>0</v>
      </c>
      <c r="R27" s="99">
        <f t="shared" si="5"/>
        <v>0</v>
      </c>
    </row>
    <row r="28" spans="2:18">
      <c r="B28" s="93"/>
      <c r="C28" s="96"/>
      <c r="D28" s="96"/>
      <c r="E28" s="96"/>
      <c r="F28" s="96"/>
      <c r="G28" s="96"/>
      <c r="H28" s="95"/>
      <c r="I28" s="96"/>
      <c r="K28" s="93"/>
      <c r="L28" s="94"/>
      <c r="M28" s="94"/>
      <c r="N28" s="94"/>
      <c r="O28" s="94"/>
      <c r="P28" s="94"/>
      <c r="Q28" s="95"/>
      <c r="R28" s="96"/>
    </row>
    <row r="29" spans="2:18">
      <c r="C29" s="64"/>
      <c r="D29" s="64"/>
      <c r="E29" s="64"/>
      <c r="F29" s="64"/>
      <c r="G29" s="64"/>
    </row>
    <row r="30" spans="2:18">
      <c r="C30" s="64"/>
      <c r="D30" s="64"/>
      <c r="E30" s="64"/>
      <c r="F30" s="64"/>
      <c r="G30" s="64"/>
    </row>
    <row r="31" spans="2:18" s="78" customFormat="1" ht="15" customHeight="1">
      <c r="B31" s="75" t="s">
        <v>20</v>
      </c>
      <c r="C31" s="77"/>
      <c r="D31" s="77"/>
      <c r="E31" s="77"/>
      <c r="F31" s="77"/>
      <c r="G31" s="77"/>
      <c r="H31" s="76"/>
      <c r="I31" s="77"/>
      <c r="K31" s="75" t="s">
        <v>20</v>
      </c>
      <c r="L31" s="75"/>
      <c r="M31" s="75"/>
      <c r="N31" s="75"/>
      <c r="O31" s="75"/>
      <c r="P31" s="75"/>
      <c r="Q31" s="76"/>
      <c r="R31" s="77"/>
    </row>
    <row r="32" spans="2:18">
      <c r="C32" s="64"/>
      <c r="D32" s="64"/>
      <c r="E32" s="64"/>
      <c r="F32" s="64"/>
      <c r="G32" s="64"/>
    </row>
    <row r="33" spans="2:18" s="78" customFormat="1" ht="22.5" customHeight="1">
      <c r="B33" s="79" t="s">
        <v>8</v>
      </c>
      <c r="C33" s="81"/>
      <c r="D33" s="81"/>
      <c r="E33" s="81"/>
      <c r="F33" s="81"/>
      <c r="G33" s="81"/>
      <c r="H33" s="81"/>
      <c r="I33" s="81"/>
      <c r="K33" s="79" t="s">
        <v>9</v>
      </c>
      <c r="L33" s="83"/>
      <c r="M33" s="83"/>
      <c r="N33" s="83"/>
      <c r="O33" s="83"/>
      <c r="P33" s="83"/>
      <c r="Q33" s="84"/>
      <c r="R33" s="84"/>
    </row>
    <row r="34" spans="2:18" s="78" customFormat="1" ht="21" customHeight="1">
      <c r="B34" s="85" t="s">
        <v>0</v>
      </c>
      <c r="C34" s="86" t="s">
        <v>10</v>
      </c>
      <c r="D34" s="86" t="s">
        <v>11</v>
      </c>
      <c r="E34" s="86" t="s">
        <v>12</v>
      </c>
      <c r="F34" s="86" t="s">
        <v>13</v>
      </c>
      <c r="G34" s="86" t="s">
        <v>15</v>
      </c>
      <c r="H34" s="86" t="s">
        <v>18</v>
      </c>
      <c r="I34" s="65" t="s">
        <v>19</v>
      </c>
      <c r="K34" s="85" t="s">
        <v>0</v>
      </c>
      <c r="L34" s="86" t="s">
        <v>10</v>
      </c>
      <c r="M34" s="86" t="s">
        <v>11</v>
      </c>
      <c r="N34" s="86" t="s">
        <v>12</v>
      </c>
      <c r="O34" s="86" t="s">
        <v>13</v>
      </c>
      <c r="P34" s="86" t="s">
        <v>15</v>
      </c>
      <c r="Q34" s="86" t="s">
        <v>18</v>
      </c>
      <c r="R34" s="65" t="s">
        <v>19</v>
      </c>
    </row>
    <row r="35" spans="2:18" s="78" customFormat="1" ht="21" customHeight="1">
      <c r="B35" s="88" t="s">
        <v>1</v>
      </c>
      <c r="C35" s="92">
        <f t="shared" ref="C35:G36" si="6">C8-C26</f>
        <v>0.61616776370904691</v>
      </c>
      <c r="D35" s="92">
        <f t="shared" si="6"/>
        <v>0.60051946462463746</v>
      </c>
      <c r="E35" s="92">
        <f t="shared" si="6"/>
        <v>0.49977077704599532</v>
      </c>
      <c r="F35" s="92">
        <f t="shared" si="6"/>
        <v>0.44655668103530433</v>
      </c>
      <c r="G35" s="92">
        <f t="shared" si="6"/>
        <v>0.52542510999999703</v>
      </c>
      <c r="H35" s="90">
        <f t="shared" ref="H35:H36" si="7">AVERAGE(C35:F35)</f>
        <v>0.54075367160374599</v>
      </c>
      <c r="I35" s="91">
        <f t="shared" ref="I35:I36" si="8">AVERAGE(C35:G35)</f>
        <v>0.53768795928299618</v>
      </c>
      <c r="K35" s="88" t="s">
        <v>1</v>
      </c>
      <c r="L35" s="97">
        <f t="shared" ref="L35:P36" si="9">L8-L26</f>
        <v>50.3</v>
      </c>
      <c r="M35" s="97">
        <f t="shared" si="9"/>
        <v>58.116751962337801</v>
      </c>
      <c r="N35" s="97">
        <f t="shared" si="9"/>
        <v>48.174029765954735</v>
      </c>
      <c r="O35" s="97">
        <f t="shared" si="9"/>
        <v>45.282799349469691</v>
      </c>
      <c r="P35" s="97">
        <f t="shared" si="9"/>
        <v>54.429934039999893</v>
      </c>
      <c r="Q35" s="90">
        <f t="shared" ref="Q35:Q36" si="10">AVERAGE(L35:O35)</f>
        <v>50.468395269440556</v>
      </c>
      <c r="R35" s="91">
        <f t="shared" ref="R35:R36" si="11">AVERAGE(L35:P35)</f>
        <v>51.260703023552423</v>
      </c>
    </row>
    <row r="36" spans="2:18" s="78" customFormat="1" ht="21" customHeight="1">
      <c r="B36" s="88" t="s">
        <v>14</v>
      </c>
      <c r="C36" s="92">
        <f t="shared" si="6"/>
        <v>1.274801081378782</v>
      </c>
      <c r="D36" s="92">
        <f t="shared" si="6"/>
        <v>1.2462648712244171</v>
      </c>
      <c r="E36" s="92">
        <f t="shared" si="6"/>
        <v>0.91096605829083566</v>
      </c>
      <c r="F36" s="92">
        <f t="shared" si="6"/>
        <v>1.3121471780558891</v>
      </c>
      <c r="G36" s="92">
        <f t="shared" si="6"/>
        <v>1.0172405799999857</v>
      </c>
      <c r="H36" s="90">
        <f t="shared" si="7"/>
        <v>1.1860447972374808</v>
      </c>
      <c r="I36" s="91">
        <f t="shared" si="8"/>
        <v>1.1522839537899818</v>
      </c>
      <c r="K36" s="88" t="s">
        <v>14</v>
      </c>
      <c r="L36" s="97">
        <f t="shared" si="9"/>
        <v>139.19999999999999</v>
      </c>
      <c r="M36" s="97">
        <f t="shared" si="9"/>
        <v>158.80794503857774</v>
      </c>
      <c r="N36" s="97">
        <f t="shared" si="9"/>
        <v>109.3455377276528</v>
      </c>
      <c r="O36" s="97">
        <f t="shared" si="9"/>
        <v>204.97689950934569</v>
      </c>
      <c r="P36" s="97">
        <f t="shared" si="9"/>
        <v>127.64151906000009</v>
      </c>
      <c r="Q36" s="90">
        <f t="shared" si="10"/>
        <v>153.08259556889408</v>
      </c>
      <c r="R36" s="91">
        <f t="shared" si="11"/>
        <v>147.99438026711528</v>
      </c>
    </row>
    <row r="37" spans="2:18">
      <c r="B37" s="93"/>
      <c r="C37" s="96"/>
      <c r="D37" s="96"/>
      <c r="E37" s="96"/>
      <c r="F37" s="96"/>
      <c r="G37" s="96"/>
      <c r="H37" s="95"/>
      <c r="I37" s="96"/>
      <c r="K37" s="93"/>
      <c r="L37" s="94"/>
      <c r="M37" s="94"/>
      <c r="N37" s="94"/>
      <c r="O37" s="94"/>
      <c r="P37" s="94"/>
      <c r="Q37" s="95"/>
      <c r="R37" s="9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24"/>
  <sheetViews>
    <sheetView zoomScaleNormal="100" workbookViewId="0">
      <selection activeCell="E9" sqref="E9"/>
    </sheetView>
  </sheetViews>
  <sheetFormatPr defaultColWidth="9.42578125" defaultRowHeight="12.75"/>
  <cols>
    <col min="1" max="1" width="9.42578125" style="63"/>
    <col min="2" max="2" width="71.28515625" style="63" customWidth="1"/>
    <col min="3" max="3" width="13.42578125" style="64" customWidth="1"/>
    <col min="4" max="5" width="21.140625" style="63" bestFit="1" customWidth="1"/>
    <col min="6" max="6" width="23" style="63" bestFit="1" customWidth="1"/>
    <col min="7" max="16384" width="9.42578125" style="63"/>
  </cols>
  <sheetData>
    <row r="2" spans="2:5" s="78" customFormat="1" ht="27.75" customHeight="1">
      <c r="B2" s="61" t="s">
        <v>27</v>
      </c>
      <c r="C2" s="62"/>
      <c r="D2" s="61"/>
      <c r="E2" s="61"/>
    </row>
    <row r="3" spans="2:5" ht="10.9" customHeight="1"/>
    <row r="4" spans="2:5" ht="27.75" customHeight="1">
      <c r="B4" s="65" t="s">
        <v>60</v>
      </c>
      <c r="C4" s="65"/>
      <c r="D4" s="65" t="s">
        <v>1</v>
      </c>
      <c r="E4" s="65" t="s">
        <v>14</v>
      </c>
    </row>
    <row r="5" spans="2:5" s="78" customFormat="1" ht="27.75" customHeight="1">
      <c r="B5" s="66" t="s">
        <v>68</v>
      </c>
      <c r="C5" s="67" t="s">
        <v>72</v>
      </c>
      <c r="D5" s="68">
        <f>'STPIS inputs'!D9</f>
        <v>42120</v>
      </c>
      <c r="E5" s="68">
        <f>'STPIS inputs'!E9</f>
        <v>42120</v>
      </c>
    </row>
    <row r="6" spans="2:5" s="78" customFormat="1" ht="27.75" customHeight="1">
      <c r="B6" s="66" t="s">
        <v>69</v>
      </c>
      <c r="C6" s="67" t="s">
        <v>73</v>
      </c>
      <c r="D6" s="69">
        <f>+'STPIS inputs'!D7</f>
        <v>12243031.016374961</v>
      </c>
      <c r="E6" s="69">
        <f>'STPIS inputs'!E7</f>
        <v>4935185.8715786375</v>
      </c>
    </row>
    <row r="7" spans="2:5" s="78" customFormat="1" ht="27.75" customHeight="1">
      <c r="B7" s="66" t="s">
        <v>4</v>
      </c>
      <c r="C7" s="67" t="s">
        <v>2</v>
      </c>
      <c r="D7" s="70">
        <f>'STPIS inputs'!$C$4</f>
        <v>1054028930.0314789</v>
      </c>
      <c r="E7" s="70">
        <f>'STPIS inputs'!$C$4</f>
        <v>1054028930.0314789</v>
      </c>
    </row>
    <row r="8" spans="2:5" s="78" customFormat="1" ht="27.75" customHeight="1">
      <c r="B8" s="66" t="s">
        <v>5</v>
      </c>
      <c r="C8" s="67" t="s">
        <v>74</v>
      </c>
      <c r="D8" s="71">
        <f>+'Annual performance and targets'!I35</f>
        <v>0.53768795928299618</v>
      </c>
      <c r="E8" s="71">
        <f>+'Annual performance and targets'!I36</f>
        <v>1.1522839537899818</v>
      </c>
    </row>
    <row r="9" spans="2:5" s="78" customFormat="1" ht="27.75" customHeight="1">
      <c r="B9" s="66" t="s">
        <v>6</v>
      </c>
      <c r="C9" s="67" t="s">
        <v>75</v>
      </c>
      <c r="D9" s="71">
        <f>+'Annual performance and targets'!R35</f>
        <v>51.260703023552423</v>
      </c>
      <c r="E9" s="71">
        <f>+'Annual performance and targets'!R36</f>
        <v>147.99438026711528</v>
      </c>
    </row>
    <row r="10" spans="2:5" s="78" customFormat="1" ht="27.75" customHeight="1">
      <c r="B10" s="66" t="s">
        <v>70</v>
      </c>
      <c r="C10" s="67" t="s">
        <v>76</v>
      </c>
      <c r="D10" s="72">
        <v>1.5</v>
      </c>
      <c r="E10" s="72">
        <v>1.5</v>
      </c>
    </row>
    <row r="11" spans="2:5" s="78" customFormat="1" ht="27.75" customHeight="1">
      <c r="B11" s="66" t="s">
        <v>71</v>
      </c>
      <c r="C11" s="67" t="s">
        <v>7</v>
      </c>
      <c r="D11" s="73">
        <f>'STPIS inputs'!$C$11</f>
        <v>0.17125645438898451</v>
      </c>
      <c r="E11" s="73">
        <f>'STPIS inputs'!$C$11</f>
        <v>0.17125645438898451</v>
      </c>
    </row>
    <row r="12" spans="2:5" s="78" customFormat="1" ht="27.75" customHeight="1">
      <c r="B12" s="66" t="s">
        <v>28</v>
      </c>
      <c r="C12" s="67"/>
      <c r="D12" s="73">
        <f t="shared" ref="D12:E12" si="0">((D5*(1+D11)*(1-(1/(1+D10)))*D6)/D7)/(365.25*24*60)*100</f>
        <v>6.5369522394087221E-2</v>
      </c>
      <c r="E12" s="73">
        <f t="shared" si="0"/>
        <v>2.6350561631319328E-2</v>
      </c>
    </row>
    <row r="13" spans="2:5" s="78" customFormat="1" ht="27.75" customHeight="1">
      <c r="B13" s="66" t="s">
        <v>29</v>
      </c>
      <c r="C13" s="67"/>
      <c r="D13" s="73">
        <f t="shared" ref="D13:E13" si="1">((((((D5*(1+D11))/(1+D10))*D6))/D7)/(365.25*24*60))*(D9/D8)*100</f>
        <v>4.15468689151127</v>
      </c>
      <c r="E13" s="73">
        <f t="shared" si="1"/>
        <v>2.2562349760467155</v>
      </c>
    </row>
    <row r="16" spans="2:5">
      <c r="C16" s="139"/>
    </row>
    <row r="17" spans="2:3">
      <c r="C17" s="139"/>
    </row>
    <row r="19" spans="2:3">
      <c r="B19" s="140"/>
    </row>
    <row r="20" spans="2:3">
      <c r="B20" s="140"/>
    </row>
    <row r="22" spans="2:3">
      <c r="B22" s="141"/>
    </row>
    <row r="23" spans="2:3">
      <c r="B23" s="140"/>
    </row>
    <row r="24" spans="2:3">
      <c r="B24" s="14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60461-07C7-4785-85AA-9EAC55D677C1}">
  <dimension ref="A1:AH5"/>
  <sheetViews>
    <sheetView workbookViewId="0">
      <selection activeCell="G18" sqref="G18"/>
    </sheetView>
  </sheetViews>
  <sheetFormatPr defaultColWidth="9.140625" defaultRowHeight="14.25"/>
  <cols>
    <col min="1" max="16384" width="9.140625" style="43"/>
  </cols>
  <sheetData>
    <row r="1" spans="1:34" s="60" customFormat="1" ht="12.75">
      <c r="A1" s="56"/>
      <c r="B1" s="29" t="s">
        <v>47</v>
      </c>
      <c r="C1" s="56"/>
      <c r="D1" s="56"/>
      <c r="E1" s="56"/>
      <c r="F1" s="56"/>
      <c r="G1" s="56"/>
      <c r="H1" s="56"/>
      <c r="I1" s="56"/>
      <c r="J1" s="30"/>
      <c r="K1" s="30"/>
      <c r="L1" s="30"/>
      <c r="M1" s="30"/>
      <c r="N1" s="57"/>
      <c r="O1" s="31"/>
      <c r="P1" s="57"/>
      <c r="Q1" s="31"/>
      <c r="R1" s="57"/>
      <c r="S1" s="57"/>
      <c r="T1" s="57"/>
      <c r="U1" s="57"/>
      <c r="V1" s="57"/>
      <c r="W1" s="57"/>
      <c r="X1" s="57"/>
      <c r="Y1" s="57"/>
      <c r="Z1" s="31"/>
      <c r="AA1" s="31"/>
      <c r="AB1" s="58"/>
      <c r="AC1" s="58"/>
      <c r="AD1" s="58"/>
      <c r="AE1" s="58"/>
      <c r="AF1" s="58"/>
      <c r="AG1" s="59"/>
      <c r="AH1" s="59"/>
    </row>
    <row r="2" spans="1:34" s="32" customFormat="1" ht="11.25">
      <c r="B2" s="33"/>
      <c r="C2" s="34"/>
      <c r="D2" s="34"/>
      <c r="E2" s="34"/>
      <c r="F2" s="35"/>
      <c r="G2" s="36"/>
      <c r="H2" s="37"/>
    </row>
    <row r="3" spans="1:34" s="32" customFormat="1" ht="11.25">
      <c r="B3" s="38" t="s">
        <v>48</v>
      </c>
      <c r="C3" s="39" t="s">
        <v>49</v>
      </c>
      <c r="D3" s="39" t="s">
        <v>50</v>
      </c>
      <c r="E3" s="40"/>
      <c r="F3" s="41"/>
      <c r="G3" s="42"/>
      <c r="H3" s="37"/>
    </row>
    <row r="4" spans="1:34" s="32" customFormat="1" ht="11.25">
      <c r="B4" s="33" t="s">
        <v>51</v>
      </c>
      <c r="D4" s="32" t="s">
        <v>52</v>
      </c>
      <c r="E4" s="34"/>
      <c r="F4" s="35"/>
      <c r="G4" s="36"/>
      <c r="H4" s="37"/>
    </row>
    <row r="5" spans="1:34">
      <c r="C5" s="32" t="s">
        <v>62</v>
      </c>
      <c r="D5" s="3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 A C C C a n d A E R ! 1 5 8 0 7 3 4 4 . 1 < / d o c u m e n t i d >  
     < s e n d e r i d > P W U < / s e n d e r i d >  
     < s e n d e r e m a i l > P A T R I C K . W U @ A C C C . G O V . A U < / s e n d e r e m a i l >  
     < l a s t m o d i f i e d > 2 0 2 3 - 0 9 - 2 0 T 0 8 : 1 4 : 1 2 . 0 0 0 0 0 0 0 + 1 0 : 0 0 < / l a s t m o d i f i e d >  
     < d a t a b a s e > A C C C a n d A E R < / d a t a b a s e >  
 < / p r o p e r t i e s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R0002365121</Record_x0020_Number>
    <TaxCatchAll xmlns="8f493e50-f4fa-4672-bec5-6587e791f720">
      <Value>65</Value>
      <Value>59</Value>
      <Value>16</Value>
    </TaxCatchAll>
    <Business_x0020_Groups xmlns="8f493e50-f4fa-4672-bec5-6587e791f720">Operations</Business_x0020_Groups>
    <Person_x0020_or_x0020_Group xmlns="cdf0dde9-ebef-4e0b-9cde-c91850d92f2d">
      <UserInfo>
        <DisplayName>William Godwin</DisplayName>
        <AccountId>3592</AccountId>
        <AccountType/>
      </UserInfo>
    </Person_x0020_or_x0020_Group>
    <Published_x0020_Externally xmlns="8f493e50-f4fa-4672-bec5-6587e791f720">Yes</Published_x0020_Externally>
    <Document_x0020_Category xmlns="8f493e50-f4fa-4672-bec5-6587e791f720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Draft</Document_x0020_Status>
    <Confidential1 xmlns="8f493e50-f4fa-4672-bec5-6587e791f720">No</Confidential1>
    <Attachment_x0020_ID xmlns="8f493e50-f4fa-4672-bec5-6587e791f720" xsi:nil="true"/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Props1.xml><?xml version="1.0" encoding="utf-8"?>
<ds:datastoreItem xmlns:ds="http://schemas.openxmlformats.org/officeDocument/2006/customXml" ds:itemID="{101D4F9F-BB42-4947-B076-E163222B4D4E}">
  <ds:schemaRefs>
    <ds:schemaRef ds:uri="http://www.imanage.com/work/xmlschema"/>
  </ds:schemaRefs>
</ds:datastoreItem>
</file>

<file path=customXml/itemProps2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E2F6CE-1DF0-4E9F-A53C-2006F4D5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cdf0dde9-ebef-4e0b-9cde-c91850d92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7D60B2-3A6A-43D6-ADDA-D4839F2B3096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E472E08-CC30-4362-88AA-B9EC68F20FF4}">
  <ds:schemaRefs>
    <ds:schemaRef ds:uri="http://schemas.microsoft.com/office/2006/documentManagement/types"/>
    <ds:schemaRef ds:uri="8f493e50-f4fa-4672-bec5-6587e791f720"/>
    <ds:schemaRef ds:uri="http://purl.org/dc/dcmitype/"/>
    <ds:schemaRef ds:uri="cdf0dde9-ebef-4e0b-9cde-c91850d92f2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Output | Decision tables</vt:lpstr>
      <vt:lpstr>STPIS inputs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Zula Altai</dc:creator>
  <cp:lastModifiedBy>Vu Lam</cp:lastModifiedBy>
  <dcterms:created xsi:type="dcterms:W3CDTF">2021-10-04T03:52:19Z</dcterms:created>
  <dcterms:modified xsi:type="dcterms:W3CDTF">2024-04-22T06:01:38Z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</Properties>
</file>