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amscloud.sharepoint.com/sites/BasslinkRevenueProposal/Shared Documents/1. Regulatory Asset Base/"/>
    </mc:Choice>
  </mc:AlternateContent>
  <xr:revisionPtr revIDLastSave="30" documentId="8_{0BCA4E28-4F48-45B5-9888-90F4BA735B31}" xr6:coauthVersionLast="47" xr6:coauthVersionMax="47" xr10:uidLastSave="{785DEDF5-8B7E-4DA4-8F09-47A481D8D214}"/>
  <bookViews>
    <workbookView xWindow="-120" yWindow="-120" windowWidth="29040" windowHeight="15840" activeTab="2" xr2:uid="{A8D06666-1D2E-40D9-A6BB-0DF0486DA303}"/>
  </bookViews>
  <sheets>
    <sheet name="Capex" sheetId="3" r:id="rId1"/>
    <sheet name="Inputs" sheetId="7" r:id="rId2"/>
    <sheet name="RAB" sheetId="8" r:id="rId3"/>
  </sheets>
  <definedNames>
    <definedName name="Asset49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3" l="1"/>
  <c r="K36" i="8" l="1"/>
  <c r="L36" i="8"/>
  <c r="M36" i="8"/>
  <c r="N36" i="8"/>
  <c r="O36" i="8"/>
  <c r="J36" i="8"/>
  <c r="B33" i="8" l="1"/>
  <c r="H90" i="8"/>
  <c r="A65" i="8"/>
  <c r="A93" i="8" s="1"/>
  <c r="C90" i="8" l="1"/>
  <c r="F90" i="8"/>
  <c r="G90" i="8"/>
  <c r="B90" i="8"/>
  <c r="D90" i="8"/>
  <c r="E90" i="8"/>
  <c r="B95" i="8" l="1"/>
  <c r="B99" i="8"/>
  <c r="B103" i="8"/>
  <c r="B107" i="8"/>
  <c r="B111" i="8"/>
  <c r="B96" i="8"/>
  <c r="B100" i="8"/>
  <c r="B104" i="8"/>
  <c r="B108" i="8"/>
  <c r="B112" i="8"/>
  <c r="B94" i="8"/>
  <c r="B98" i="8"/>
  <c r="B106" i="8"/>
  <c r="B114" i="8"/>
  <c r="B101" i="8"/>
  <c r="B109" i="8"/>
  <c r="B102" i="8"/>
  <c r="B110" i="8"/>
  <c r="B97" i="8"/>
  <c r="B105" i="8"/>
  <c r="B113" i="8"/>
  <c r="B8" i="8" l="1"/>
  <c r="B37" i="8" s="1"/>
  <c r="B65" i="8" s="1"/>
  <c r="B93" i="8" s="1"/>
  <c r="C8" i="8" l="1"/>
  <c r="C37" i="8" s="1"/>
  <c r="C65" i="8" s="1"/>
  <c r="C93" i="8" s="1"/>
  <c r="D8" i="8" l="1"/>
  <c r="D37" i="8" s="1"/>
  <c r="D65" i="8" s="1"/>
  <c r="D93" i="8" s="1"/>
  <c r="E8" i="8" l="1"/>
  <c r="E37" i="8" s="1"/>
  <c r="E65" i="8" s="1"/>
  <c r="E93" i="8" s="1"/>
  <c r="F8" i="8" l="1"/>
  <c r="F37" i="8" s="1"/>
  <c r="F65" i="8" s="1"/>
  <c r="F93" i="8" s="1"/>
  <c r="G8" i="8" l="1"/>
  <c r="G37" i="8" s="1"/>
  <c r="G65" i="8" s="1"/>
  <c r="G93" i="8" s="1"/>
  <c r="H8" i="8" l="1"/>
  <c r="H37" i="8" s="1"/>
  <c r="H65" i="8" s="1"/>
  <c r="H93" i="8" s="1"/>
  <c r="AE3" i="3" l="1"/>
  <c r="A29" i="8" l="1"/>
  <c r="A58" i="8" s="1"/>
  <c r="A18" i="8"/>
  <c r="A47" i="8" s="1"/>
  <c r="A10" i="8"/>
  <c r="A39" i="8" s="1"/>
  <c r="A17" i="8"/>
  <c r="A46" i="8" s="1"/>
  <c r="A14" i="8"/>
  <c r="A43" i="8" s="1"/>
  <c r="A13" i="8"/>
  <c r="A42" i="8" s="1"/>
  <c r="A27" i="8"/>
  <c r="A56" i="8" s="1"/>
  <c r="A19" i="8"/>
  <c r="A48" i="8" s="1"/>
  <c r="A23" i="8"/>
  <c r="A52" i="8" s="1"/>
  <c r="A12" i="8"/>
  <c r="A41" i="8" s="1"/>
  <c r="A16" i="8"/>
  <c r="A45" i="8" s="1"/>
  <c r="A9" i="8"/>
  <c r="A38" i="8" s="1"/>
  <c r="A21" i="8"/>
  <c r="A50" i="8" s="1"/>
  <c r="A26" i="8"/>
  <c r="A55" i="8" s="1"/>
  <c r="A11" i="8"/>
  <c r="A40" i="8" s="1"/>
  <c r="A15" i="8"/>
  <c r="A44" i="8" s="1"/>
  <c r="A25" i="8"/>
  <c r="A54" i="8" s="1"/>
  <c r="A22" i="8"/>
  <c r="A51" i="8" s="1"/>
  <c r="A24" i="8"/>
  <c r="A53" i="8" s="1"/>
  <c r="A20" i="8"/>
  <c r="A49" i="8" s="1"/>
  <c r="A77" i="8" s="1"/>
  <c r="A105" i="8" s="1"/>
  <c r="A28" i="8"/>
  <c r="A57" i="8" s="1"/>
  <c r="A68" i="8" l="1"/>
  <c r="A96" i="8" s="1"/>
  <c r="A73" i="8"/>
  <c r="A101" i="8" s="1"/>
  <c r="A79" i="8"/>
  <c r="A107" i="8" s="1"/>
  <c r="A72" i="8"/>
  <c r="A100" i="8" s="1"/>
  <c r="A66" i="8"/>
  <c r="A94" i="8" s="1"/>
  <c r="A83" i="8"/>
  <c r="A111" i="8" s="1"/>
  <c r="A78" i="8"/>
  <c r="A106" i="8" s="1"/>
  <c r="A76" i="8"/>
  <c r="A104" i="8" s="1"/>
  <c r="A85" i="8"/>
  <c r="A113" i="8" s="1"/>
  <c r="A69" i="8"/>
  <c r="A97" i="8" s="1"/>
  <c r="A81" i="8"/>
  <c r="A109" i="8" s="1"/>
  <c r="A70" i="8"/>
  <c r="A98" i="8" s="1"/>
  <c r="A74" i="8"/>
  <c r="A102" i="8" s="1"/>
  <c r="A75" i="8"/>
  <c r="A103" i="8" s="1"/>
  <c r="A86" i="8"/>
  <c r="A114" i="8" s="1"/>
  <c r="A82" i="8"/>
  <c r="A110" i="8" s="1"/>
  <c r="A84" i="8"/>
  <c r="A112" i="8" s="1"/>
  <c r="A71" i="8"/>
  <c r="A99" i="8" s="1"/>
  <c r="A80" i="8"/>
  <c r="A108" i="8" s="1"/>
  <c r="A67" i="8"/>
  <c r="A95" i="8" s="1"/>
  <c r="S2" i="3"/>
  <c r="Y2" i="3"/>
  <c r="N2" i="3"/>
  <c r="T2" i="3"/>
  <c r="Q2" i="3"/>
  <c r="P2" i="3"/>
  <c r="U2" i="3"/>
  <c r="AC2" i="3"/>
  <c r="W2" i="3"/>
  <c r="Z2" i="3"/>
  <c r="AA2" i="3"/>
  <c r="V2" i="3"/>
  <c r="X2" i="3"/>
  <c r="R2" i="3"/>
  <c r="AB2" i="3"/>
  <c r="O2" i="3"/>
  <c r="I2" i="3" l="1"/>
  <c r="H2" i="3"/>
  <c r="K2" i="3"/>
  <c r="L2" i="3"/>
  <c r="J2" i="3"/>
  <c r="M2" i="3"/>
  <c r="AE2" i="3" l="1"/>
  <c r="C3" i="8" l="1"/>
  <c r="C62" i="8"/>
  <c r="G62" i="8"/>
  <c r="G3" i="8"/>
  <c r="D3" i="8"/>
  <c r="D62" i="8"/>
  <c r="F62" i="8"/>
  <c r="F3" i="8"/>
  <c r="B62" i="8"/>
  <c r="B3" i="8"/>
  <c r="E3" i="8"/>
  <c r="E62" i="8"/>
  <c r="G15" i="8" l="1"/>
  <c r="O44" i="8" s="1"/>
  <c r="G27" i="8"/>
  <c r="O56" i="8" s="1"/>
  <c r="G12" i="8"/>
  <c r="O41" i="8" s="1"/>
  <c r="G20" i="8"/>
  <c r="O49" i="8" s="1"/>
  <c r="G13" i="8"/>
  <c r="O42" i="8" s="1"/>
  <c r="G25" i="8"/>
  <c r="O54" i="8" s="1"/>
  <c r="G18" i="8"/>
  <c r="O47" i="8" s="1"/>
  <c r="G11" i="8"/>
  <c r="O40" i="8" s="1"/>
  <c r="G23" i="8"/>
  <c r="O52" i="8" s="1"/>
  <c r="G16" i="8"/>
  <c r="O45" i="8" s="1"/>
  <c r="G28" i="8"/>
  <c r="O57" i="8" s="1"/>
  <c r="G9" i="8"/>
  <c r="O38" i="8" s="1"/>
  <c r="G21" i="8"/>
  <c r="O50" i="8" s="1"/>
  <c r="G19" i="8"/>
  <c r="O48" i="8" s="1"/>
  <c r="G14" i="8"/>
  <c r="O43" i="8" s="1"/>
  <c r="G26" i="8"/>
  <c r="O55" i="8" s="1"/>
  <c r="G24" i="8"/>
  <c r="O53" i="8" s="1"/>
  <c r="G17" i="8"/>
  <c r="O46" i="8" s="1"/>
  <c r="G29" i="8"/>
  <c r="O58" i="8" s="1"/>
  <c r="G10" i="8"/>
  <c r="O39" i="8" s="1"/>
  <c r="G22" i="8"/>
  <c r="O51" i="8" s="1"/>
  <c r="E13" i="8"/>
  <c r="M42" i="8" s="1"/>
  <c r="E25" i="8"/>
  <c r="M54" i="8" s="1"/>
  <c r="E29" i="8"/>
  <c r="M58" i="8" s="1"/>
  <c r="E18" i="8"/>
  <c r="M47" i="8" s="1"/>
  <c r="E11" i="8"/>
  <c r="M40" i="8" s="1"/>
  <c r="E23" i="8"/>
  <c r="M52" i="8" s="1"/>
  <c r="E17" i="8"/>
  <c r="M46" i="8" s="1"/>
  <c r="E16" i="8"/>
  <c r="M45" i="8" s="1"/>
  <c r="E28" i="8"/>
  <c r="M57" i="8" s="1"/>
  <c r="E9" i="8"/>
  <c r="M38" i="8" s="1"/>
  <c r="E21" i="8"/>
  <c r="M50" i="8" s="1"/>
  <c r="E22" i="8"/>
  <c r="M51" i="8" s="1"/>
  <c r="E14" i="8"/>
  <c r="M43" i="8" s="1"/>
  <c r="E26" i="8"/>
  <c r="M55" i="8" s="1"/>
  <c r="E10" i="8"/>
  <c r="M39" i="8" s="1"/>
  <c r="E19" i="8"/>
  <c r="M48" i="8" s="1"/>
  <c r="E12" i="8"/>
  <c r="M41" i="8" s="1"/>
  <c r="E24" i="8"/>
  <c r="M53" i="8" s="1"/>
  <c r="E15" i="8"/>
  <c r="M44" i="8" s="1"/>
  <c r="E27" i="8"/>
  <c r="M56" i="8" s="1"/>
  <c r="E20" i="8"/>
  <c r="M49" i="8" s="1"/>
  <c r="D18" i="8"/>
  <c r="L47" i="8" s="1"/>
  <c r="D10" i="8"/>
  <c r="L39" i="8" s="1"/>
  <c r="D11" i="8"/>
  <c r="L40" i="8" s="1"/>
  <c r="D23" i="8"/>
  <c r="L52" i="8" s="1"/>
  <c r="D22" i="8"/>
  <c r="L51" i="8" s="1"/>
  <c r="D15" i="8"/>
  <c r="L44" i="8" s="1"/>
  <c r="D16" i="8"/>
  <c r="L45" i="8" s="1"/>
  <c r="D28" i="8"/>
  <c r="L57" i="8" s="1"/>
  <c r="D27" i="8"/>
  <c r="L56" i="8" s="1"/>
  <c r="D9" i="8"/>
  <c r="L38" i="8" s="1"/>
  <c r="D21" i="8"/>
  <c r="L50" i="8" s="1"/>
  <c r="D14" i="8"/>
  <c r="L43" i="8" s="1"/>
  <c r="D26" i="8"/>
  <c r="L55" i="8" s="1"/>
  <c r="D19" i="8"/>
  <c r="L48" i="8" s="1"/>
  <c r="D12" i="8"/>
  <c r="L41" i="8" s="1"/>
  <c r="D24" i="8"/>
  <c r="L53" i="8" s="1"/>
  <c r="D17" i="8"/>
  <c r="L46" i="8" s="1"/>
  <c r="D29" i="8"/>
  <c r="L58" i="8" s="1"/>
  <c r="D20" i="8"/>
  <c r="L49" i="8" s="1"/>
  <c r="D13" i="8"/>
  <c r="L42" i="8" s="1"/>
  <c r="D25" i="8"/>
  <c r="L54" i="8" s="1"/>
  <c r="B11" i="8"/>
  <c r="J40" i="8" s="1"/>
  <c r="B23" i="8"/>
  <c r="J52" i="8" s="1"/>
  <c r="B12" i="8"/>
  <c r="J41" i="8" s="1"/>
  <c r="B24" i="8"/>
  <c r="J53" i="8" s="1"/>
  <c r="B13" i="8"/>
  <c r="B25" i="8"/>
  <c r="J54" i="8" s="1"/>
  <c r="B20" i="8"/>
  <c r="J49" i="8" s="1"/>
  <c r="B14" i="8"/>
  <c r="J43" i="8" s="1"/>
  <c r="B26" i="8"/>
  <c r="J55" i="8" s="1"/>
  <c r="B15" i="8"/>
  <c r="J44" i="8" s="1"/>
  <c r="B27" i="8"/>
  <c r="J56" i="8" s="1"/>
  <c r="B16" i="8"/>
  <c r="J45" i="8" s="1"/>
  <c r="B28" i="8"/>
  <c r="J57" i="8" s="1"/>
  <c r="B19" i="8"/>
  <c r="J48" i="8" s="1"/>
  <c r="B17" i="8"/>
  <c r="J46" i="8" s="1"/>
  <c r="B29" i="8"/>
  <c r="J58" i="8" s="1"/>
  <c r="B18" i="8"/>
  <c r="B9" i="8"/>
  <c r="B21" i="8"/>
  <c r="J50" i="8" s="1"/>
  <c r="B10" i="8"/>
  <c r="J39" i="8" s="1"/>
  <c r="B22" i="8"/>
  <c r="J51" i="8" s="1"/>
  <c r="C11" i="8"/>
  <c r="K40" i="8" s="1"/>
  <c r="C23" i="8"/>
  <c r="K52" i="8" s="1"/>
  <c r="C16" i="8"/>
  <c r="K45" i="8" s="1"/>
  <c r="C28" i="8"/>
  <c r="K57" i="8" s="1"/>
  <c r="C9" i="8"/>
  <c r="K38" i="8" s="1"/>
  <c r="C21" i="8"/>
  <c r="K50" i="8" s="1"/>
  <c r="C14" i="8"/>
  <c r="K43" i="8" s="1"/>
  <c r="C26" i="8"/>
  <c r="K55" i="8" s="1"/>
  <c r="C27" i="8"/>
  <c r="K56" i="8" s="1"/>
  <c r="C19" i="8"/>
  <c r="K48" i="8" s="1"/>
  <c r="C15" i="8"/>
  <c r="K44" i="8" s="1"/>
  <c r="C12" i="8"/>
  <c r="K41" i="8" s="1"/>
  <c r="C24" i="8"/>
  <c r="K53" i="8" s="1"/>
  <c r="C17" i="8"/>
  <c r="K46" i="8" s="1"/>
  <c r="C29" i="8"/>
  <c r="K58" i="8" s="1"/>
  <c r="C20" i="8"/>
  <c r="K49" i="8" s="1"/>
  <c r="C10" i="8"/>
  <c r="K39" i="8" s="1"/>
  <c r="C22" i="8"/>
  <c r="K51" i="8" s="1"/>
  <c r="C13" i="8"/>
  <c r="K42" i="8" s="1"/>
  <c r="C25" i="8"/>
  <c r="K54" i="8" s="1"/>
  <c r="C18" i="8"/>
  <c r="K47" i="8" s="1"/>
  <c r="F20" i="8"/>
  <c r="N49" i="8" s="1"/>
  <c r="F29" i="8"/>
  <c r="N58" i="8" s="1"/>
  <c r="F13" i="8"/>
  <c r="N42" i="8" s="1"/>
  <c r="F25" i="8"/>
  <c r="N54" i="8" s="1"/>
  <c r="F18" i="8"/>
  <c r="N47" i="8" s="1"/>
  <c r="F11" i="8"/>
  <c r="N40" i="8" s="1"/>
  <c r="F23" i="8"/>
  <c r="N52" i="8" s="1"/>
  <c r="F17" i="8"/>
  <c r="N46" i="8" s="1"/>
  <c r="F16" i="8"/>
  <c r="N45" i="8" s="1"/>
  <c r="F28" i="8"/>
  <c r="N57" i="8" s="1"/>
  <c r="F9" i="8"/>
  <c r="N38" i="8" s="1"/>
  <c r="F21" i="8"/>
  <c r="N50" i="8" s="1"/>
  <c r="F24" i="8"/>
  <c r="N53" i="8" s="1"/>
  <c r="F14" i="8"/>
  <c r="N43" i="8" s="1"/>
  <c r="F26" i="8"/>
  <c r="N55" i="8" s="1"/>
  <c r="F19" i="8"/>
  <c r="N48" i="8" s="1"/>
  <c r="F12" i="8"/>
  <c r="N41" i="8" s="1"/>
  <c r="F10" i="8"/>
  <c r="N39" i="8" s="1"/>
  <c r="F22" i="8"/>
  <c r="N51" i="8" s="1"/>
  <c r="F15" i="8"/>
  <c r="N44" i="8" s="1"/>
  <c r="F27" i="8"/>
  <c r="N56" i="8" s="1"/>
  <c r="B70" i="8"/>
  <c r="B69" i="8"/>
  <c r="B73" i="8"/>
  <c r="B81" i="8"/>
  <c r="B83" i="8"/>
  <c r="B74" i="8"/>
  <c r="B79" i="8"/>
  <c r="B67" i="8"/>
  <c r="B76" i="8"/>
  <c r="B84" i="8"/>
  <c r="B80" i="8"/>
  <c r="B71" i="8"/>
  <c r="B77" i="8"/>
  <c r="B86" i="8"/>
  <c r="B78" i="8"/>
  <c r="B66" i="8"/>
  <c r="B75" i="8"/>
  <c r="B85" i="8"/>
  <c r="B72" i="8"/>
  <c r="B82" i="8"/>
  <c r="B68" i="8"/>
  <c r="J38" i="8" l="1"/>
  <c r="X38" i="8"/>
  <c r="C47" i="8"/>
  <c r="J47" i="8"/>
  <c r="C42" i="8"/>
  <c r="X42" i="8" s="1"/>
  <c r="J42" i="8"/>
  <c r="O59" i="8"/>
  <c r="C58" i="8"/>
  <c r="C86" i="8" s="1"/>
  <c r="C53" i="8"/>
  <c r="C81" i="8" s="1"/>
  <c r="C46" i="8"/>
  <c r="C41" i="8"/>
  <c r="C48" i="8"/>
  <c r="C52" i="8"/>
  <c r="C57" i="8"/>
  <c r="C40" i="8"/>
  <c r="C45" i="8"/>
  <c r="C101" i="8" s="1"/>
  <c r="C56" i="8"/>
  <c r="C44" i="8"/>
  <c r="C100" i="8" s="1"/>
  <c r="C51" i="8"/>
  <c r="C79" i="8" s="1"/>
  <c r="C55" i="8"/>
  <c r="C83" i="8" s="1"/>
  <c r="X47" i="8"/>
  <c r="C39" i="8"/>
  <c r="C43" i="8"/>
  <c r="C99" i="8" s="1"/>
  <c r="C50" i="8"/>
  <c r="C78" i="8" s="1"/>
  <c r="C49" i="8"/>
  <c r="C38" i="8"/>
  <c r="C54" i="8"/>
  <c r="C110" i="8" s="1"/>
  <c r="G2" i="8"/>
  <c r="G4" i="8" s="1"/>
  <c r="E2" i="8"/>
  <c r="E4" i="8" s="1"/>
  <c r="D2" i="8"/>
  <c r="D4" i="8" s="1"/>
  <c r="F2" i="8"/>
  <c r="F4" i="8" s="1"/>
  <c r="C2" i="8"/>
  <c r="C4" i="8" s="1"/>
  <c r="B2" i="8"/>
  <c r="C75" i="8"/>
  <c r="C103" i="8"/>
  <c r="C105" i="8"/>
  <c r="C77" i="8"/>
  <c r="D49" i="8" l="1"/>
  <c r="C109" i="8"/>
  <c r="D53" i="8" s="1"/>
  <c r="D47" i="8"/>
  <c r="C114" i="8"/>
  <c r="D58" i="8" s="1"/>
  <c r="C72" i="8"/>
  <c r="D44" i="8" s="1"/>
  <c r="C106" i="8"/>
  <c r="C107" i="8"/>
  <c r="C71" i="8"/>
  <c r="D43" i="8" s="1"/>
  <c r="C111" i="8"/>
  <c r="D55" i="8" s="1"/>
  <c r="C82" i="8"/>
  <c r="D54" i="8" s="1"/>
  <c r="D50" i="8"/>
  <c r="C73" i="8"/>
  <c r="D45" i="8" s="1"/>
  <c r="X43" i="8"/>
  <c r="X39" i="8"/>
  <c r="X45" i="8"/>
  <c r="X54" i="8"/>
  <c r="X41" i="8"/>
  <c r="X48" i="8"/>
  <c r="C76" i="8"/>
  <c r="X46" i="8"/>
  <c r="X40" i="8"/>
  <c r="X55" i="8"/>
  <c r="X57" i="8"/>
  <c r="X51" i="8"/>
  <c r="X53" i="8"/>
  <c r="C104" i="8"/>
  <c r="X58" i="8"/>
  <c r="I2" i="8"/>
  <c r="X49" i="8"/>
  <c r="X44" i="8"/>
  <c r="X56" i="8"/>
  <c r="X50" i="8"/>
  <c r="X52" i="8"/>
  <c r="D51" i="8"/>
  <c r="C74" i="8"/>
  <c r="C113" i="8"/>
  <c r="C112" i="8"/>
  <c r="C80" i="8"/>
  <c r="C98" i="8"/>
  <c r="C97" i="8"/>
  <c r="C67" i="8"/>
  <c r="C96" i="8"/>
  <c r="C68" i="8"/>
  <c r="C84" i="8"/>
  <c r="C95" i="8"/>
  <c r="C69" i="8"/>
  <c r="C85" i="8"/>
  <c r="C102" i="8"/>
  <c r="B4" i="8"/>
  <c r="C108" i="8"/>
  <c r="C70" i="8"/>
  <c r="D39" i="8" l="1"/>
  <c r="D67" i="8" s="1"/>
  <c r="D48" i="8"/>
  <c r="D76" i="8" s="1"/>
  <c r="D57" i="8"/>
  <c r="D41" i="8"/>
  <c r="D97" i="8" s="1"/>
  <c r="D42" i="8"/>
  <c r="D70" i="8" s="1"/>
  <c r="D52" i="8"/>
  <c r="D108" i="8" s="1"/>
  <c r="X35" i="8"/>
  <c r="D46" i="8"/>
  <c r="D102" i="8" s="1"/>
  <c r="D40" i="8"/>
  <c r="D96" i="8" s="1"/>
  <c r="D56" i="8"/>
  <c r="D112" i="8" s="1"/>
  <c r="D114" i="8"/>
  <c r="D81" i="8"/>
  <c r="D99" i="8"/>
  <c r="D103" i="8"/>
  <c r="D110" i="8"/>
  <c r="D73" i="8"/>
  <c r="D72" i="8"/>
  <c r="D69" i="8"/>
  <c r="D113" i="8"/>
  <c r="D85" i="8"/>
  <c r="E57" i="8" s="1"/>
  <c r="D98" i="8"/>
  <c r="D100" i="8"/>
  <c r="D101" i="8"/>
  <c r="D71" i="8"/>
  <c r="D86" i="8"/>
  <c r="D82" i="8"/>
  <c r="D75" i="8"/>
  <c r="D109" i="8"/>
  <c r="D107" i="8"/>
  <c r="D79" i="8"/>
  <c r="D106" i="8"/>
  <c r="D78" i="8"/>
  <c r="D104" i="8"/>
  <c r="D111" i="8"/>
  <c r="D83" i="8"/>
  <c r="D77" i="8"/>
  <c r="D105" i="8"/>
  <c r="E55" i="8" l="1"/>
  <c r="E47" i="8"/>
  <c r="E54" i="8"/>
  <c r="E48" i="8"/>
  <c r="E58" i="8"/>
  <c r="E53" i="8"/>
  <c r="E109" i="8" s="1"/>
  <c r="D68" i="8"/>
  <c r="E40" i="8" s="1"/>
  <c r="D74" i="8"/>
  <c r="D84" i="8"/>
  <c r="E56" i="8" s="1"/>
  <c r="E84" i="8" s="1"/>
  <c r="E46" i="8"/>
  <c r="E102" i="8" s="1"/>
  <c r="E49" i="8"/>
  <c r="D80" i="8"/>
  <c r="E52" i="8" s="1"/>
  <c r="E44" i="8"/>
  <c r="E72" i="8" s="1"/>
  <c r="E45" i="8"/>
  <c r="E73" i="8" s="1"/>
  <c r="E42" i="8"/>
  <c r="E43" i="8"/>
  <c r="E71" i="8" s="1"/>
  <c r="E50" i="8"/>
  <c r="E106" i="8" s="1"/>
  <c r="E51" i="8"/>
  <c r="E41" i="8"/>
  <c r="E69" i="8" s="1"/>
  <c r="D95" i="8"/>
  <c r="E39" i="8" s="1"/>
  <c r="E114" i="8"/>
  <c r="E86" i="8"/>
  <c r="E97" i="8"/>
  <c r="E113" i="8"/>
  <c r="E74" i="8" l="1"/>
  <c r="E112" i="8"/>
  <c r="E81" i="8"/>
  <c r="E99" i="8"/>
  <c r="F43" i="8" s="1"/>
  <c r="E68" i="8"/>
  <c r="E96" i="8"/>
  <c r="F40" i="8" s="1"/>
  <c r="E100" i="8"/>
  <c r="F46" i="8"/>
  <c r="F74" i="8" s="1"/>
  <c r="F53" i="8"/>
  <c r="F44" i="8"/>
  <c r="F56" i="8"/>
  <c r="F84" i="8" s="1"/>
  <c r="E101" i="8"/>
  <c r="F45" i="8" s="1"/>
  <c r="F73" i="8" s="1"/>
  <c r="E78" i="8"/>
  <c r="F50" i="8" s="1"/>
  <c r="F41" i="8"/>
  <c r="F58" i="8"/>
  <c r="E67" i="8"/>
  <c r="E95" i="8"/>
  <c r="E110" i="8"/>
  <c r="E103" i="8"/>
  <c r="E98" i="8"/>
  <c r="E75" i="8"/>
  <c r="F47" i="8" s="1"/>
  <c r="E70" i="8"/>
  <c r="F42" i="8" s="1"/>
  <c r="E82" i="8"/>
  <c r="E105" i="8"/>
  <c r="E83" i="8"/>
  <c r="E79" i="8"/>
  <c r="E104" i="8"/>
  <c r="E85" i="8"/>
  <c r="E76" i="8"/>
  <c r="E111" i="8"/>
  <c r="E107" i="8"/>
  <c r="E77" i="8"/>
  <c r="F114" i="8"/>
  <c r="F86" i="8"/>
  <c r="E80" i="8"/>
  <c r="E108" i="8"/>
  <c r="F102" i="8" l="1"/>
  <c r="F112" i="8"/>
  <c r="G56" i="8" s="1"/>
  <c r="G112" i="8" s="1"/>
  <c r="G46" i="8"/>
  <c r="G102" i="8" s="1"/>
  <c r="F51" i="8"/>
  <c r="F79" i="8" s="1"/>
  <c r="F39" i="8"/>
  <c r="F55" i="8"/>
  <c r="F83" i="8" s="1"/>
  <c r="F54" i="8"/>
  <c r="G58" i="8"/>
  <c r="F48" i="8"/>
  <c r="F104" i="8" s="1"/>
  <c r="F69" i="8"/>
  <c r="G41" i="8" s="1"/>
  <c r="F57" i="8"/>
  <c r="F113" i="8" s="1"/>
  <c r="F52" i="8"/>
  <c r="F49" i="8"/>
  <c r="F77" i="8" s="1"/>
  <c r="F98" i="8"/>
  <c r="F97" i="8"/>
  <c r="F101" i="8"/>
  <c r="F100" i="8"/>
  <c r="F75" i="8"/>
  <c r="F106" i="8"/>
  <c r="F68" i="8"/>
  <c r="F70" i="8"/>
  <c r="G42" i="8" s="1"/>
  <c r="F96" i="8"/>
  <c r="F78" i="8"/>
  <c r="F107" i="8"/>
  <c r="F72" i="8"/>
  <c r="F103" i="8"/>
  <c r="F71" i="8"/>
  <c r="F99" i="8"/>
  <c r="F81" i="8"/>
  <c r="F109" i="8"/>
  <c r="F111" i="8" l="1"/>
  <c r="G55" i="8" s="1"/>
  <c r="G84" i="8"/>
  <c r="G74" i="8"/>
  <c r="H46" i="8" s="1"/>
  <c r="G51" i="8"/>
  <c r="H56" i="8"/>
  <c r="F76" i="8"/>
  <c r="G48" i="8" s="1"/>
  <c r="G43" i="8"/>
  <c r="G40" i="8"/>
  <c r="G96" i="8" s="1"/>
  <c r="G44" i="8"/>
  <c r="G72" i="8" s="1"/>
  <c r="G47" i="8"/>
  <c r="F85" i="8"/>
  <c r="G57" i="8" s="1"/>
  <c r="G85" i="8" s="1"/>
  <c r="G53" i="8"/>
  <c r="F105" i="8"/>
  <c r="G49" i="8" s="1"/>
  <c r="G50" i="8"/>
  <c r="G78" i="8" s="1"/>
  <c r="G45" i="8"/>
  <c r="F95" i="8"/>
  <c r="F67" i="8"/>
  <c r="G39" i="8" s="1"/>
  <c r="F82" i="8"/>
  <c r="F110" i="8"/>
  <c r="G114" i="8"/>
  <c r="H58" i="8" s="1"/>
  <c r="G97" i="8"/>
  <c r="G70" i="8"/>
  <c r="G98" i="8"/>
  <c r="G69" i="8"/>
  <c r="F80" i="8"/>
  <c r="F108" i="8"/>
  <c r="G86" i="8"/>
  <c r="H42" i="8" l="1"/>
  <c r="G106" i="8"/>
  <c r="H50" i="8" s="1"/>
  <c r="G100" i="8"/>
  <c r="H41" i="8"/>
  <c r="G68" i="8"/>
  <c r="H40" i="8" s="1"/>
  <c r="G52" i="8"/>
  <c r="G80" i="8" s="1"/>
  <c r="G104" i="8"/>
  <c r="G76" i="8"/>
  <c r="G113" i="8"/>
  <c r="H44" i="8"/>
  <c r="H57" i="8"/>
  <c r="G101" i="8"/>
  <c r="G73" i="8"/>
  <c r="G54" i="8"/>
  <c r="G67" i="8"/>
  <c r="G95" i="8"/>
  <c r="G103" i="8"/>
  <c r="G75" i="8"/>
  <c r="G111" i="8"/>
  <c r="G99" i="8"/>
  <c r="G79" i="8"/>
  <c r="G107" i="8"/>
  <c r="G71" i="8"/>
  <c r="G83" i="8"/>
  <c r="G81" i="8"/>
  <c r="G109" i="8"/>
  <c r="G77" i="8"/>
  <c r="G105" i="8"/>
  <c r="H48" i="8" l="1"/>
  <c r="G108" i="8"/>
  <c r="H52" i="8" s="1"/>
  <c r="H39" i="8"/>
  <c r="H45" i="8"/>
  <c r="H47" i="8"/>
  <c r="H53" i="8"/>
  <c r="H43" i="8"/>
  <c r="H49" i="8"/>
  <c r="G110" i="8"/>
  <c r="G82" i="8"/>
  <c r="H55" i="8"/>
  <c r="H51" i="8"/>
  <c r="H54" i="8" l="1"/>
  <c r="C66" i="8" l="1"/>
  <c r="C94" i="8"/>
  <c r="C33" i="8"/>
  <c r="X33" i="8" s="1"/>
  <c r="X34" i="8" s="1"/>
  <c r="D38" i="8" l="1"/>
  <c r="D33" i="8" s="1"/>
  <c r="D66" i="8" l="1"/>
  <c r="D94" i="8"/>
  <c r="K33" i="8"/>
  <c r="K35" i="8"/>
  <c r="J35" i="8"/>
  <c r="J33" i="8"/>
  <c r="E38" i="8" l="1"/>
  <c r="E33" i="8" s="1"/>
  <c r="E94" i="8" l="1"/>
  <c r="E66" i="8"/>
  <c r="L33" i="8"/>
  <c r="L35" i="8"/>
  <c r="F38" i="8" l="1"/>
  <c r="F66" i="8" s="1"/>
  <c r="F33" i="8"/>
  <c r="M33" i="8"/>
  <c r="M35" i="8"/>
  <c r="F94" i="8" l="1"/>
  <c r="G38" i="8" s="1"/>
  <c r="N33" i="8"/>
  <c r="N35" i="8"/>
  <c r="G94" i="8" l="1"/>
  <c r="G66" i="8"/>
  <c r="H38" i="8" s="1"/>
  <c r="G33" i="8"/>
  <c r="O33" i="8"/>
  <c r="O35" i="8"/>
  <c r="H33" i="8" l="1"/>
  <c r="J59" i="8"/>
  <c r="L59" i="8"/>
</calcChain>
</file>

<file path=xl/sharedStrings.xml><?xml version="1.0" encoding="utf-8"?>
<sst xmlns="http://schemas.openxmlformats.org/spreadsheetml/2006/main" count="83" uniqueCount="60">
  <si>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</si>
  <si>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</si>
  <si>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</si>
  <si>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</si>
  <si>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</si>
  <si>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</si>
  <si>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</si>
  <si>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</si>
  <si>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</si>
  <si>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</si>
  <si>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</si>
  <si>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</si>
  <si>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</si>
  <si>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</si>
  <si>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</si>
  <si>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</si>
  <si>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</si>
  <si>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BUILDING INSTALLATION</t>
  </si>
  <si>
    <t>2000-01</t>
  </si>
  <si>
    <t>2001-02</t>
  </si>
  <si>
    <t>2002-03</t>
  </si>
  <si>
    <t>2003-04</t>
  </si>
  <si>
    <t>2004-05</t>
  </si>
  <si>
    <t>Total</t>
  </si>
  <si>
    <t>IN-HOUSE SOFTWARE</t>
  </si>
  <si>
    <t>Asset Class</t>
  </si>
  <si>
    <t>Part 23</t>
  </si>
  <si>
    <t>Cost of Debt</t>
  </si>
  <si>
    <t>Cost of Equity</t>
  </si>
  <si>
    <t>Gearing</t>
  </si>
  <si>
    <t>WACC</t>
  </si>
  <si>
    <t>Inflation</t>
  </si>
  <si>
    <t>Modelled Capex</t>
  </si>
  <si>
    <t>Capex</t>
  </si>
  <si>
    <t>Opening Asset Base</t>
  </si>
  <si>
    <t>Equity raising costs</t>
  </si>
  <si>
    <t>Financing</t>
  </si>
  <si>
    <t>Indexation</t>
  </si>
  <si>
    <t>Equity Raising Costs (Powerlink 2007)</t>
  </si>
  <si>
    <t xml:space="preserve">Equity Raising Cost </t>
  </si>
  <si>
    <t>VALVE HALL</t>
  </si>
  <si>
    <t>CABLE</t>
  </si>
  <si>
    <t>DC FILTER</t>
  </si>
  <si>
    <t>AC FILTERS</t>
  </si>
  <si>
    <t>AC SWITCHYARD</t>
  </si>
  <si>
    <t>CONTROL SYSTEM</t>
  </si>
  <si>
    <t>MEASURING DEVICES</t>
  </si>
  <si>
    <t>DC SWITCHYARD</t>
  </si>
  <si>
    <t>STATION POWER SUPPLY</t>
  </si>
  <si>
    <t>SWITCHYARD COMPONENTS</t>
  </si>
  <si>
    <t>AUXILIARY SYSTEMS</t>
  </si>
  <si>
    <t>CONVERTER TRANSFORMER</t>
  </si>
  <si>
    <t>OTHER</t>
  </si>
  <si>
    <t>MOTOR VEHICLES</t>
  </si>
  <si>
    <t>OVERHEAD LINES</t>
  </si>
  <si>
    <t>SMOOTHING REACTOR</t>
  </si>
  <si>
    <t>EASEMENT</t>
  </si>
  <si>
    <t>FREEHOLD LAND</t>
  </si>
  <si>
    <t>VALVE COOLING</t>
  </si>
  <si>
    <t>Portion of Commissioning Capex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</si>
</sst>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A7D00"/>
      <name val="Arial Nova"/>
      <family val="2"/>
    </font>
    <font>
      <b/>
      <sz val="15"/>
      <color theme="3"/>
      <name val="Calibri"/>
      <family val="2"/>
      <scheme val="minor"/>
    </font>
    <font>
      <sz val="8"/>
      <color rgb="FF3F3F76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3"/>
      <color theme="4" tint="0.39994506668294322"/>
      <name val="Calibri"/>
      <family val="2"/>
      <scheme val="minor"/>
    </font>
    <font>
      <b/>
      <sz val="9"/>
      <color rgb="FF3F3F3F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A5A5A5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4" tint="0.39994506668294322"/>
      </bottom>
      <diagonal/>
    </border>
    <border>
      <left style="thick">
        <color rgb="FF3F3F3F"/>
      </left>
      <right style="thick">
        <color rgb="FF3F3F3F"/>
      </right>
      <top style="thick">
        <color rgb="FF3F3F3F"/>
      </top>
      <bottom style="thick">
        <color rgb="FF3F3F3F"/>
      </bottom>
      <diagonal/>
    </border>
  </borders>
  <cellStyleXfs count="10">
    <xf numFmtId="0" fontId="0" fillId="0" borderId="0"/>
    <xf numFmtId="3" fontId="2" fillId="2" borderId="1" applyAlignment="0" applyProtection="0"/>
    <xf numFmtId="0" fontId="7" fillId="0" borderId="5" applyNumberFormat="0" applyFill="0" applyAlignment="0" applyProtection="0"/>
    <xf numFmtId="0" fontId="2" fillId="0" borderId="2" applyNumberFormat="0" applyFill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3" applyNumberFormat="0" applyFill="0" applyAlignment="0" applyProtection="0"/>
    <xf numFmtId="0" fontId="4" fillId="3" borderId="1" applyNumberFormat="0" applyAlignment="0" applyProtection="0"/>
    <xf numFmtId="0" fontId="6" fillId="4" borderId="4" applyNumberFormat="0" applyAlignment="0" applyProtection="0"/>
    <xf numFmtId="0" fontId="8" fillId="2" borderId="6" applyNumberFormat="0" applyAlignment="0" applyProtection="0"/>
  </cellStyleXfs>
  <cellXfs count="20">
    <xf numFmtId="0" fontId="0" fillId="0" borderId="0" xfId="0"/>
    <xf numFmtId="3" fontId="2" fillId="2" borderId="1" xfId="1"/>
    <xf numFmtId="0" fontId="7" fillId="0" borderId="5" xfId="2"/>
    <xf numFmtId="164" fontId="0" fillId="0" borderId="0" xfId="4" applyNumberFormat="1" applyFont="1"/>
    <xf numFmtId="164" fontId="0" fillId="0" borderId="0" xfId="0" applyNumberFormat="1"/>
    <xf numFmtId="165" fontId="0" fillId="0" borderId="0" xfId="5" applyNumberFormat="1" applyFont="1"/>
    <xf numFmtId="43" fontId="0" fillId="0" borderId="0" xfId="0" applyNumberFormat="1"/>
    <xf numFmtId="0" fontId="3" fillId="0" borderId="3" xfId="6"/>
    <xf numFmtId="164" fontId="2" fillId="2" borderId="1" xfId="1" applyNumberFormat="1"/>
    <xf numFmtId="10" fontId="0" fillId="0" borderId="0" xfId="0" applyNumberFormat="1"/>
    <xf numFmtId="0" fontId="4" fillId="3" borderId="1" xfId="7"/>
    <xf numFmtId="9" fontId="4" fillId="3" borderId="1" xfId="7" applyNumberFormat="1"/>
    <xf numFmtId="43" fontId="6" fillId="4" borderId="4" xfId="8" applyNumberFormat="1"/>
    <xf numFmtId="164" fontId="6" fillId="4" borderId="4" xfId="8" applyNumberFormat="1"/>
    <xf numFmtId="3" fontId="4" fillId="3" borderId="1" xfId="7" applyNumberFormat="1"/>
    <xf numFmtId="3" fontId="8" fillId="2" borderId="6" xfId="9" applyNumberFormat="1"/>
    <xf numFmtId="17" fontId="4" fillId="3" borderId="1" xfId="7" applyNumberFormat="1"/>
    <xf numFmtId="165" fontId="4" fillId="3" borderId="1" xfId="7" applyNumberFormat="1"/>
    <xf numFmtId="10" fontId="4" fillId="3" borderId="1" xfId="7" applyNumberFormat="1"/>
    <xf numFmtId="164" fontId="4" fillId="3" borderId="1" xfId="7" applyNumberFormat="1"/>
  </cellXfs>
  <cellStyles count="10">
    <cellStyle name="Calculation" xfId="1" builtinId="22" customBuiltin="1"/>
    <cellStyle name="Check Cell" xfId="8" builtinId="23" customBuiltin="1"/>
    <cellStyle name="Comma" xfId="4" builtinId="3"/>
    <cellStyle name="Heading 1" xfId="6" builtinId="16" customBuiltin="1"/>
    <cellStyle name="Heading 2" xfId="2" builtinId="17" customBuiltin="1"/>
    <cellStyle name="Input" xfId="7" builtinId="20" customBuiltin="1"/>
    <cellStyle name="Linked Cell" xfId="3" builtinId="24" customBuiltin="1"/>
    <cellStyle name="Normal" xfId="0" builtinId="0"/>
    <cellStyle name="Output" xfId="9" builtinId="21" customBuiltin="1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FE8D0-F9E5-4771-8D2A-5C705B2C9B74}">
  <dimension ref="E1:AE29"/>
  <sheetViews>
    <sheetView workbookViewId="0">
      <selection activeCell="F18" sqref="F18"/>
    </sheetView>
  </sheetViews>
  <sheetFormatPr defaultRowHeight="15" x14ac:dyDescent="0.25"/>
  <cols>
    <col min="1" max="1" width="26.28515625" bestFit="1" customWidth="1"/>
    <col min="5" max="5" width="26.28515625" bestFit="1" customWidth="1"/>
    <col min="6" max="6" width="13.28515625" bestFit="1" customWidth="1"/>
    <col min="8" max="8" width="13.28515625" bestFit="1" customWidth="1"/>
    <col min="9" max="9" width="14.28515625" bestFit="1" customWidth="1"/>
    <col min="10" max="13" width="15.28515625" bestFit="1" customWidth="1"/>
    <col min="14" max="14" width="11.5703125" bestFit="1" customWidth="1"/>
    <col min="15" max="15" width="13.28515625" bestFit="1" customWidth="1"/>
    <col min="16" max="16" width="11.5703125" bestFit="1" customWidth="1"/>
    <col min="17" max="19" width="13.28515625" bestFit="1" customWidth="1"/>
    <col min="20" max="20" width="9.5703125" bestFit="1" customWidth="1"/>
    <col min="21" max="21" width="13.28515625" bestFit="1" customWidth="1"/>
    <col min="22" max="22" width="10.5703125" bestFit="1" customWidth="1"/>
    <col min="23" max="23" width="10.5703125" customWidth="1"/>
    <col min="24" max="24" width="10.5703125" bestFit="1" customWidth="1"/>
    <col min="25" max="25" width="11.5703125" bestFit="1" customWidth="1"/>
    <col min="26" max="26" width="14.28515625" bestFit="1" customWidth="1"/>
    <col min="27" max="29" width="13.28515625" bestFit="1" customWidth="1"/>
    <col min="31" max="31" width="15.28515625" bestFit="1" customWidth="1"/>
  </cols>
  <sheetData>
    <row r="1" spans="5:31" x14ac:dyDescent="0.25"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E1" t="s">
        <v>23</v>
      </c>
    </row>
    <row r="2" spans="5:31" x14ac:dyDescent="0.25">
      <c r="F2" s="1">
        <f>SUM(F9:F29)</f>
        <v>780732694.10846174</v>
      </c>
      <c r="G2" s="1" t="s">
        <v>23</v>
      </c>
      <c r="H2" s="1">
        <f t="shared" ref="H2:AC2" si="0">SUM(H9:H29)</f>
        <v>8168680.8659287374</v>
      </c>
      <c r="I2" s="1">
        <f t="shared" si="0"/>
        <v>17129331.257950872</v>
      </c>
      <c r="J2" s="1">
        <f t="shared" si="0"/>
        <v>128304250.91056433</v>
      </c>
      <c r="K2" s="1">
        <f t="shared" si="0"/>
        <v>132374919.07926589</v>
      </c>
      <c r="L2" s="1">
        <f t="shared" si="0"/>
        <v>335317211.00951982</v>
      </c>
      <c r="M2" s="1">
        <f t="shared" si="0"/>
        <v>159438300.98523208</v>
      </c>
      <c r="N2" s="1">
        <f t="shared" si="0"/>
        <v>233417.12</v>
      </c>
      <c r="O2" s="1">
        <f t="shared" si="0"/>
        <v>537140.19999999995</v>
      </c>
      <c r="P2" s="1">
        <f t="shared" si="0"/>
        <v>145028.26999999999</v>
      </c>
      <c r="Q2" s="1">
        <f t="shared" si="0"/>
        <v>738451.86</v>
      </c>
      <c r="R2" s="1">
        <f t="shared" si="0"/>
        <v>525369</v>
      </c>
      <c r="S2" s="1">
        <f t="shared" si="0"/>
        <v>1531255</v>
      </c>
      <c r="T2" s="1">
        <f t="shared" si="0"/>
        <v>4850</v>
      </c>
      <c r="U2" s="1">
        <f t="shared" si="0"/>
        <v>980472.68</v>
      </c>
      <c r="V2" s="1">
        <f t="shared" si="0"/>
        <v>27400</v>
      </c>
      <c r="W2" s="1">
        <f t="shared" si="0"/>
        <v>0</v>
      </c>
      <c r="X2" s="1">
        <f t="shared" si="0"/>
        <v>42411.9</v>
      </c>
      <c r="Y2" s="1">
        <f t="shared" si="0"/>
        <v>96831.85</v>
      </c>
      <c r="Z2" s="1">
        <f t="shared" si="0"/>
        <v>6519688.7800000003</v>
      </c>
      <c r="AA2" s="1">
        <f t="shared" si="0"/>
        <v>1495453.48</v>
      </c>
      <c r="AB2" s="1">
        <f t="shared" si="0"/>
        <v>4698707.8599999994</v>
      </c>
      <c r="AC2" s="1">
        <f t="shared" si="0"/>
        <v>5228671.7500000009</v>
      </c>
      <c r="AE2" s="6">
        <f>SUM(H2:AD2)</f>
        <v>803537843.85846174</v>
      </c>
    </row>
    <row r="3" spans="5:31" x14ac:dyDescent="0.25">
      <c r="F3" s="4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E3" s="6">
        <f>SUM(H3:AD3)</f>
        <v>0</v>
      </c>
    </row>
    <row r="4" spans="5:31" x14ac:dyDescent="0.25">
      <c r="F4" s="4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5:31" x14ac:dyDescent="0.25">
      <c r="F5" s="4"/>
      <c r="O5" s="6"/>
    </row>
    <row r="6" spans="5:31" x14ac:dyDescent="0.25">
      <c r="E6" t="s">
        <v>59</v>
      </c>
      <c r="H6" s="17">
        <v>1.0462839493684532E-2</v>
      </c>
      <c r="I6" s="17">
        <v>2.1940071662441763E-2</v>
      </c>
      <c r="J6" s="17">
        <v>0.1643382579963277</v>
      </c>
      <c r="K6" s="17">
        <v>0.16955216564925357</v>
      </c>
      <c r="L6" s="17">
        <v>0.4294904178342715</v>
      </c>
      <c r="M6" s="17">
        <v>0.20421624736402097</v>
      </c>
    </row>
    <row r="7" spans="5:31" ht="15.75" thickBot="1" x14ac:dyDescent="0.3">
      <c r="H7" s="5"/>
      <c r="I7" s="5"/>
      <c r="J7" s="5"/>
      <c r="K7" s="5"/>
      <c r="L7" s="5"/>
      <c r="M7" s="5"/>
    </row>
    <row r="8" spans="5:31" ht="18.75" thickTop="1" thickBot="1" x14ac:dyDescent="0.35">
      <c r="H8" s="2" t="s">
        <v>18</v>
      </c>
      <c r="I8" s="2" t="s">
        <v>19</v>
      </c>
      <c r="J8" s="2" t="s">
        <v>20</v>
      </c>
      <c r="K8" s="2" t="s">
        <v>21</v>
      </c>
      <c r="L8" s="2" t="s">
        <v>22</v>
      </c>
      <c r="M8" s="2" t="s">
        <v>0</v>
      </c>
      <c r="N8" s="2" t="s">
        <v>1</v>
      </c>
      <c r="O8" s="2" t="s">
        <v>2</v>
      </c>
      <c r="P8" s="2" t="s">
        <v>3</v>
      </c>
      <c r="Q8" s="2" t="s">
        <v>4</v>
      </c>
      <c r="R8" s="2" t="s">
        <v>5</v>
      </c>
      <c r="S8" s="2" t="s">
        <v>6</v>
      </c>
      <c r="T8" s="2" t="s">
        <v>7</v>
      </c>
      <c r="U8" s="2" t="s">
        <v>8</v>
      </c>
      <c r="V8" s="2" t="s">
        <v>9</v>
      </c>
      <c r="W8" s="2" t="s">
        <v>10</v>
      </c>
      <c r="X8" s="2" t="s">
        <v>11</v>
      </c>
      <c r="Y8" s="2" t="s">
        <v>12</v>
      </c>
      <c r="Z8" s="2" t="s">
        <v>13</v>
      </c>
      <c r="AA8" s="2" t="s">
        <v>14</v>
      </c>
      <c r="AB8" s="2" t="s">
        <v>15</v>
      </c>
      <c r="AC8" s="2" t="s">
        <v>16</v>
      </c>
    </row>
    <row r="9" spans="5:31" ht="15.75" thickTop="1" x14ac:dyDescent="0.25">
      <c r="E9" s="14" t="s">
        <v>43</v>
      </c>
      <c r="F9" s="19">
        <v>9843924.7774833664</v>
      </c>
      <c r="G9" s="10"/>
      <c r="H9" s="19">
        <v>102995.40493471269</v>
      </c>
      <c r="I9" s="19">
        <v>215976.41505767114</v>
      </c>
      <c r="J9" s="19">
        <v>1617733.4497785042</v>
      </c>
      <c r="K9" s="19">
        <v>1669058.7645106514</v>
      </c>
      <c r="L9" s="19">
        <v>4227871.3658104688</v>
      </c>
      <c r="M9" s="19">
        <v>2010289.3773913581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</row>
    <row r="10" spans="5:31" x14ac:dyDescent="0.25">
      <c r="E10" s="14" t="s">
        <v>44</v>
      </c>
      <c r="F10" s="19">
        <v>5761591.0535904905</v>
      </c>
      <c r="G10" s="10"/>
      <c r="H10" s="19">
        <v>60282.602421966061</v>
      </c>
      <c r="I10" s="19">
        <v>126409.7206054587</v>
      </c>
      <c r="J10" s="19">
        <v>946849.83703428763</v>
      </c>
      <c r="K10" s="19">
        <v>976890.24072163226</v>
      </c>
      <c r="L10" s="19">
        <v>2474548.1489967802</v>
      </c>
      <c r="M10" s="19">
        <v>1176610.5038103659</v>
      </c>
      <c r="N10" s="19">
        <v>0</v>
      </c>
      <c r="O10" s="19">
        <v>0</v>
      </c>
      <c r="P10" s="19">
        <v>0</v>
      </c>
      <c r="Q10" s="19">
        <v>422160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2646853.8499999996</v>
      </c>
      <c r="AC10" s="19">
        <v>1028090.45</v>
      </c>
    </row>
    <row r="11" spans="5:31" x14ac:dyDescent="0.25">
      <c r="E11" s="14" t="s">
        <v>50</v>
      </c>
      <c r="F11" s="19">
        <v>10834053.80813233</v>
      </c>
      <c r="G11" s="10"/>
      <c r="H11" s="19">
        <v>113354.96606043025</v>
      </c>
      <c r="I11" s="19">
        <v>237699.91694517341</v>
      </c>
      <c r="J11" s="19">
        <v>1780449.5298669476</v>
      </c>
      <c r="K11" s="19">
        <v>1836937.2859293793</v>
      </c>
      <c r="L11" s="19">
        <v>4653122.2968937345</v>
      </c>
      <c r="M11" s="19">
        <v>2212489.8124366654</v>
      </c>
      <c r="N11" s="19">
        <v>0</v>
      </c>
      <c r="O11" s="19">
        <v>0</v>
      </c>
      <c r="P11" s="19">
        <v>6727.27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</row>
    <row r="12" spans="5:31" x14ac:dyDescent="0.25">
      <c r="E12" s="14" t="s">
        <v>17</v>
      </c>
      <c r="F12" s="19">
        <v>14435971.116828181</v>
      </c>
      <c r="G12" s="10"/>
      <c r="H12" s="19">
        <v>151041.24873083908</v>
      </c>
      <c r="I12" s="19">
        <v>316726.24082014972</v>
      </c>
      <c r="J12" s="19">
        <v>2372382.3458248447</v>
      </c>
      <c r="K12" s="19">
        <v>2447650.1661082916</v>
      </c>
      <c r="L12" s="19">
        <v>6200111.2668100102</v>
      </c>
      <c r="M12" s="19">
        <v>2948059.8485340457</v>
      </c>
      <c r="N12" s="19">
        <v>55376.219999999994</v>
      </c>
      <c r="O12" s="19">
        <v>14357</v>
      </c>
      <c r="P12" s="19">
        <v>1144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</row>
    <row r="13" spans="5:31" x14ac:dyDescent="0.25">
      <c r="E13" s="14" t="s">
        <v>41</v>
      </c>
      <c r="F13" s="19">
        <v>466409286.27525043</v>
      </c>
      <c r="G13" s="10"/>
      <c r="H13" s="19">
        <v>4879965.5006619049</v>
      </c>
      <c r="I13" s="19">
        <v>10233053.16490731</v>
      </c>
      <c r="J13" s="19">
        <v>76648889.619785175</v>
      </c>
      <c r="K13" s="19">
        <v>79080704.566891387</v>
      </c>
      <c r="L13" s="19">
        <v>200318319.24414167</v>
      </c>
      <c r="M13" s="19">
        <v>95248354.178863019</v>
      </c>
      <c r="N13" s="19">
        <v>121405.5</v>
      </c>
      <c r="O13" s="19">
        <v>0</v>
      </c>
      <c r="P13" s="19">
        <v>137157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6394951.0200000005</v>
      </c>
      <c r="AA13" s="19">
        <v>179671.63</v>
      </c>
      <c r="AB13" s="19">
        <v>59267.7</v>
      </c>
      <c r="AC13" s="19">
        <v>0</v>
      </c>
    </row>
    <row r="14" spans="5:31" x14ac:dyDescent="0.25">
      <c r="E14" s="14" t="s">
        <v>45</v>
      </c>
      <c r="F14" s="19">
        <v>3614028.327397739</v>
      </c>
      <c r="G14" s="10"/>
      <c r="H14" s="19">
        <v>37812.998315191719</v>
      </c>
      <c r="I14" s="19">
        <v>79292.040493200941</v>
      </c>
      <c r="J14" s="19">
        <v>593923.11967392627</v>
      </c>
      <c r="K14" s="19">
        <v>612766.32962803624</v>
      </c>
      <c r="L14" s="19">
        <v>1552190.5363989484</v>
      </c>
      <c r="M14" s="19">
        <v>738043.30288843566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</row>
    <row r="15" spans="5:31" x14ac:dyDescent="0.25">
      <c r="E15" s="14" t="s">
        <v>51</v>
      </c>
      <c r="F15" s="19">
        <v>145573259.69396821</v>
      </c>
      <c r="G15" s="10"/>
      <c r="H15" s="19">
        <v>1523109.6507504452</v>
      </c>
      <c r="I15" s="19">
        <v>3193887.7498209076</v>
      </c>
      <c r="J15" s="19">
        <v>23923255.90895376</v>
      </c>
      <c r="K15" s="19">
        <v>24682261.441733506</v>
      </c>
      <c r="L15" s="19">
        <v>62522320.131459318</v>
      </c>
      <c r="M15" s="19">
        <v>29728424.811250273</v>
      </c>
      <c r="N15" s="19">
        <v>38042</v>
      </c>
      <c r="O15" s="19">
        <v>431363.2</v>
      </c>
      <c r="P15" s="19">
        <v>0</v>
      </c>
      <c r="Q15" s="19">
        <v>136421.85999999999</v>
      </c>
      <c r="R15" s="19">
        <v>505369</v>
      </c>
      <c r="S15" s="19">
        <v>1531255</v>
      </c>
      <c r="T15" s="19">
        <v>4850</v>
      </c>
      <c r="U15" s="19">
        <v>12590.91</v>
      </c>
      <c r="V15" s="19">
        <v>27400</v>
      </c>
      <c r="W15" s="19">
        <v>0</v>
      </c>
      <c r="X15" s="19">
        <v>0</v>
      </c>
      <c r="Y15" s="19">
        <v>96831.85</v>
      </c>
      <c r="Z15" s="19">
        <v>92866.09</v>
      </c>
      <c r="AA15" s="19">
        <v>1062341.9500000002</v>
      </c>
      <c r="AB15" s="19">
        <v>1502627.5899999999</v>
      </c>
      <c r="AC15" s="19">
        <v>4200581.3000000007</v>
      </c>
    </row>
    <row r="16" spans="5:31" x14ac:dyDescent="0.25">
      <c r="E16" s="14" t="s">
        <v>42</v>
      </c>
      <c r="F16" s="19">
        <v>214776.54059963711</v>
      </c>
      <c r="G16" s="10"/>
      <c r="H16" s="19">
        <v>2247.1724713028225</v>
      </c>
      <c r="I16" s="19">
        <v>4712.2126921673707</v>
      </c>
      <c r="J16" s="19">
        <v>35296.002540621914</v>
      </c>
      <c r="K16" s="19">
        <v>36415.827589323308</v>
      </c>
      <c r="L16" s="19">
        <v>92244.46616313752</v>
      </c>
      <c r="M16" s="19">
        <v>43860.859143084184</v>
      </c>
      <c r="N16" s="19">
        <v>18593.400000000001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</row>
    <row r="17" spans="5:29" x14ac:dyDescent="0.25">
      <c r="E17" s="14" t="s">
        <v>47</v>
      </c>
      <c r="F17" s="19">
        <v>1185171.8292704334</v>
      </c>
      <c r="G17" s="10"/>
      <c r="H17" s="19">
        <v>12400.262622093032</v>
      </c>
      <c r="I17" s="19">
        <v>26002.754866500502</v>
      </c>
      <c r="J17" s="19">
        <v>194769.07384862413</v>
      </c>
      <c r="K17" s="19">
        <v>200948.4503192894</v>
      </c>
      <c r="L17" s="19">
        <v>509019.9441587663</v>
      </c>
      <c r="M17" s="19">
        <v>242031.34345516007</v>
      </c>
      <c r="N17" s="19">
        <v>0</v>
      </c>
      <c r="O17" s="19">
        <v>0</v>
      </c>
      <c r="P17" s="19">
        <v>0</v>
      </c>
      <c r="Q17" s="19">
        <v>179870</v>
      </c>
      <c r="R17" s="19">
        <v>20000</v>
      </c>
      <c r="S17" s="19">
        <v>0</v>
      </c>
      <c r="T17" s="19">
        <v>0</v>
      </c>
      <c r="U17" s="19">
        <v>967881.77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</row>
    <row r="18" spans="5:29" x14ac:dyDescent="0.25">
      <c r="E18" s="14" t="s">
        <v>56</v>
      </c>
      <c r="F18" s="19">
        <v>6198025.4100000011</v>
      </c>
      <c r="G18" s="10"/>
      <c r="H18" s="19">
        <v>64848.945042608277</v>
      </c>
      <c r="I18" s="19">
        <v>135985.12166103502</v>
      </c>
      <c r="J18" s="19">
        <v>1018572.698896375</v>
      </c>
      <c r="K18" s="19">
        <v>1050888.631014603</v>
      </c>
      <c r="L18" s="19">
        <v>2661992.5230883323</v>
      </c>
      <c r="M18" s="19">
        <v>1265737.4902970477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</row>
    <row r="19" spans="5:29" x14ac:dyDescent="0.25">
      <c r="E19" s="14" t="s">
        <v>57</v>
      </c>
      <c r="F19" s="19">
        <v>1954530.3199999998</v>
      </c>
      <c r="G19" s="10"/>
      <c r="H19" s="19">
        <v>20449.937023699866</v>
      </c>
      <c r="I19" s="19">
        <v>42882.535287215229</v>
      </c>
      <c r="J19" s="19">
        <v>321204.10798980494</v>
      </c>
      <c r="K19" s="19">
        <v>331394.84858312854</v>
      </c>
      <c r="L19" s="19">
        <v>839452.0438065523</v>
      </c>
      <c r="M19" s="19">
        <v>399146.84730959905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</row>
    <row r="20" spans="5:29" x14ac:dyDescent="0.25">
      <c r="E20" s="14" t="s">
        <v>24</v>
      </c>
      <c r="F20" s="19">
        <v>0</v>
      </c>
      <c r="G20" s="10"/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</row>
    <row r="21" spans="5:29" x14ac:dyDescent="0.25">
      <c r="E21" s="14" t="s">
        <v>46</v>
      </c>
      <c r="F21" s="19">
        <v>6312502.8118547183</v>
      </c>
      <c r="G21" s="10"/>
      <c r="H21" s="19">
        <v>66046.70372386821</v>
      </c>
      <c r="I21" s="19">
        <v>138496.76406145765</v>
      </c>
      <c r="J21" s="19">
        <v>1037385.7156971247</v>
      </c>
      <c r="K21" s="19">
        <v>1070298.5224169702</v>
      </c>
      <c r="L21" s="19">
        <v>2711159.4702434968</v>
      </c>
      <c r="M21" s="19">
        <v>1289115.635711801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</row>
    <row r="22" spans="5:29" x14ac:dyDescent="0.25">
      <c r="E22" s="14" t="s">
        <v>53</v>
      </c>
      <c r="F22" s="19">
        <v>29793.23</v>
      </c>
      <c r="G22" s="10"/>
      <c r="H22" s="19">
        <v>311.72178348842681</v>
      </c>
      <c r="I22" s="19">
        <v>653.66560125560977</v>
      </c>
      <c r="J22" s="19">
        <v>4896.1675182839299</v>
      </c>
      <c r="K22" s="19">
        <v>5051.5066681863109</v>
      </c>
      <c r="L22" s="19">
        <v>12795.906801332552</v>
      </c>
      <c r="M22" s="19">
        <v>6084.2616274531701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42411.9</v>
      </c>
      <c r="Y22" s="19">
        <v>0</v>
      </c>
      <c r="Z22" s="19">
        <v>31871.67</v>
      </c>
      <c r="AA22" s="19">
        <v>253439.9</v>
      </c>
      <c r="AB22" s="19">
        <v>55361.64</v>
      </c>
      <c r="AC22" s="19">
        <v>0</v>
      </c>
    </row>
    <row r="23" spans="5:29" x14ac:dyDescent="0.25">
      <c r="E23" s="14" t="s">
        <v>52</v>
      </c>
      <c r="F23" s="19">
        <v>2896959.2148188232</v>
      </c>
      <c r="G23" s="10"/>
      <c r="H23" s="19">
        <v>30310.419284399715</v>
      </c>
      <c r="I23" s="19">
        <v>63559.492776296</v>
      </c>
      <c r="J23" s="19">
        <v>476081.23084973468</v>
      </c>
      <c r="K23" s="19">
        <v>491185.70867009269</v>
      </c>
      <c r="L23" s="19">
        <v>1244216.2236213794</v>
      </c>
      <c r="M23" s="19">
        <v>591606.13961692073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</row>
    <row r="24" spans="5:29" x14ac:dyDescent="0.25">
      <c r="E24" s="14" t="s">
        <v>54</v>
      </c>
      <c r="F24" s="19">
        <v>67232399.995399207</v>
      </c>
      <c r="G24" s="10"/>
      <c r="H24" s="19">
        <v>703441.80992705864</v>
      </c>
      <c r="I24" s="19">
        <v>1475083.6739370078</v>
      </c>
      <c r="J24" s="19">
        <v>11048855.496156216</v>
      </c>
      <c r="K24" s="19">
        <v>11399399.021016801</v>
      </c>
      <c r="L24" s="19">
        <v>28875671.566024877</v>
      </c>
      <c r="M24" s="19">
        <v>13729948.428337246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91021</v>
      </c>
      <c r="AC24" s="19">
        <v>0</v>
      </c>
    </row>
    <row r="25" spans="5:29" x14ac:dyDescent="0.25">
      <c r="E25" s="14" t="s">
        <v>55</v>
      </c>
      <c r="F25" s="19">
        <v>1514449.9657666716</v>
      </c>
      <c r="G25" s="10"/>
      <c r="H25" s="19">
        <v>15845.44691303272</v>
      </c>
      <c r="I25" s="19">
        <v>33227.140778103247</v>
      </c>
      <c r="J25" s="19">
        <v>248882.06919669293</v>
      </c>
      <c r="K25" s="19">
        <v>256778.27146317711</v>
      </c>
      <c r="L25" s="19">
        <v>650441.74858622591</v>
      </c>
      <c r="M25" s="19">
        <v>309275.28882943967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</row>
    <row r="26" spans="5:29" x14ac:dyDescent="0.25">
      <c r="E26" s="14" t="s">
        <v>48</v>
      </c>
      <c r="F26" s="19">
        <v>7304926.4636639375</v>
      </c>
      <c r="G26" s="10"/>
      <c r="H26" s="19">
        <v>76430.273102484338</v>
      </c>
      <c r="I26" s="19">
        <v>160270.61010165408</v>
      </c>
      <c r="J26" s="19">
        <v>1200478.8898298058</v>
      </c>
      <c r="K26" s="19">
        <v>1238566.1018227641</v>
      </c>
      <c r="L26" s="19">
        <v>3137395.919127652</v>
      </c>
      <c r="M26" s="19">
        <v>1491784.6696795777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</row>
    <row r="27" spans="5:29" x14ac:dyDescent="0.25">
      <c r="E27" s="14" t="s">
        <v>49</v>
      </c>
      <c r="F27" s="19">
        <v>3049551.5219756169</v>
      </c>
      <c r="G27" s="10"/>
      <c r="H27" s="19">
        <v>31906.968102152259</v>
      </c>
      <c r="I27" s="19">
        <v>66907.378930453386</v>
      </c>
      <c r="J27" s="19">
        <v>501157.98479152273</v>
      </c>
      <c r="K27" s="19">
        <v>517058.06480994314</v>
      </c>
      <c r="L27" s="19">
        <v>1309753.1573804463</v>
      </c>
      <c r="M27" s="19">
        <v>622767.96796109923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</row>
    <row r="28" spans="5:29" x14ac:dyDescent="0.25">
      <c r="E28" s="14" t="s">
        <v>58</v>
      </c>
      <c r="F28" s="19">
        <v>516289.76105681993</v>
      </c>
      <c r="G28" s="10"/>
      <c r="H28" s="19">
        <v>5401.856902170246</v>
      </c>
      <c r="I28" s="19">
        <v>11327.434356171563</v>
      </c>
      <c r="J28" s="19">
        <v>84846.159953418057</v>
      </c>
      <c r="K28" s="19">
        <v>87538.047089719475</v>
      </c>
      <c r="L28" s="19">
        <v>221741.50519984978</v>
      </c>
      <c r="M28" s="19">
        <v>105434.75755549083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</row>
    <row r="29" spans="5:29" x14ac:dyDescent="0.25">
      <c r="E29" s="14" t="s">
        <v>40</v>
      </c>
      <c r="F29" s="19">
        <v>25851201.99140504</v>
      </c>
      <c r="G29" s="10"/>
      <c r="H29" s="19">
        <v>270476.97715488891</v>
      </c>
      <c r="I29" s="19">
        <v>567177.2242516838</v>
      </c>
      <c r="J29" s="19">
        <v>4248341.5023787022</v>
      </c>
      <c r="K29" s="19">
        <v>4383127.2822790211</v>
      </c>
      <c r="L29" s="19">
        <v>11102843.544806702</v>
      </c>
      <c r="M29" s="19">
        <v>5279235.4605340436</v>
      </c>
      <c r="N29" s="19">
        <v>0</v>
      </c>
      <c r="O29" s="19">
        <v>91420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343576.08</v>
      </c>
      <c r="AC29" s="19">
        <v>0</v>
      </c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343E5-C6EB-4784-819C-B9BC784E63D5}">
  <dimension ref="B1:H12"/>
  <sheetViews>
    <sheetView workbookViewId="0">
      <selection activeCell="C17" sqref="C17"/>
    </sheetView>
  </sheetViews>
  <sheetFormatPr defaultRowHeight="15" x14ac:dyDescent="0.25"/>
  <cols>
    <col min="2" max="2" width="13.28515625" bestFit="1" customWidth="1"/>
    <col min="3" max="3" width="20.42578125" bestFit="1" customWidth="1"/>
    <col min="4" max="4" width="10.7109375" bestFit="1" customWidth="1"/>
  </cols>
  <sheetData>
    <row r="1" spans="2:8" ht="15.75" thickBot="1" x14ac:dyDescent="0.3"/>
    <row r="2" spans="2:8" ht="18.75" thickTop="1" thickBot="1" x14ac:dyDescent="0.35">
      <c r="B2" s="2" t="s">
        <v>26</v>
      </c>
      <c r="C2" s="2"/>
      <c r="D2" s="2"/>
      <c r="E2" s="2"/>
      <c r="F2" s="2"/>
      <c r="G2" s="2"/>
      <c r="H2" s="2"/>
    </row>
    <row r="3" spans="2:8" ht="18.75" thickTop="1" thickBot="1" x14ac:dyDescent="0.35">
      <c r="C3" s="2" t="s">
        <v>19</v>
      </c>
      <c r="D3" s="2" t="s">
        <v>20</v>
      </c>
      <c r="E3" s="2" t="s">
        <v>21</v>
      </c>
      <c r="F3" s="2" t="s">
        <v>22</v>
      </c>
      <c r="G3" s="2" t="s">
        <v>0</v>
      </c>
      <c r="H3" s="2" t="s">
        <v>1</v>
      </c>
    </row>
    <row r="4" spans="2:8" ht="15.75" thickTop="1" x14ac:dyDescent="0.25">
      <c r="C4" s="16">
        <v>36891</v>
      </c>
      <c r="D4" s="16">
        <v>37256</v>
      </c>
      <c r="E4" s="16">
        <v>37621</v>
      </c>
      <c r="F4" s="16">
        <v>37986</v>
      </c>
      <c r="G4" s="16">
        <v>38352</v>
      </c>
      <c r="H4" s="16">
        <v>38717</v>
      </c>
    </row>
    <row r="5" spans="2:8" x14ac:dyDescent="0.25">
      <c r="B5" s="10" t="s">
        <v>27</v>
      </c>
      <c r="C5" s="17">
        <v>8.2417700936303864E-2</v>
      </c>
      <c r="D5" s="17">
        <v>8.4749186775369648E-2</v>
      </c>
      <c r="E5" s="17">
        <v>7.8765053742507862E-2</v>
      </c>
      <c r="F5" s="17">
        <v>7.6999378209639049E-2</v>
      </c>
      <c r="G5" s="17">
        <v>6.9382363350097745E-2</v>
      </c>
      <c r="H5" s="17">
        <v>6.8179231729388945E-2</v>
      </c>
    </row>
    <row r="6" spans="2:8" x14ac:dyDescent="0.25">
      <c r="B6" s="10" t="s">
        <v>28</v>
      </c>
      <c r="C6" s="17">
        <v>0.125</v>
      </c>
      <c r="D6" s="17">
        <v>0.11699999999999999</v>
      </c>
      <c r="E6" s="17">
        <v>0.121</v>
      </c>
      <c r="F6" s="17">
        <v>0.11799999999999999</v>
      </c>
      <c r="G6" s="17">
        <v>0.11699999999999999</v>
      </c>
      <c r="H6" s="17">
        <v>0.124</v>
      </c>
    </row>
    <row r="7" spans="2:8" x14ac:dyDescent="0.25">
      <c r="B7" s="10" t="s">
        <v>29</v>
      </c>
      <c r="C7" s="11">
        <v>0.6</v>
      </c>
      <c r="D7" s="11">
        <v>0.6</v>
      </c>
      <c r="E7" s="11">
        <v>0.6</v>
      </c>
      <c r="F7" s="11">
        <v>0.6</v>
      </c>
      <c r="G7" s="11">
        <v>0.6</v>
      </c>
      <c r="H7" s="11">
        <v>0.6</v>
      </c>
    </row>
    <row r="9" spans="2:8" x14ac:dyDescent="0.25">
      <c r="B9" s="10" t="s">
        <v>30</v>
      </c>
      <c r="C9" s="18">
        <v>9.9450620561782319E-2</v>
      </c>
      <c r="D9" s="18">
        <v>9.7649512065221794E-2</v>
      </c>
      <c r="E9" s="18">
        <v>9.5659032245504705E-2</v>
      </c>
      <c r="F9" s="18">
        <v>9.3399626925783436E-2</v>
      </c>
      <c r="G9" s="18">
        <v>8.8429418010058644E-2</v>
      </c>
      <c r="H9" s="18">
        <v>9.0507539037633367E-2</v>
      </c>
    </row>
    <row r="10" spans="2:8" x14ac:dyDescent="0.25">
      <c r="B10" s="10" t="s">
        <v>31</v>
      </c>
      <c r="C10" s="18">
        <v>2.9769959404600588E-2</v>
      </c>
      <c r="D10" s="18">
        <v>3.2851511169513792E-2</v>
      </c>
      <c r="E10" s="18">
        <v>2.0356234096692294E-2</v>
      </c>
      <c r="F10" s="18">
        <v>2.3690773067331472E-2</v>
      </c>
      <c r="G10" s="18">
        <v>2.923264311814866E-2</v>
      </c>
      <c r="H10" s="18">
        <v>2.485207100591702E-2</v>
      </c>
    </row>
    <row r="12" spans="2:8" x14ac:dyDescent="0.25">
      <c r="B12" s="10" t="s">
        <v>38</v>
      </c>
      <c r="C12" s="18">
        <v>3.8300000000000001E-2</v>
      </c>
      <c r="D12" s="18">
        <v>3.8300000000000001E-2</v>
      </c>
      <c r="E12" s="18">
        <v>3.8300000000000001E-2</v>
      </c>
      <c r="F12" s="18">
        <v>3.8300000000000001E-2</v>
      </c>
      <c r="G12" s="18">
        <v>3.8300000000000001E-2</v>
      </c>
      <c r="H12" s="18">
        <v>3.8300000000000001E-2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22106-B1CD-4EDF-A867-0B26143FF09C}">
  <sheetPr>
    <tabColor rgb="FFC00000"/>
  </sheetPr>
  <dimension ref="A2:X114"/>
  <sheetViews>
    <sheetView tabSelected="1" workbookViewId="0">
      <selection activeCell="J9" sqref="J9"/>
    </sheetView>
  </sheetViews>
  <sheetFormatPr defaultRowHeight="15" x14ac:dyDescent="0.25"/>
  <cols>
    <col min="1" max="1" width="26.28515625" bestFit="1" customWidth="1"/>
    <col min="2" max="2" width="13.42578125" bestFit="1" customWidth="1"/>
    <col min="3" max="3" width="11.7109375" bestFit="1" customWidth="1"/>
    <col min="4" max="7" width="12.5703125" bestFit="1" customWidth="1"/>
    <col min="8" max="8" width="12.42578125" bestFit="1" customWidth="1"/>
    <col min="9" max="10" width="12.5703125" bestFit="1" customWidth="1"/>
    <col min="11" max="11" width="12" bestFit="1" customWidth="1"/>
    <col min="12" max="12" width="10.5703125" bestFit="1" customWidth="1"/>
    <col min="13" max="13" width="10.7109375" customWidth="1"/>
    <col min="14" max="14" width="12.7109375" customWidth="1"/>
    <col min="15" max="15" width="13.42578125" customWidth="1"/>
    <col min="17" max="17" width="8" bestFit="1" customWidth="1"/>
    <col min="18" max="18" width="9" bestFit="1" customWidth="1"/>
    <col min="19" max="22" width="10.5703125" bestFit="1" customWidth="1"/>
    <col min="24" max="24" width="13.28515625" bestFit="1" customWidth="1"/>
  </cols>
  <sheetData>
    <row r="2" spans="1:9" ht="15.75" thickBot="1" x14ac:dyDescent="0.3">
      <c r="A2" t="s">
        <v>32</v>
      </c>
      <c r="B2" s="8">
        <f t="shared" ref="B2:G2" si="0">SUM(B9:B29)</f>
        <v>8565245.0733106062</v>
      </c>
      <c r="C2" s="8">
        <f t="shared" si="0"/>
        <v>17946189.630036354</v>
      </c>
      <c r="D2" s="8">
        <f t="shared" si="0"/>
        <v>134300848.67214268</v>
      </c>
      <c r="E2" s="8">
        <f t="shared" si="0"/>
        <v>138418828.18899405</v>
      </c>
      <c r="F2" s="8">
        <f t="shared" si="0"/>
        <v>349829138.80824918</v>
      </c>
      <c r="G2" s="8">
        <f t="shared" si="0"/>
        <v>166497222.85224694</v>
      </c>
      <c r="I2" s="4">
        <f>SUM(B2:G2)</f>
        <v>815557473.22497988</v>
      </c>
    </row>
    <row r="3" spans="1:9" ht="16.5" thickTop="1" thickBot="1" x14ac:dyDescent="0.3">
      <c r="B3" s="12">
        <f>Capex!H3*(1+Inputs!C9)^0.5</f>
        <v>0</v>
      </c>
      <c r="C3" s="12">
        <f>Capex!I3*(1+Inputs!D9)^0.5</f>
        <v>0</v>
      </c>
      <c r="D3" s="12">
        <f>Capex!J3*(1+Inputs!E9)^0.5</f>
        <v>0</v>
      </c>
      <c r="E3" s="12">
        <f>Capex!K3*(1+Inputs!F9)^0.5</f>
        <v>0</v>
      </c>
      <c r="F3" s="12">
        <f>Capex!L3*(1+Inputs!G9)^0.5</f>
        <v>0</v>
      </c>
      <c r="G3" s="12">
        <f>Capex!M3*(1+Inputs!H9)^0.5</f>
        <v>0</v>
      </c>
    </row>
    <row r="4" spans="1:9" ht="16.5" thickTop="1" thickBot="1" x14ac:dyDescent="0.3">
      <c r="B4" s="12">
        <f>B2-B3</f>
        <v>8565245.0733106062</v>
      </c>
      <c r="C4" s="12">
        <f t="shared" ref="C4:G4" si="1">C2-C3</f>
        <v>17946189.630036354</v>
      </c>
      <c r="D4" s="12">
        <f t="shared" si="1"/>
        <v>134300848.67214268</v>
      </c>
      <c r="E4" s="12">
        <f t="shared" si="1"/>
        <v>138418828.18899405</v>
      </c>
      <c r="F4" s="12">
        <f t="shared" si="1"/>
        <v>349829138.80824918</v>
      </c>
      <c r="G4" s="12">
        <f t="shared" si="1"/>
        <v>166497222.85224694</v>
      </c>
    </row>
    <row r="5" spans="1:9" ht="16.5" thickTop="1" thickBot="1" x14ac:dyDescent="0.3"/>
    <row r="6" spans="1:9" ht="21" thickTop="1" thickBot="1" x14ac:dyDescent="0.35">
      <c r="A6" s="7" t="s">
        <v>33</v>
      </c>
      <c r="B6" s="7"/>
      <c r="C6" s="7"/>
      <c r="D6" s="7"/>
      <c r="E6" s="7"/>
      <c r="F6" s="7"/>
      <c r="G6" s="7"/>
      <c r="H6" s="7"/>
    </row>
    <row r="7" spans="1:9" ht="16.5" thickTop="1" thickBot="1" x14ac:dyDescent="0.3"/>
    <row r="8" spans="1:9" ht="18.75" thickTop="1" thickBot="1" x14ac:dyDescent="0.35">
      <c r="A8" s="2" t="s">
        <v>25</v>
      </c>
      <c r="B8" s="2" t="str">
        <f>Capex!H8</f>
        <v>2000-01</v>
      </c>
      <c r="C8" s="2" t="str">
        <f>Capex!I8</f>
        <v>2001-02</v>
      </c>
      <c r="D8" s="2" t="str">
        <f>Capex!J8</f>
        <v>2002-03</v>
      </c>
      <c r="E8" s="2" t="str">
        <f>Capex!K8</f>
        <v>2003-04</v>
      </c>
      <c r="F8" s="2" t="str">
        <f>Capex!L8</f>
        <v>2004-05</v>
      </c>
      <c r="G8" s="2" t="str">
        <f>Capex!M8</f>
        <v>2005-06</v>
      </c>
      <c r="H8" s="2" t="str">
        <f>Capex!N8</f>
        <v>2006-07</v>
      </c>
    </row>
    <row r="9" spans="1:9" ht="15.75" thickTop="1" x14ac:dyDescent="0.25">
      <c r="A9" t="str">
        <f>Capex!E9</f>
        <v>AC FILTERS</v>
      </c>
      <c r="B9" s="8">
        <f>Capex!H9*(1+B$62)^0.5</f>
        <v>107995.51349474577</v>
      </c>
      <c r="C9" s="8">
        <f>Capex!I9*(1+C$62)^0.5</f>
        <v>226275.83306507167</v>
      </c>
      <c r="D9" s="8">
        <f>Capex!J9*(1+D$62)^0.5</f>
        <v>1693341.9874140518</v>
      </c>
      <c r="E9" s="8">
        <f>Capex!K9*(1+E$62)^0.5</f>
        <v>1745263.8307094611</v>
      </c>
      <c r="F9" s="8">
        <f>Capex!L9*(1+F$62)^0.5</f>
        <v>4410846.059588463</v>
      </c>
      <c r="G9" s="8">
        <f>Capex!M9*(1+G$62)^0.5</f>
        <v>2099292.3055297472</v>
      </c>
    </row>
    <row r="10" spans="1:9" x14ac:dyDescent="0.25">
      <c r="A10" t="str">
        <f>Capex!E10</f>
        <v>AC SWITCHYARD</v>
      </c>
      <c r="B10" s="8">
        <f>Capex!H10*(1+B$62)^0.5</f>
        <v>63209.136441442068</v>
      </c>
      <c r="C10" s="8">
        <f>Capex!I10*(1+C$62)^0.5</f>
        <v>132437.90915728128</v>
      </c>
      <c r="D10" s="8">
        <f>Capex!J10*(1+D$62)^0.5</f>
        <v>991103.06771850248</v>
      </c>
      <c r="E10" s="8">
        <f>Capex!K10*(1+E$62)^0.5</f>
        <v>1021492.6160520115</v>
      </c>
      <c r="F10" s="8">
        <f>Capex!L10*(1+F$62)^0.5</f>
        <v>2581642.1569798714</v>
      </c>
      <c r="G10" s="8">
        <f>Capex!M10*(1+G$62)^0.5</f>
        <v>1228703.3921752239</v>
      </c>
    </row>
    <row r="11" spans="1:9" x14ac:dyDescent="0.25">
      <c r="A11" t="str">
        <f>Capex!E11</f>
        <v>AUXILIARY SYSTEMS</v>
      </c>
      <c r="B11" s="8">
        <f>Capex!H11*(1+B$62)^0.5</f>
        <v>118857.99929264381</v>
      </c>
      <c r="C11" s="8">
        <f>Capex!I11*(1+C$62)^0.5</f>
        <v>249035.2787451598</v>
      </c>
      <c r="D11" s="8">
        <f>Capex!J11*(1+D$62)^0.5</f>
        <v>1863662.9821854178</v>
      </c>
      <c r="E11" s="8">
        <f>Capex!K11*(1+E$62)^0.5</f>
        <v>1920807.2672948057</v>
      </c>
      <c r="F11" s="8">
        <f>Capex!L11*(1+F$62)^0.5</f>
        <v>4854501.0886589559</v>
      </c>
      <c r="G11" s="8">
        <f>Capex!M11*(1+G$62)^0.5</f>
        <v>2310444.8998971325</v>
      </c>
    </row>
    <row r="12" spans="1:9" x14ac:dyDescent="0.25">
      <c r="A12" t="str">
        <f>Capex!E12</f>
        <v>BUILDING INSTALLATION</v>
      </c>
      <c r="B12" s="8">
        <f>Capex!H12*(1+B$62)^0.5</f>
        <v>158373.83450178566</v>
      </c>
      <c r="C12" s="8">
        <f>Capex!I12*(1+C$62)^0.5</f>
        <v>331830.18606920977</v>
      </c>
      <c r="D12" s="8">
        <f>Capex!J12*(1+D$62)^0.5</f>
        <v>2483261.1558690863</v>
      </c>
      <c r="E12" s="8">
        <f>Capex!K12*(1+E$62)^0.5</f>
        <v>2559403.7765298495</v>
      </c>
      <c r="F12" s="8">
        <f>Capex!L12*(1+F$62)^0.5</f>
        <v>6468440.9680417273</v>
      </c>
      <c r="G12" s="8">
        <f>Capex!M12*(1+G$62)^0.5</f>
        <v>3078581.335538683</v>
      </c>
    </row>
    <row r="13" spans="1:9" x14ac:dyDescent="0.25">
      <c r="A13" t="str">
        <f>Capex!E13</f>
        <v>CABLE</v>
      </c>
      <c r="B13" s="8">
        <f>Capex!H13*(1+B$62)^0.5</f>
        <v>5116872.74218392</v>
      </c>
      <c r="C13" s="8">
        <f>Capex!I13*(1+C$62)^0.5</f>
        <v>10721043.911532076</v>
      </c>
      <c r="D13" s="8">
        <f>Capex!J13*(1+D$62)^0.5</f>
        <v>80231253.856819361</v>
      </c>
      <c r="E13" s="8">
        <f>Capex!K13*(1+E$62)^0.5</f>
        <v>82691332.577544644</v>
      </c>
      <c r="F13" s="8">
        <f>Capex!L13*(1+F$62)^0.5</f>
        <v>208987737.00794184</v>
      </c>
      <c r="G13" s="8">
        <f>Capex!M13*(1+G$62)^0.5</f>
        <v>99465350.257945836</v>
      </c>
    </row>
    <row r="14" spans="1:9" x14ac:dyDescent="0.25">
      <c r="A14" t="str">
        <f>Capex!E14</f>
        <v>CONTROL SYSTEM</v>
      </c>
      <c r="B14" s="8">
        <f>Capex!H14*(1+B$62)^0.5</f>
        <v>39648.702506812253</v>
      </c>
      <c r="C14" s="8">
        <f>Capex!I14*(1+C$62)^0.5</f>
        <v>83073.295356057773</v>
      </c>
      <c r="D14" s="8">
        <f>Capex!J14*(1+D$62)^0.5</f>
        <v>621681.49887578806</v>
      </c>
      <c r="E14" s="8">
        <f>Capex!K14*(1+E$62)^0.5</f>
        <v>640743.71407165518</v>
      </c>
      <c r="F14" s="8">
        <f>Capex!L14*(1+F$62)^0.5</f>
        <v>1619366.560338422</v>
      </c>
      <c r="G14" s="8">
        <f>Capex!M14*(1+G$62)^0.5</f>
        <v>770719.20307910303</v>
      </c>
    </row>
    <row r="15" spans="1:9" x14ac:dyDescent="0.25">
      <c r="A15" t="str">
        <f>Capex!E15</f>
        <v>CONVERTER TRANSFORMER</v>
      </c>
      <c r="B15" s="8">
        <f>Capex!H15*(1+B$62)^0.5</f>
        <v>1597051.9164992305</v>
      </c>
      <c r="C15" s="8">
        <f>Capex!I15*(1+C$62)^0.5</f>
        <v>3346196.9035557616</v>
      </c>
      <c r="D15" s="8">
        <f>Capex!J15*(1+D$62)^0.5</f>
        <v>25041364.949107822</v>
      </c>
      <c r="E15" s="8">
        <f>Capex!K15*(1+E$62)^0.5</f>
        <v>25809192.025064461</v>
      </c>
      <c r="F15" s="8">
        <f>Capex!L15*(1+F$62)^0.5</f>
        <v>65228174.068467759</v>
      </c>
      <c r="G15" s="8">
        <f>Capex!M15*(1+G$62)^0.5</f>
        <v>31044611.867153972</v>
      </c>
    </row>
    <row r="16" spans="1:9" x14ac:dyDescent="0.25">
      <c r="A16" t="str">
        <f>Capex!E16</f>
        <v>DC FILTER</v>
      </c>
      <c r="B16" s="8">
        <f>Capex!H16*(1+B$62)^0.5</f>
        <v>2356.2657489762714</v>
      </c>
      <c r="C16" s="8">
        <f>Capex!I16*(1+C$62)^0.5</f>
        <v>4936.9272668742915</v>
      </c>
      <c r="D16" s="8">
        <f>Capex!J16*(1+D$62)^0.5</f>
        <v>36945.643361761133</v>
      </c>
      <c r="E16" s="8">
        <f>Capex!K16*(1+E$62)^0.5</f>
        <v>38078.48357911552</v>
      </c>
      <c r="F16" s="8">
        <f>Capex!L16*(1+F$62)^0.5</f>
        <v>96236.641300111951</v>
      </c>
      <c r="G16" s="8">
        <f>Capex!M16*(1+G$62)^0.5</f>
        <v>45802.741211558132</v>
      </c>
    </row>
    <row r="17" spans="1:15" x14ac:dyDescent="0.25">
      <c r="A17" t="str">
        <f>Capex!E17</f>
        <v>DC SWITCHYARD</v>
      </c>
      <c r="B17" s="8">
        <f>Capex!H17*(1+B$62)^0.5</f>
        <v>13002.257044297481</v>
      </c>
      <c r="C17" s="8">
        <f>Capex!I17*(1+C$62)^0.5</f>
        <v>27242.766381843714</v>
      </c>
      <c r="D17" s="8">
        <f>Capex!J17*(1+D$62)^0.5</f>
        <v>203872.0597900601</v>
      </c>
      <c r="E17" s="8">
        <f>Capex!K17*(1+E$62)^0.5</f>
        <v>210123.25607492699</v>
      </c>
      <c r="F17" s="8">
        <f>Capex!L17*(1+F$62)^0.5</f>
        <v>531049.41486653651</v>
      </c>
      <c r="G17" s="8">
        <f>Capex!M17*(1+G$62)^0.5</f>
        <v>252746.96405736939</v>
      </c>
    </row>
    <row r="18" spans="1:15" x14ac:dyDescent="0.25">
      <c r="A18" t="str">
        <f>Capex!E18</f>
        <v>EASEMENT</v>
      </c>
      <c r="B18" s="8">
        <f>Capex!H18*(1+B$62)^0.5</f>
        <v>67997.160882161494</v>
      </c>
      <c r="C18" s="8">
        <f>Capex!I18*(1+C$62)^0.5</f>
        <v>142469.93904445271</v>
      </c>
      <c r="D18" s="8">
        <f>Capex!J18*(1+D$62)^0.5</f>
        <v>1066178.0644463005</v>
      </c>
      <c r="E18" s="8">
        <f>Capex!K18*(1+E$62)^0.5</f>
        <v>1098869.5885439946</v>
      </c>
      <c r="F18" s="8">
        <f>Capex!L18*(1+F$62)^0.5</f>
        <v>2777198.7875670125</v>
      </c>
      <c r="G18" s="8">
        <f>Capex!M18*(1+G$62)^0.5</f>
        <v>1321776.359207134</v>
      </c>
    </row>
    <row r="19" spans="1:15" x14ac:dyDescent="0.25">
      <c r="A19" t="str">
        <f>Capex!E19</f>
        <v>FREEHOLD LAND</v>
      </c>
      <c r="B19" s="8">
        <f>Capex!H19*(1+B$62)^0.5</f>
        <v>21442.718257281645</v>
      </c>
      <c r="C19" s="8">
        <f>Capex!I19*(1+C$62)^0.5</f>
        <v>44927.504669738766</v>
      </c>
      <c r="D19" s="8">
        <f>Capex!J19*(1+D$62)^0.5</f>
        <v>336216.3294969789</v>
      </c>
      <c r="E19" s="8">
        <f>Capex!K19*(1+E$62)^0.5</f>
        <v>346525.51199127163</v>
      </c>
      <c r="F19" s="8">
        <f>Capex!L19*(1+F$62)^0.5</f>
        <v>875782.02345042711</v>
      </c>
      <c r="G19" s="8">
        <f>Capex!M19*(1+G$62)^0.5</f>
        <v>416818.55097937619</v>
      </c>
    </row>
    <row r="20" spans="1:15" x14ac:dyDescent="0.25">
      <c r="A20" t="str">
        <f>Capex!E20</f>
        <v>IN-HOUSE SOFTWARE</v>
      </c>
      <c r="B20" s="8">
        <f>Capex!H20*(1+B$62)^0.5</f>
        <v>0</v>
      </c>
      <c r="C20" s="8">
        <f>Capex!I20*(1+C$62)^0.5</f>
        <v>0</v>
      </c>
      <c r="D20" s="8">
        <f>Capex!J20*(1+D$62)^0.5</f>
        <v>0</v>
      </c>
      <c r="E20" s="8">
        <f>Capex!K20*(1+E$62)^0.5</f>
        <v>0</v>
      </c>
      <c r="F20" s="8">
        <f>Capex!L20*(1+F$62)^0.5</f>
        <v>0</v>
      </c>
      <c r="G20" s="8">
        <f>Capex!M20*(1+G$62)^0.5</f>
        <v>0</v>
      </c>
    </row>
    <row r="21" spans="1:15" x14ac:dyDescent="0.25">
      <c r="A21" t="str">
        <f>Capex!E21</f>
        <v>MEASURING DEVICES</v>
      </c>
      <c r="B21" s="8">
        <f>Capex!H21*(1+B$62)^0.5</f>
        <v>69253.067045232077</v>
      </c>
      <c r="C21" s="8">
        <f>Capex!I21*(1+C$62)^0.5</f>
        <v>145101.35588858093</v>
      </c>
      <c r="D21" s="8">
        <f>Capex!J21*(1+D$62)^0.5</f>
        <v>1085870.3513697102</v>
      </c>
      <c r="E21" s="8">
        <f>Capex!K21*(1+E$62)^0.5</f>
        <v>1119165.687245158</v>
      </c>
      <c r="F21" s="8">
        <f>Capex!L21*(1+F$62)^0.5</f>
        <v>2828493.5920577771</v>
      </c>
      <c r="G21" s="8">
        <f>Capex!M21*(1+G$62)^0.5</f>
        <v>1346189.5413781668</v>
      </c>
    </row>
    <row r="22" spans="1:15" x14ac:dyDescent="0.25">
      <c r="A22" t="str">
        <f>Capex!E22</f>
        <v>MOTOR VEHICLES</v>
      </c>
      <c r="B22" s="8">
        <f>Capex!H22*(1+B$62)^0.5</f>
        <v>326.85491257275112</v>
      </c>
      <c r="C22" s="8">
        <f>Capex!I22*(1+C$62)^0.5</f>
        <v>684.83740889299747</v>
      </c>
      <c r="D22" s="8">
        <f>Capex!J22*(1+D$62)^0.5</f>
        <v>5125.0013018264544</v>
      </c>
      <c r="E22" s="8">
        <f>Capex!K22*(1+E$62)^0.5</f>
        <v>5282.1458812794035</v>
      </c>
      <c r="F22" s="8">
        <f>Capex!L22*(1+F$62)^0.5</f>
        <v>13349.690709594093</v>
      </c>
      <c r="G22" s="8">
        <f>Capex!M22*(1+G$62)^0.5</f>
        <v>6353.6343389112935</v>
      </c>
    </row>
    <row r="23" spans="1:15" x14ac:dyDescent="0.25">
      <c r="A23" t="str">
        <f>Capex!E23</f>
        <v>OTHER</v>
      </c>
      <c r="B23" s="8">
        <f>Capex!H23*(1+B$62)^0.5</f>
        <v>31781.89645387332</v>
      </c>
      <c r="C23" s="8">
        <f>Capex!I23*(1+C$62)^0.5</f>
        <v>66590.49865842727</v>
      </c>
      <c r="D23" s="8">
        <f>Capex!J23*(1+D$62)^0.5</f>
        <v>498331.9951305922</v>
      </c>
      <c r="E23" s="8">
        <f>Capex!K23*(1+E$62)^0.5</f>
        <v>513612.02477172372</v>
      </c>
      <c r="F23" s="8">
        <f>Capex!L23*(1+F$62)^0.5</f>
        <v>1298063.671382386</v>
      </c>
      <c r="G23" s="8">
        <f>Capex!M23*(1+G$62)^0.5</f>
        <v>617798.72627769376</v>
      </c>
    </row>
    <row r="24" spans="1:15" x14ac:dyDescent="0.25">
      <c r="A24" t="str">
        <f>Capex!E24</f>
        <v>OVERHEAD LINES</v>
      </c>
      <c r="B24" s="8">
        <f>Capex!H24*(1+B$62)^0.5</f>
        <v>737591.73552355496</v>
      </c>
      <c r="C24" s="8">
        <f>Capex!I24*(1+C$62)^0.5</f>
        <v>1545427.0183698365</v>
      </c>
      <c r="D24" s="8">
        <f>Capex!J24*(1+D$62)^0.5</f>
        <v>11565249.471149582</v>
      </c>
      <c r="E24" s="8">
        <f>Capex!K24*(1+E$62)^0.5</f>
        <v>11919867.188761584</v>
      </c>
      <c r="F24" s="8">
        <f>Capex!L24*(1+F$62)^0.5</f>
        <v>30125358.868517939</v>
      </c>
      <c r="G24" s="8">
        <f>Capex!M24*(1+G$62)^0.5</f>
        <v>14337823.904900137</v>
      </c>
    </row>
    <row r="25" spans="1:15" x14ac:dyDescent="0.25">
      <c r="A25" t="str">
        <f>Capex!E25</f>
        <v>SMOOTHING REACTOR</v>
      </c>
      <c r="B25" s="8">
        <f>Capex!H25*(1+B$62)^0.5</f>
        <v>16614.69438380704</v>
      </c>
      <c r="C25" s="8">
        <f>Capex!I25*(1+C$62)^0.5</f>
        <v>34811.666625395635</v>
      </c>
      <c r="D25" s="8">
        <f>Capex!J25*(1+D$62)^0.5</f>
        <v>260514.15190985409</v>
      </c>
      <c r="E25" s="8">
        <f>Capex!K25*(1+E$62)^0.5</f>
        <v>268502.1278014555</v>
      </c>
      <c r="F25" s="8">
        <f>Capex!L25*(1+F$62)^0.5</f>
        <v>678591.70147514821</v>
      </c>
      <c r="G25" s="8">
        <f>Capex!M25*(1+G$62)^0.5</f>
        <v>322968.04700457648</v>
      </c>
    </row>
    <row r="26" spans="1:15" x14ac:dyDescent="0.25">
      <c r="A26" t="str">
        <f>Capex!E26</f>
        <v>STATION POWER SUPPLY</v>
      </c>
      <c r="B26" s="8">
        <f>Capex!H26*(1+B$62)^0.5</f>
        <v>80140.726622499555</v>
      </c>
      <c r="C26" s="8">
        <f>Capex!I26*(1+C$62)^0.5</f>
        <v>167913.54651810153</v>
      </c>
      <c r="D26" s="8">
        <f>Capex!J26*(1+D$62)^0.5</f>
        <v>1256586.064553061</v>
      </c>
      <c r="E26" s="8">
        <f>Capex!K26*(1+E$62)^0.5</f>
        <v>1295115.9452362631</v>
      </c>
      <c r="F26" s="8">
        <f>Capex!L26*(1+F$62)^0.5</f>
        <v>3273176.7903729309</v>
      </c>
      <c r="G26" s="8">
        <f>Capex!M26*(1+G$62)^0.5</f>
        <v>1557831.481271317</v>
      </c>
    </row>
    <row r="27" spans="1:15" x14ac:dyDescent="0.25">
      <c r="A27" t="str">
        <f>Capex!E27</f>
        <v>SWITCHYARD COMPONENTS</v>
      </c>
      <c r="B27" s="8">
        <f>Capex!H27*(1+B$62)^0.5</f>
        <v>33455.952781938729</v>
      </c>
      <c r="C27" s="8">
        <f>Capex!I27*(1+C$62)^0.5</f>
        <v>70098.037795683063</v>
      </c>
      <c r="D27" s="8">
        <f>Capex!J27*(1+D$62)^0.5</f>
        <v>524580.76952757</v>
      </c>
      <c r="E27" s="8">
        <f>Capex!K27*(1+E$62)^0.5</f>
        <v>540665.64825474925</v>
      </c>
      <c r="F27" s="8">
        <f>Capex!L27*(1+F$62)^0.5</f>
        <v>1366436.9261522307</v>
      </c>
      <c r="G27" s="8">
        <f>Capex!M27*(1+G$62)^0.5</f>
        <v>650340.20374103379</v>
      </c>
    </row>
    <row r="28" spans="1:15" x14ac:dyDescent="0.25">
      <c r="A28" t="str">
        <f>Capex!E28</f>
        <v>VALVE COOLING</v>
      </c>
      <c r="B28" s="8">
        <f>Capex!H28*(1+B$62)^0.5</f>
        <v>5664.1003581160367</v>
      </c>
      <c r="C28" s="8">
        <f>Capex!I28*(1+C$62)^0.5</f>
        <v>11867.613622293969</v>
      </c>
      <c r="D28" s="8">
        <f>Capex!J28*(1+D$62)^0.5</f>
        <v>88811.642696541181</v>
      </c>
      <c r="E28" s="8">
        <f>Capex!K28*(1+E$62)^0.5</f>
        <v>91534.816295950746</v>
      </c>
      <c r="F28" s="8">
        <f>Capex!L28*(1+F$62)^0.5</f>
        <v>231338.08004834602</v>
      </c>
      <c r="G28" s="8">
        <f>Capex!M28*(1+G$62)^0.5</f>
        <v>110102.74329701473</v>
      </c>
    </row>
    <row r="29" spans="1:15" x14ac:dyDescent="0.25">
      <c r="A29" t="str">
        <f>Capex!E29</f>
        <v>VALVE HALL</v>
      </c>
      <c r="B29" s="8">
        <f>Capex!H29*(1+B$62)^0.5</f>
        <v>283607.79837571236</v>
      </c>
      <c r="C29" s="8">
        <f>Capex!I29*(1+C$62)^0.5</f>
        <v>594224.6003056172</v>
      </c>
      <c r="D29" s="8">
        <f>Capex!J29*(1+D$62)^0.5</f>
        <v>4446897.6294188136</v>
      </c>
      <c r="E29" s="8">
        <f>Capex!K29*(1+E$62)^0.5</f>
        <v>4583249.9572896948</v>
      </c>
      <c r="F29" s="8">
        <f>Capex!L29*(1+F$62)^0.5</f>
        <v>11583354.710331852</v>
      </c>
      <c r="G29" s="8">
        <f>Capex!M29*(1+G$62)^0.5</f>
        <v>5512966.6932629701</v>
      </c>
    </row>
    <row r="31" spans="1:15" ht="19.5" x14ac:dyDescent="0.3">
      <c r="A31" s="7" t="s">
        <v>34</v>
      </c>
      <c r="B31" s="7"/>
      <c r="C31" s="7"/>
      <c r="D31" s="7"/>
      <c r="E31" s="7"/>
      <c r="F31" s="7"/>
      <c r="G31" s="7"/>
      <c r="H31" s="7"/>
      <c r="I31" s="7" t="s">
        <v>35</v>
      </c>
      <c r="J31" s="7"/>
      <c r="K31" s="7"/>
      <c r="L31" s="7"/>
      <c r="M31" s="7"/>
      <c r="N31" s="7"/>
      <c r="O31" s="7"/>
    </row>
    <row r="32" spans="1:15" ht="17.25" x14ac:dyDescent="0.3">
      <c r="J32" s="2" t="s">
        <v>19</v>
      </c>
      <c r="K32" s="2" t="s">
        <v>20</v>
      </c>
      <c r="L32" s="2" t="s">
        <v>21</v>
      </c>
      <c r="M32" s="2" t="s">
        <v>22</v>
      </c>
      <c r="N32" s="2" t="s">
        <v>0</v>
      </c>
      <c r="O32" s="2" t="s">
        <v>1</v>
      </c>
    </row>
    <row r="33" spans="1:24" x14ac:dyDescent="0.25">
      <c r="A33" t="s">
        <v>23</v>
      </c>
      <c r="B33" s="1">
        <f>SUM(B38:B58)</f>
        <v>0</v>
      </c>
      <c r="C33" s="1">
        <f>SUM(C38:C58)</f>
        <v>8696464.6278337222</v>
      </c>
      <c r="D33" s="1">
        <f>SUM(D38:D58)</f>
        <v>28052487.415459227</v>
      </c>
      <c r="E33" s="1">
        <f t="shared" ref="E33:H33" si="2">SUM(E38:E58)</f>
        <v>167665341.88832477</v>
      </c>
      <c r="F33" s="1">
        <f t="shared" si="2"/>
        <v>327836748.47186059</v>
      </c>
      <c r="G33" s="1">
        <f t="shared" si="2"/>
        <v>721599217.22542095</v>
      </c>
      <c r="H33" s="15">
        <f t="shared" si="2"/>
        <v>973890581.83862019</v>
      </c>
      <c r="J33" s="4">
        <f>SUM(J38:J58)</f>
        <v>131219.55452311848</v>
      </c>
      <c r="K33" s="4">
        <f t="shared" ref="K33:O33" si="3">SUM(K38:K58)</f>
        <v>274935.62513215706</v>
      </c>
      <c r="L33" s="4">
        <f t="shared" si="3"/>
        <v>2057489.0016572257</v>
      </c>
      <c r="M33" s="4">
        <f t="shared" si="3"/>
        <v>2120576.4478553892</v>
      </c>
      <c r="N33" s="4">
        <f t="shared" si="3"/>
        <v>5359382.4065423803</v>
      </c>
      <c r="O33" s="4">
        <f t="shared" si="3"/>
        <v>2550737.4540964235</v>
      </c>
      <c r="X33" s="3">
        <f>C33*0.4</f>
        <v>3478585.851133489</v>
      </c>
    </row>
    <row r="34" spans="1:24" ht="15.75" thickTop="1" x14ac:dyDescent="0.25">
      <c r="X34" s="3">
        <f>X33*J36</f>
        <v>133229.83809841264</v>
      </c>
    </row>
    <row r="35" spans="1:24" x14ac:dyDescent="0.25">
      <c r="J35" s="4">
        <f>SUM(J38:J58)</f>
        <v>131219.55452311848</v>
      </c>
      <c r="K35" s="4">
        <f t="shared" ref="K35:O35" si="4">SUM(K38:K58)</f>
        <v>274935.62513215706</v>
      </c>
      <c r="L35" s="4">
        <f t="shared" si="4"/>
        <v>2057489.0016572257</v>
      </c>
      <c r="M35" s="4">
        <f t="shared" si="4"/>
        <v>2120576.4478553892</v>
      </c>
      <c r="N35" s="4">
        <f t="shared" si="4"/>
        <v>5359382.4065423803</v>
      </c>
      <c r="O35" s="4">
        <f t="shared" si="4"/>
        <v>2550737.4540964235</v>
      </c>
      <c r="X35" s="3">
        <f>SUM(X38:X58)</f>
        <v>239545.51352021247</v>
      </c>
    </row>
    <row r="36" spans="1:24" ht="15.75" thickBot="1" x14ac:dyDescent="0.3">
      <c r="A36" t="s">
        <v>39</v>
      </c>
      <c r="J36" s="9">
        <f>Inputs!C12</f>
        <v>3.8300000000000001E-2</v>
      </c>
      <c r="K36" s="9">
        <f>Inputs!D12</f>
        <v>3.8300000000000001E-2</v>
      </c>
      <c r="L36" s="9">
        <f>Inputs!E12</f>
        <v>3.8300000000000001E-2</v>
      </c>
      <c r="M36" s="9">
        <f>Inputs!F12</f>
        <v>3.8300000000000001E-2</v>
      </c>
      <c r="N36" s="9">
        <f>Inputs!G12</f>
        <v>3.8300000000000001E-2</v>
      </c>
      <c r="O36" s="9">
        <f>Inputs!H12</f>
        <v>3.8300000000000001E-2</v>
      </c>
    </row>
    <row r="37" spans="1:24" ht="18.75" thickTop="1" thickBot="1" x14ac:dyDescent="0.35">
      <c r="A37" s="2" t="s">
        <v>25</v>
      </c>
      <c r="B37" s="2" t="str">
        <f t="shared" ref="B37:H37" si="5">B8</f>
        <v>2000-01</v>
      </c>
      <c r="C37" s="2" t="str">
        <f t="shared" si="5"/>
        <v>2001-02</v>
      </c>
      <c r="D37" s="2" t="str">
        <f t="shared" si="5"/>
        <v>2002-03</v>
      </c>
      <c r="E37" s="2" t="str">
        <f t="shared" si="5"/>
        <v>2003-04</v>
      </c>
      <c r="F37" s="2" t="str">
        <f t="shared" si="5"/>
        <v>2004-05</v>
      </c>
      <c r="G37" s="2" t="str">
        <f t="shared" si="5"/>
        <v>2005-06</v>
      </c>
      <c r="H37" s="2" t="str">
        <f t="shared" si="5"/>
        <v>2006-07</v>
      </c>
      <c r="J37" s="2" t="s">
        <v>19</v>
      </c>
      <c r="K37" s="2" t="s">
        <v>20</v>
      </c>
      <c r="L37" s="2" t="s">
        <v>21</v>
      </c>
      <c r="M37" s="2" t="s">
        <v>22</v>
      </c>
      <c r="N37" s="2" t="s">
        <v>0</v>
      </c>
      <c r="O37" s="2" t="s">
        <v>1</v>
      </c>
    </row>
    <row r="38" spans="1:24" x14ac:dyDescent="0.25">
      <c r="A38" t="str">
        <f t="shared" ref="A38:A58" si="6">A9</f>
        <v>AC FILTERS</v>
      </c>
      <c r="B38" s="10">
        <v>0</v>
      </c>
      <c r="C38" s="8">
        <f>B9+B38+B66+B94+Q38</f>
        <v>109650.00476148528</v>
      </c>
      <c r="D38" s="8">
        <f t="shared" ref="D38:H53" si="7">C9+C38+C66+C94+R38</f>
        <v>353701.82140818128</v>
      </c>
      <c r="E38" s="8">
        <f t="shared" si="7"/>
        <v>2114020.6190858064</v>
      </c>
      <c r="F38" s="8">
        <f t="shared" si="7"/>
        <v>4133553.4115641862</v>
      </c>
      <c r="G38" s="8">
        <f t="shared" si="7"/>
        <v>9098336.0469737183</v>
      </c>
      <c r="H38" s="8">
        <f t="shared" si="7"/>
        <v>12279370.009048248</v>
      </c>
      <c r="J38" s="4">
        <f>B9*40%*J$36</f>
        <v>1654.4912667395054</v>
      </c>
      <c r="K38" s="4">
        <f t="shared" ref="K38:O53" si="8">C9*40%*K$36</f>
        <v>3466.5457625568979</v>
      </c>
      <c r="L38" s="4">
        <f t="shared" si="8"/>
        <v>25941.999247183274</v>
      </c>
      <c r="M38" s="4">
        <f t="shared" si="8"/>
        <v>26737.441886468947</v>
      </c>
      <c r="N38" s="4">
        <f t="shared" si="8"/>
        <v>67574.161632895266</v>
      </c>
      <c r="O38" s="4">
        <f t="shared" si="8"/>
        <v>32161.158120715732</v>
      </c>
      <c r="Q38" s="4">
        <v>1654.4912667395054</v>
      </c>
      <c r="R38" s="4">
        <v>3466.5457625568979</v>
      </c>
      <c r="S38" s="4">
        <v>25941.999247183274</v>
      </c>
      <c r="T38" s="4">
        <v>26737.441886468947</v>
      </c>
      <c r="U38" s="4">
        <v>67574.161632895266</v>
      </c>
      <c r="V38" s="4">
        <v>32161.158120715732</v>
      </c>
      <c r="X38" s="6">
        <f>B9+B38+B66+B94</f>
        <v>107995.51349474577</v>
      </c>
    </row>
    <row r="39" spans="1:24" x14ac:dyDescent="0.25">
      <c r="A39" t="str">
        <f t="shared" si="6"/>
        <v>AC SWITCHYARD</v>
      </c>
      <c r="B39" s="10">
        <v>0</v>
      </c>
      <c r="C39" s="8">
        <f t="shared" ref="C39:C58" si="9">B10+B39+B67+B95+Q39</f>
        <v>64177.500411724963</v>
      </c>
      <c r="D39" s="8">
        <f t="shared" si="7"/>
        <v>207019.58780967357</v>
      </c>
      <c r="E39" s="8">
        <f t="shared" si="7"/>
        <v>1237323.7871434148</v>
      </c>
      <c r="F39" s="8">
        <f t="shared" si="7"/>
        <v>2419344.4072309611</v>
      </c>
      <c r="G39" s="8">
        <f t="shared" si="7"/>
        <v>5325202.3715895591</v>
      </c>
      <c r="H39" s="8">
        <f t="shared" si="7"/>
        <v>7187042.7687224681</v>
      </c>
      <c r="J39" s="4">
        <f t="shared" ref="J39:J58" si="10">B10*40%*J$36</f>
        <v>968.36397028289252</v>
      </c>
      <c r="K39" s="4">
        <f t="shared" si="8"/>
        <v>2028.9487682895492</v>
      </c>
      <c r="L39" s="4">
        <f t="shared" si="8"/>
        <v>15183.69899744746</v>
      </c>
      <c r="M39" s="4">
        <f t="shared" si="8"/>
        <v>15649.266877916818</v>
      </c>
      <c r="N39" s="4">
        <f t="shared" si="8"/>
        <v>39550.757844931635</v>
      </c>
      <c r="O39" s="4">
        <f t="shared" si="8"/>
        <v>18823.735968124431</v>
      </c>
      <c r="Q39" s="4">
        <v>968.36397028289252</v>
      </c>
      <c r="R39" s="4">
        <v>2028.9487682895492</v>
      </c>
      <c r="S39" s="4">
        <v>15183.69899744746</v>
      </c>
      <c r="T39" s="4">
        <v>15649.266877916818</v>
      </c>
      <c r="U39" s="4">
        <v>39550.757844931635</v>
      </c>
      <c r="V39" s="4">
        <v>18823.735968124431</v>
      </c>
      <c r="X39" s="6">
        <f t="shared" ref="X39:X58" si="11">(C39*0.4)*J$36</f>
        <v>983.19930630762656</v>
      </c>
    </row>
    <row r="40" spans="1:24" x14ac:dyDescent="0.25">
      <c r="A40" t="str">
        <f t="shared" si="6"/>
        <v>AUXILIARY SYSTEMS</v>
      </c>
      <c r="B40" s="10">
        <v>0</v>
      </c>
      <c r="C40" s="8">
        <f t="shared" si="9"/>
        <v>120678.90384180711</v>
      </c>
      <c r="D40" s="8">
        <f t="shared" si="7"/>
        <v>389278.12349154486</v>
      </c>
      <c r="E40" s="8">
        <f t="shared" si="7"/>
        <v>2326654.6277421056</v>
      </c>
      <c r="F40" s="8">
        <f t="shared" si="7"/>
        <v>4549317.583380023</v>
      </c>
      <c r="G40" s="8">
        <f t="shared" si="7"/>
        <v>10013471.712304521</v>
      </c>
      <c r="H40" s="8">
        <f t="shared" si="7"/>
        <v>13514462.81998165</v>
      </c>
      <c r="J40" s="4">
        <f t="shared" si="10"/>
        <v>1820.9045491633033</v>
      </c>
      <c r="K40" s="4">
        <f t="shared" si="8"/>
        <v>3815.2204703758484</v>
      </c>
      <c r="L40" s="4">
        <f t="shared" si="8"/>
        <v>28551.3168870806</v>
      </c>
      <c r="M40" s="4">
        <f t="shared" si="8"/>
        <v>29426.767334956425</v>
      </c>
      <c r="N40" s="4">
        <f t="shared" si="8"/>
        <v>74370.956678255214</v>
      </c>
      <c r="O40" s="4">
        <f t="shared" si="8"/>
        <v>35396.015866424073</v>
      </c>
      <c r="Q40" s="4">
        <v>1820.9045491633033</v>
      </c>
      <c r="R40" s="4">
        <v>3815.2204703758484</v>
      </c>
      <c r="S40" s="4">
        <v>28551.3168870806</v>
      </c>
      <c r="T40" s="4">
        <v>29426.767334956425</v>
      </c>
      <c r="U40" s="4">
        <v>74370.956678255214</v>
      </c>
      <c r="V40" s="4">
        <v>35396.015866424073</v>
      </c>
      <c r="X40" s="6">
        <f t="shared" si="11"/>
        <v>1848.800806856485</v>
      </c>
    </row>
    <row r="41" spans="1:24" x14ac:dyDescent="0.25">
      <c r="A41" t="str">
        <f t="shared" si="6"/>
        <v>BUILDING INSTALLATION</v>
      </c>
      <c r="B41" s="10">
        <v>0</v>
      </c>
      <c r="C41" s="8">
        <f t="shared" si="9"/>
        <v>160800.12164635301</v>
      </c>
      <c r="D41" s="8">
        <f t="shared" si="7"/>
        <v>518698.52657726209</v>
      </c>
      <c r="E41" s="8">
        <f t="shared" si="7"/>
        <v>3100180.1910664286</v>
      </c>
      <c r="F41" s="8">
        <f t="shared" si="7"/>
        <v>6061795.3720754143</v>
      </c>
      <c r="G41" s="8">
        <f t="shared" si="7"/>
        <v>13342576.193363363</v>
      </c>
      <c r="H41" s="8">
        <f t="shared" si="7"/>
        <v>18007515.781605259</v>
      </c>
      <c r="J41" s="4">
        <f t="shared" si="10"/>
        <v>2426.2871445673568</v>
      </c>
      <c r="K41" s="4">
        <f t="shared" si="8"/>
        <v>5083.6384505802944</v>
      </c>
      <c r="L41" s="4">
        <f t="shared" si="8"/>
        <v>38043.560907914405</v>
      </c>
      <c r="M41" s="4">
        <f t="shared" si="8"/>
        <v>39210.065856437293</v>
      </c>
      <c r="N41" s="4">
        <f t="shared" si="8"/>
        <v>99096.51563039927</v>
      </c>
      <c r="O41" s="4">
        <f t="shared" si="8"/>
        <v>47163.86606045263</v>
      </c>
      <c r="Q41" s="4">
        <v>2426.2871445673568</v>
      </c>
      <c r="R41" s="4">
        <v>5083.6384505802944</v>
      </c>
      <c r="S41" s="4">
        <v>38043.560907914405</v>
      </c>
      <c r="T41" s="4">
        <v>39210.065856437293</v>
      </c>
      <c r="U41" s="4">
        <v>99096.51563039927</v>
      </c>
      <c r="V41" s="4">
        <v>47163.86606045263</v>
      </c>
      <c r="X41" s="6">
        <f t="shared" si="11"/>
        <v>2463.4578636221281</v>
      </c>
    </row>
    <row r="42" spans="1:24" x14ac:dyDescent="0.25">
      <c r="A42" t="str">
        <f t="shared" si="6"/>
        <v>CABLE</v>
      </c>
      <c r="B42" s="10">
        <v>0</v>
      </c>
      <c r="C42" s="8">
        <f t="shared" si="9"/>
        <v>5195263.2325941781</v>
      </c>
      <c r="D42" s="8">
        <f t="shared" si="7"/>
        <v>16758540.704678267</v>
      </c>
      <c r="E42" s="8">
        <f t="shared" si="7"/>
        <v>100163183.9339439</v>
      </c>
      <c r="F42" s="8">
        <f t="shared" si="7"/>
        <v>195849494.99798599</v>
      </c>
      <c r="G42" s="8">
        <f t="shared" si="7"/>
        <v>431082979.38927102</v>
      </c>
      <c r="H42" s="8">
        <f t="shared" si="7"/>
        <v>581801703.21192682</v>
      </c>
      <c r="J42" s="4">
        <f t="shared" si="10"/>
        <v>78390.490410257655</v>
      </c>
      <c r="K42" s="4">
        <f t="shared" si="8"/>
        <v>164246.39272467143</v>
      </c>
      <c r="L42" s="4">
        <f t="shared" si="8"/>
        <v>1229142.8090864727</v>
      </c>
      <c r="M42" s="4">
        <f t="shared" si="8"/>
        <v>1266831.215087984</v>
      </c>
      <c r="N42" s="4">
        <f t="shared" si="8"/>
        <v>3201692.1309616696</v>
      </c>
      <c r="O42" s="4">
        <f t="shared" si="8"/>
        <v>1523809.1659517305</v>
      </c>
      <c r="Q42" s="4">
        <v>78390.490410257655</v>
      </c>
      <c r="R42" s="4">
        <v>164246.39272467143</v>
      </c>
      <c r="S42" s="4">
        <v>1229142.8090864727</v>
      </c>
      <c r="T42" s="4">
        <v>1266831.215087984</v>
      </c>
      <c r="U42" s="4">
        <v>3201692.1309616696</v>
      </c>
      <c r="V42" s="4">
        <v>1523809.1659517305</v>
      </c>
      <c r="X42" s="6">
        <f t="shared" si="11"/>
        <v>79591.432723342819</v>
      </c>
    </row>
    <row r="43" spans="1:24" x14ac:dyDescent="0.25">
      <c r="A43" t="str">
        <f t="shared" si="6"/>
        <v>CONTROL SYSTEM</v>
      </c>
      <c r="B43" s="10">
        <v>0</v>
      </c>
      <c r="C43" s="8">
        <f t="shared" si="9"/>
        <v>40256.120629216617</v>
      </c>
      <c r="D43" s="8">
        <f t="shared" si="7"/>
        <v>129855.56380370291</v>
      </c>
      <c r="E43" s="8">
        <f t="shared" si="7"/>
        <v>776126.45106297091</v>
      </c>
      <c r="F43" s="8">
        <f t="shared" si="7"/>
        <v>1517563.3154344037</v>
      </c>
      <c r="G43" s="8">
        <f t="shared" si="7"/>
        <v>3340298.1990637779</v>
      </c>
      <c r="H43" s="8">
        <f t="shared" si="7"/>
        <v>4508160.3180072242</v>
      </c>
      <c r="J43" s="4">
        <f t="shared" si="10"/>
        <v>607.41812240436377</v>
      </c>
      <c r="K43" s="4">
        <f t="shared" si="8"/>
        <v>1272.682884854805</v>
      </c>
      <c r="L43" s="4">
        <f t="shared" si="8"/>
        <v>9524.1605627770732</v>
      </c>
      <c r="M43" s="4">
        <f t="shared" si="8"/>
        <v>9816.1936995777578</v>
      </c>
      <c r="N43" s="4">
        <f t="shared" si="8"/>
        <v>24808.695704384627</v>
      </c>
      <c r="O43" s="4">
        <f t="shared" si="8"/>
        <v>11807.418191171859</v>
      </c>
      <c r="Q43" s="4">
        <v>607.41812240436377</v>
      </c>
      <c r="R43" s="4">
        <v>1272.682884854805</v>
      </c>
      <c r="S43" s="4">
        <v>9524.1605627770732</v>
      </c>
      <c r="T43" s="4">
        <v>9816.1936995777578</v>
      </c>
      <c r="U43" s="4">
        <v>24808.695704384627</v>
      </c>
      <c r="V43" s="4">
        <v>11807.418191171859</v>
      </c>
      <c r="X43" s="6">
        <f t="shared" si="11"/>
        <v>616.72376803959867</v>
      </c>
    </row>
    <row r="44" spans="1:24" x14ac:dyDescent="0.25">
      <c r="A44" t="str">
        <f t="shared" si="6"/>
        <v>CONVERTER TRANSFORMER</v>
      </c>
      <c r="B44" s="10">
        <v>0</v>
      </c>
      <c r="C44" s="8">
        <f t="shared" si="9"/>
        <v>1621518.7518599988</v>
      </c>
      <c r="D44" s="8">
        <f t="shared" si="7"/>
        <v>5230589.2482902762</v>
      </c>
      <c r="E44" s="8">
        <f t="shared" si="7"/>
        <v>31262416.113185458</v>
      </c>
      <c r="F44" s="8">
        <f t="shared" si="7"/>
        <v>61127533.767517991</v>
      </c>
      <c r="G44" s="8">
        <f t="shared" si="7"/>
        <v>134547395.07748494</v>
      </c>
      <c r="H44" s="8">
        <f t="shared" si="7"/>
        <v>181588945.42695788</v>
      </c>
      <c r="J44" s="4">
        <f t="shared" si="10"/>
        <v>24466.835360768215</v>
      </c>
      <c r="K44" s="4">
        <f t="shared" si="8"/>
        <v>51263.736562474267</v>
      </c>
      <c r="L44" s="4">
        <f t="shared" si="8"/>
        <v>383633.71102033183</v>
      </c>
      <c r="M44" s="4">
        <f t="shared" si="8"/>
        <v>395396.82182398759</v>
      </c>
      <c r="N44" s="4">
        <f t="shared" si="8"/>
        <v>999295.6267289262</v>
      </c>
      <c r="O44" s="4">
        <f t="shared" si="8"/>
        <v>475603.45380479889</v>
      </c>
      <c r="Q44" s="4">
        <v>24466.835360768215</v>
      </c>
      <c r="R44" s="4">
        <v>51263.736562474267</v>
      </c>
      <c r="S44" s="4">
        <v>383633.71102033183</v>
      </c>
      <c r="T44" s="4">
        <v>395396.82182398759</v>
      </c>
      <c r="U44" s="4">
        <v>999295.6267289262</v>
      </c>
      <c r="V44" s="4">
        <v>475603.45380479889</v>
      </c>
      <c r="X44" s="6">
        <f t="shared" si="11"/>
        <v>24841.667278495184</v>
      </c>
    </row>
    <row r="45" spans="1:24" x14ac:dyDescent="0.25">
      <c r="A45" t="str">
        <f t="shared" si="6"/>
        <v>DC FILTER</v>
      </c>
      <c r="B45" s="10">
        <v>0</v>
      </c>
      <c r="C45" s="8">
        <f t="shared" si="9"/>
        <v>2392.3637402505879</v>
      </c>
      <c r="D45" s="8">
        <f t="shared" si="7"/>
        <v>7717.1306489057743</v>
      </c>
      <c r="E45" s="8">
        <f t="shared" si="7"/>
        <v>46124.086234599425</v>
      </c>
      <c r="F45" s="8">
        <f t="shared" si="7"/>
        <v>90186.619888673173</v>
      </c>
      <c r="G45" s="8">
        <f t="shared" si="7"/>
        <v>198509.15011579031</v>
      </c>
      <c r="H45" s="8">
        <f t="shared" si="7"/>
        <v>267913.52747014369</v>
      </c>
      <c r="J45" s="4">
        <f t="shared" si="10"/>
        <v>36.097991274316485</v>
      </c>
      <c r="K45" s="4">
        <f t="shared" si="8"/>
        <v>75.63372572851415</v>
      </c>
      <c r="L45" s="4">
        <f t="shared" si="8"/>
        <v>566.00725630218062</v>
      </c>
      <c r="M45" s="4">
        <f t="shared" si="8"/>
        <v>583.36236843204983</v>
      </c>
      <c r="N45" s="4">
        <f t="shared" si="8"/>
        <v>1474.3453447177151</v>
      </c>
      <c r="O45" s="4">
        <f t="shared" si="8"/>
        <v>701.69799536107064</v>
      </c>
      <c r="Q45" s="4">
        <v>36.097991274316485</v>
      </c>
      <c r="R45" s="4">
        <v>75.63372572851415</v>
      </c>
      <c r="S45" s="4">
        <v>566.00725630218062</v>
      </c>
      <c r="T45" s="4">
        <v>583.36236843204983</v>
      </c>
      <c r="U45" s="4">
        <v>1474.3453447177151</v>
      </c>
      <c r="V45" s="4">
        <v>701.69799536107064</v>
      </c>
      <c r="X45" s="6">
        <f t="shared" si="11"/>
        <v>36.651012500639013</v>
      </c>
    </row>
    <row r="46" spans="1:24" x14ac:dyDescent="0.25">
      <c r="A46" t="str">
        <f t="shared" si="6"/>
        <v>DC SWITCHYARD</v>
      </c>
      <c r="B46" s="10">
        <v>0</v>
      </c>
      <c r="C46" s="8">
        <f t="shared" si="9"/>
        <v>13201.451622216118</v>
      </c>
      <c r="D46" s="8">
        <f t="shared" si="7"/>
        <v>42584.380129912737</v>
      </c>
      <c r="E46" s="8">
        <f t="shared" si="7"/>
        <v>254520.19807874577</v>
      </c>
      <c r="F46" s="8">
        <f t="shared" si="7"/>
        <v>497664.41423610784</v>
      </c>
      <c r="G46" s="8">
        <f t="shared" si="7"/>
        <v>1095405.726867582</v>
      </c>
      <c r="H46" s="8">
        <f t="shared" si="7"/>
        <v>1478390.3519052265</v>
      </c>
      <c r="J46" s="4">
        <f t="shared" si="10"/>
        <v>199.19457791863744</v>
      </c>
      <c r="K46" s="4">
        <f t="shared" si="8"/>
        <v>417.35918096984574</v>
      </c>
      <c r="L46" s="4">
        <f t="shared" si="8"/>
        <v>3123.3199559837212</v>
      </c>
      <c r="M46" s="4">
        <f t="shared" si="8"/>
        <v>3219.088283067882</v>
      </c>
      <c r="N46" s="4">
        <f t="shared" si="8"/>
        <v>8135.6770357553396</v>
      </c>
      <c r="O46" s="4">
        <f t="shared" si="8"/>
        <v>3872.0834893588994</v>
      </c>
      <c r="Q46" s="4">
        <v>199.19457791863744</v>
      </c>
      <c r="R46" s="4">
        <v>417.35918096984574</v>
      </c>
      <c r="S46" s="4">
        <v>3123.3199559837212</v>
      </c>
      <c r="T46" s="4">
        <v>3219.088283067882</v>
      </c>
      <c r="U46" s="4">
        <v>8135.6770357553396</v>
      </c>
      <c r="V46" s="4">
        <v>3872.0834893588994</v>
      </c>
      <c r="X46" s="6">
        <f t="shared" si="11"/>
        <v>202.24623885235093</v>
      </c>
    </row>
    <row r="47" spans="1:24" x14ac:dyDescent="0.25">
      <c r="A47" t="str">
        <f t="shared" si="6"/>
        <v>EASEMENT</v>
      </c>
      <c r="B47" s="10">
        <v>0</v>
      </c>
      <c r="C47" s="8">
        <f t="shared" si="9"/>
        <v>69038.877386876207</v>
      </c>
      <c r="D47" s="8">
        <f t="shared" si="7"/>
        <v>222701.10003945476</v>
      </c>
      <c r="E47" s="8">
        <f t="shared" si="7"/>
        <v>1331049.7398688504</v>
      </c>
      <c r="F47" s="8">
        <f t="shared" si="7"/>
        <v>2602607.1569613139</v>
      </c>
      <c r="G47" s="8">
        <f t="shared" si="7"/>
        <v>5728580.7523489445</v>
      </c>
      <c r="H47" s="8">
        <f t="shared" si="7"/>
        <v>7731453.5670730947</v>
      </c>
      <c r="J47" s="4">
        <f t="shared" si="10"/>
        <v>1041.7165047147141</v>
      </c>
      <c r="K47" s="4">
        <f t="shared" si="8"/>
        <v>2182.6394661610157</v>
      </c>
      <c r="L47" s="4">
        <f t="shared" si="8"/>
        <v>16333.847947317325</v>
      </c>
      <c r="M47" s="4">
        <f t="shared" si="8"/>
        <v>16834.682096493998</v>
      </c>
      <c r="N47" s="4">
        <f t="shared" si="8"/>
        <v>42546.68542552663</v>
      </c>
      <c r="O47" s="4">
        <f t="shared" si="8"/>
        <v>20249.613823053292</v>
      </c>
      <c r="Q47" s="4">
        <v>1041.7165047147141</v>
      </c>
      <c r="R47" s="4">
        <v>2182.6394661610157</v>
      </c>
      <c r="S47" s="4">
        <v>16333.847947317325</v>
      </c>
      <c r="T47" s="4">
        <v>16834.682096493998</v>
      </c>
      <c r="U47" s="4">
        <v>42546.68542552663</v>
      </c>
      <c r="V47" s="4">
        <v>20249.613823053292</v>
      </c>
      <c r="X47" s="6">
        <f t="shared" si="11"/>
        <v>1057.6756015669437</v>
      </c>
    </row>
    <row r="48" spans="1:24" x14ac:dyDescent="0.25">
      <c r="A48" t="str">
        <f t="shared" si="6"/>
        <v>FREEHOLD LAND</v>
      </c>
      <c r="B48" s="10">
        <v>0</v>
      </c>
      <c r="C48" s="8">
        <f t="shared" si="9"/>
        <v>21771.220700983202</v>
      </c>
      <c r="D48" s="8">
        <f t="shared" si="7"/>
        <v>70228.181320809919</v>
      </c>
      <c r="E48" s="8">
        <f t="shared" si="7"/>
        <v>419742.88614634442</v>
      </c>
      <c r="F48" s="8">
        <f t="shared" si="7"/>
        <v>820725.03141446225</v>
      </c>
      <c r="G48" s="8">
        <f t="shared" si="7"/>
        <v>1806492.2342798884</v>
      </c>
      <c r="H48" s="8">
        <f t="shared" si="7"/>
        <v>2438092.6851534988</v>
      </c>
      <c r="J48" s="4">
        <f t="shared" si="10"/>
        <v>328.5024437015548</v>
      </c>
      <c r="K48" s="4">
        <f t="shared" si="8"/>
        <v>688.28937154039784</v>
      </c>
      <c r="L48" s="4">
        <f t="shared" si="8"/>
        <v>5150.8341678937177</v>
      </c>
      <c r="M48" s="4">
        <f t="shared" si="8"/>
        <v>5308.7708437062811</v>
      </c>
      <c r="N48" s="4">
        <f t="shared" si="8"/>
        <v>13416.980599260545</v>
      </c>
      <c r="O48" s="4">
        <f t="shared" si="8"/>
        <v>6385.6602010040442</v>
      </c>
      <c r="Q48" s="4">
        <v>328.5024437015548</v>
      </c>
      <c r="R48" s="4">
        <v>688.28937154039784</v>
      </c>
      <c r="S48" s="4">
        <v>5150.8341678937177</v>
      </c>
      <c r="T48" s="4">
        <v>5308.7708437062811</v>
      </c>
      <c r="U48" s="4">
        <v>13416.980599260545</v>
      </c>
      <c r="V48" s="4">
        <v>6385.6602010040442</v>
      </c>
      <c r="X48" s="6">
        <f t="shared" si="11"/>
        <v>333.5351011390627</v>
      </c>
    </row>
    <row r="49" spans="1:24" x14ac:dyDescent="0.25">
      <c r="A49" t="str">
        <f t="shared" si="6"/>
        <v>IN-HOUSE SOFTWARE</v>
      </c>
      <c r="B49" s="10">
        <v>0</v>
      </c>
      <c r="C49" s="8">
        <f t="shared" si="9"/>
        <v>0</v>
      </c>
      <c r="D49" s="8">
        <f t="shared" si="7"/>
        <v>0</v>
      </c>
      <c r="E49" s="8">
        <f t="shared" si="7"/>
        <v>0</v>
      </c>
      <c r="F49" s="8">
        <f t="shared" si="7"/>
        <v>0</v>
      </c>
      <c r="G49" s="8">
        <f t="shared" si="7"/>
        <v>0</v>
      </c>
      <c r="H49" s="8">
        <f t="shared" si="7"/>
        <v>0</v>
      </c>
      <c r="J49" s="4">
        <f t="shared" si="10"/>
        <v>0</v>
      </c>
      <c r="K49" s="4">
        <f t="shared" si="8"/>
        <v>0</v>
      </c>
      <c r="L49" s="4">
        <f t="shared" si="8"/>
        <v>0</v>
      </c>
      <c r="M49" s="4">
        <f t="shared" si="8"/>
        <v>0</v>
      </c>
      <c r="N49" s="4">
        <f t="shared" si="8"/>
        <v>0</v>
      </c>
      <c r="O49" s="4">
        <f t="shared" si="8"/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X49" s="6">
        <f t="shared" si="11"/>
        <v>0</v>
      </c>
    </row>
    <row r="50" spans="1:24" x14ac:dyDescent="0.25">
      <c r="A50" t="str">
        <f t="shared" si="6"/>
        <v>MEASURING DEVICES</v>
      </c>
      <c r="B50" s="10">
        <v>0</v>
      </c>
      <c r="C50" s="8">
        <f t="shared" si="9"/>
        <v>70314.024032365036</v>
      </c>
      <c r="D50" s="8">
        <f t="shared" si="7"/>
        <v>226814.38477713443</v>
      </c>
      <c r="E50" s="8">
        <f t="shared" si="7"/>
        <v>1355634.2011899895</v>
      </c>
      <c r="F50" s="8">
        <f t="shared" si="7"/>
        <v>2650677.2576254262</v>
      </c>
      <c r="G50" s="8">
        <f t="shared" si="7"/>
        <v>5834387.5210313993</v>
      </c>
      <c r="H50" s="8">
        <f t="shared" si="7"/>
        <v>7874253.3554526186</v>
      </c>
      <c r="J50" s="4">
        <f t="shared" si="10"/>
        <v>1060.9569871329554</v>
      </c>
      <c r="K50" s="4">
        <f t="shared" si="8"/>
        <v>2222.9527722130601</v>
      </c>
      <c r="L50" s="4">
        <f t="shared" si="8"/>
        <v>16635.533782983963</v>
      </c>
      <c r="M50" s="4">
        <f t="shared" si="8"/>
        <v>17145.618328595821</v>
      </c>
      <c r="N50" s="4">
        <f t="shared" si="8"/>
        <v>43332.521830325146</v>
      </c>
      <c r="O50" s="4">
        <f t="shared" si="8"/>
        <v>20623.623773913514</v>
      </c>
      <c r="Q50" s="4">
        <v>1060.9569871329554</v>
      </c>
      <c r="R50" s="4">
        <v>2222.9527722130601</v>
      </c>
      <c r="S50" s="4">
        <v>16635.533782983963</v>
      </c>
      <c r="T50" s="4">
        <v>17145.618328595821</v>
      </c>
      <c r="U50" s="4">
        <v>43332.521830325146</v>
      </c>
      <c r="V50" s="4">
        <v>20623.623773913514</v>
      </c>
      <c r="X50" s="6">
        <f t="shared" si="11"/>
        <v>1077.2108481758326</v>
      </c>
    </row>
    <row r="51" spans="1:24" x14ac:dyDescent="0.25">
      <c r="A51" t="str">
        <f t="shared" si="6"/>
        <v>MOTOR VEHICLES</v>
      </c>
      <c r="B51" s="10">
        <v>0</v>
      </c>
      <c r="C51" s="8">
        <f t="shared" si="9"/>
        <v>331.86232983336566</v>
      </c>
      <c r="D51" s="8">
        <f t="shared" si="7"/>
        <v>1070.4998214469215</v>
      </c>
      <c r="E51" s="8">
        <f t="shared" si="7"/>
        <v>6398.210465121796</v>
      </c>
      <c r="F51" s="8">
        <f t="shared" si="7"/>
        <v>12510.447843903647</v>
      </c>
      <c r="G51" s="8">
        <f t="shared" si="7"/>
        <v>27536.660894119359</v>
      </c>
      <c r="H51" s="8">
        <f t="shared" si="7"/>
        <v>37164.251373749867</v>
      </c>
      <c r="J51" s="4">
        <f t="shared" si="10"/>
        <v>5.0074172606145471</v>
      </c>
      <c r="K51" s="4">
        <f t="shared" si="8"/>
        <v>10.491709104240723</v>
      </c>
      <c r="L51" s="4">
        <f t="shared" si="8"/>
        <v>78.515019943981287</v>
      </c>
      <c r="M51" s="4">
        <f t="shared" si="8"/>
        <v>80.922474901200474</v>
      </c>
      <c r="N51" s="4">
        <f t="shared" si="8"/>
        <v>204.51726167098153</v>
      </c>
      <c r="O51" s="4">
        <f t="shared" si="8"/>
        <v>97.337678072121022</v>
      </c>
      <c r="Q51" s="4">
        <v>5.0074172606145471</v>
      </c>
      <c r="R51" s="4">
        <v>10.491709104240723</v>
      </c>
      <c r="S51" s="4">
        <v>78.515019943981287</v>
      </c>
      <c r="T51" s="4">
        <v>80.922474901200474</v>
      </c>
      <c r="U51" s="4">
        <v>204.51726167098153</v>
      </c>
      <c r="V51" s="4">
        <v>97.337678072121022</v>
      </c>
      <c r="X51" s="6">
        <f t="shared" si="11"/>
        <v>5.0841308930471625</v>
      </c>
    </row>
    <row r="52" spans="1:24" x14ac:dyDescent="0.25">
      <c r="A52" t="str">
        <f t="shared" si="6"/>
        <v>OTHER</v>
      </c>
      <c r="B52" s="10">
        <v>0</v>
      </c>
      <c r="C52" s="8">
        <f t="shared" si="9"/>
        <v>32268.795107546659</v>
      </c>
      <c r="D52" s="8">
        <f t="shared" si="7"/>
        <v>104090.5709855079</v>
      </c>
      <c r="E52" s="8">
        <f t="shared" si="7"/>
        <v>622133.10759809578</v>
      </c>
      <c r="F52" s="8">
        <f t="shared" si="7"/>
        <v>1216459.483006943</v>
      </c>
      <c r="G52" s="8">
        <f t="shared" si="7"/>
        <v>2677540.6198844579</v>
      </c>
      <c r="H52" s="8">
        <f t="shared" si="7"/>
        <v>3613684.064434363</v>
      </c>
      <c r="J52" s="4">
        <f t="shared" si="10"/>
        <v>486.89865367333931</v>
      </c>
      <c r="K52" s="4">
        <f t="shared" si="8"/>
        <v>1020.1664394471059</v>
      </c>
      <c r="L52" s="4">
        <f t="shared" si="8"/>
        <v>7634.4461654006736</v>
      </c>
      <c r="M52" s="4">
        <f t="shared" si="8"/>
        <v>7868.5362195028074</v>
      </c>
      <c r="N52" s="4">
        <f t="shared" si="8"/>
        <v>19886.335445578155</v>
      </c>
      <c r="O52" s="4">
        <f t="shared" si="8"/>
        <v>9464.6764865742698</v>
      </c>
      <c r="Q52" s="4">
        <v>486.89865367333931</v>
      </c>
      <c r="R52" s="4">
        <v>1020.1664394471059</v>
      </c>
      <c r="S52" s="4">
        <v>7634.4461654006736</v>
      </c>
      <c r="T52" s="4">
        <v>7868.5362195028074</v>
      </c>
      <c r="U52" s="4">
        <v>19886.335445578155</v>
      </c>
      <c r="V52" s="4">
        <v>9464.6764865742698</v>
      </c>
      <c r="X52" s="6">
        <f t="shared" si="11"/>
        <v>494.35794104761487</v>
      </c>
    </row>
    <row r="53" spans="1:24" x14ac:dyDescent="0.25">
      <c r="A53" t="str">
        <f t="shared" si="6"/>
        <v>OVERHEAD LINES</v>
      </c>
      <c r="B53" s="10">
        <v>0</v>
      </c>
      <c r="C53" s="8">
        <f t="shared" si="9"/>
        <v>748891.64091177587</v>
      </c>
      <c r="D53" s="8">
        <f t="shared" si="7"/>
        <v>2415725.726633965</v>
      </c>
      <c r="E53" s="8">
        <f t="shared" si="7"/>
        <v>14438415.883266699</v>
      </c>
      <c r="F53" s="8">
        <f t="shared" si="7"/>
        <v>28231495.328398753</v>
      </c>
      <c r="G53" s="8">
        <f t="shared" si="7"/>
        <v>62140150.62385314</v>
      </c>
      <c r="H53" s="8">
        <f t="shared" si="7"/>
        <v>83866093.534991533</v>
      </c>
      <c r="J53" s="4">
        <f t="shared" si="10"/>
        <v>11299.905388220863</v>
      </c>
      <c r="K53" s="4">
        <f t="shared" si="8"/>
        <v>23675.941921425896</v>
      </c>
      <c r="L53" s="4">
        <f t="shared" si="8"/>
        <v>177179.6218980116</v>
      </c>
      <c r="M53" s="4">
        <f t="shared" si="8"/>
        <v>182612.36533182749</v>
      </c>
      <c r="N53" s="4">
        <f t="shared" si="8"/>
        <v>461520.49786569487</v>
      </c>
      <c r="O53" s="4">
        <f t="shared" si="8"/>
        <v>219655.46222307012</v>
      </c>
      <c r="Q53" s="4">
        <v>11299.905388220863</v>
      </c>
      <c r="R53" s="4">
        <v>23675.941921425896</v>
      </c>
      <c r="S53" s="4">
        <v>177179.6218980116</v>
      </c>
      <c r="T53" s="4">
        <v>182612.36533182749</v>
      </c>
      <c r="U53" s="4">
        <v>461520.49786569487</v>
      </c>
      <c r="V53" s="4">
        <v>219655.46222307012</v>
      </c>
      <c r="X53" s="6">
        <f t="shared" si="11"/>
        <v>11473.019938768408</v>
      </c>
    </row>
    <row r="54" spans="1:24" x14ac:dyDescent="0.25">
      <c r="A54" t="str">
        <f t="shared" si="6"/>
        <v>SMOOTHING REACTOR</v>
      </c>
      <c r="B54" s="10">
        <v>0</v>
      </c>
      <c r="C54" s="8">
        <f t="shared" si="9"/>
        <v>16869.231501766964</v>
      </c>
      <c r="D54" s="8">
        <f t="shared" ref="D54:D58" si="12">C25+C54+C82+C110+R54</f>
        <v>54415.664832027884</v>
      </c>
      <c r="E54" s="8">
        <f t="shared" ref="E54:E58" si="13">D25+D54+D82+D110+S54</f>
        <v>325233.94139781635</v>
      </c>
      <c r="F54" s="8">
        <f t="shared" ref="F54:F58" si="14">E25+E54+E82+E110+T54</f>
        <v>635931.29408679786</v>
      </c>
      <c r="G54" s="8">
        <f t="shared" ref="G54:G58" si="15">F25+F54+F82+F110+U54</f>
        <v>1399744.0072267263</v>
      </c>
      <c r="H54" s="8">
        <f t="shared" ref="H54:H58" si="16">G25+G54+G82+G110+V54</f>
        <v>1889133.8475458848</v>
      </c>
      <c r="J54" s="4">
        <f t="shared" si="10"/>
        <v>254.53711795992388</v>
      </c>
      <c r="K54" s="4">
        <f t="shared" ref="K54:K58" si="17">C25*40%*K$36</f>
        <v>533.31473270106119</v>
      </c>
      <c r="L54" s="4">
        <f t="shared" ref="L54:L58" si="18">D25*40%*L$36</f>
        <v>3991.0768072589653</v>
      </c>
      <c r="M54" s="4">
        <f t="shared" ref="M54:M58" si="19">E25*40%*M$36</f>
        <v>4113.4525979182981</v>
      </c>
      <c r="N54" s="4">
        <f t="shared" ref="N54:N58" si="20">F25*40%*N$36</f>
        <v>10396.024866599271</v>
      </c>
      <c r="O54" s="4">
        <f t="shared" ref="O54:O58" si="21">G25*40%*O$36</f>
        <v>4947.8704801101121</v>
      </c>
      <c r="Q54" s="4">
        <v>254.53711795992388</v>
      </c>
      <c r="R54" s="4">
        <v>533.31473270106119</v>
      </c>
      <c r="S54" s="4">
        <v>3991.0768072589653</v>
      </c>
      <c r="T54" s="4">
        <v>4113.4525979182981</v>
      </c>
      <c r="U54" s="4">
        <v>10396.024866599271</v>
      </c>
      <c r="V54" s="4">
        <v>4947.8704801101121</v>
      </c>
      <c r="X54" s="6">
        <f t="shared" si="11"/>
        <v>258.43662660706991</v>
      </c>
    </row>
    <row r="55" spans="1:24" x14ac:dyDescent="0.25">
      <c r="A55" t="str">
        <f t="shared" si="6"/>
        <v>STATION POWER SUPPLY</v>
      </c>
      <c r="B55" s="10">
        <v>0</v>
      </c>
      <c r="C55" s="8">
        <f t="shared" si="9"/>
        <v>81368.482554356247</v>
      </c>
      <c r="D55" s="8">
        <f t="shared" si="12"/>
        <v>262473.13483751635</v>
      </c>
      <c r="E55" s="8">
        <f t="shared" si="13"/>
        <v>1568760.9885453761</v>
      </c>
      <c r="F55" s="8">
        <f t="shared" si="14"/>
        <v>3067404.9617050313</v>
      </c>
      <c r="G55" s="8">
        <f t="shared" si="15"/>
        <v>6751644.0106155798</v>
      </c>
      <c r="H55" s="8">
        <f t="shared" si="16"/>
        <v>9112208.4903974589</v>
      </c>
      <c r="J55" s="4">
        <f t="shared" si="10"/>
        <v>1227.7559318566932</v>
      </c>
      <c r="K55" s="4">
        <f t="shared" si="17"/>
        <v>2572.4355326573154</v>
      </c>
      <c r="L55" s="4">
        <f t="shared" si="18"/>
        <v>19250.898508952898</v>
      </c>
      <c r="M55" s="4">
        <f t="shared" si="19"/>
        <v>19841.176281019554</v>
      </c>
      <c r="N55" s="4">
        <f t="shared" si="20"/>
        <v>50145.06842851331</v>
      </c>
      <c r="O55" s="4">
        <f t="shared" si="21"/>
        <v>23865.97829307658</v>
      </c>
      <c r="Q55" s="4">
        <v>1227.7559318566932</v>
      </c>
      <c r="R55" s="4">
        <v>2572.4355326573154</v>
      </c>
      <c r="S55" s="4">
        <v>19250.898508952898</v>
      </c>
      <c r="T55" s="4">
        <v>19841.176281019554</v>
      </c>
      <c r="U55" s="4">
        <v>50145.06842851331</v>
      </c>
      <c r="V55" s="4">
        <v>23865.97829307658</v>
      </c>
      <c r="X55" s="6">
        <f t="shared" si="11"/>
        <v>1246.5651527327377</v>
      </c>
    </row>
    <row r="56" spans="1:24" x14ac:dyDescent="0.25">
      <c r="A56" t="str">
        <f t="shared" si="6"/>
        <v>SWITCHYARD COMPONENTS</v>
      </c>
      <c r="B56" s="10">
        <v>0</v>
      </c>
      <c r="C56" s="8">
        <f t="shared" si="9"/>
        <v>33968.497978558029</v>
      </c>
      <c r="D56" s="8">
        <f t="shared" si="12"/>
        <v>109573.36145721981</v>
      </c>
      <c r="E56" s="8">
        <f t="shared" si="13"/>
        <v>654902.89108742133</v>
      </c>
      <c r="F56" s="8">
        <f t="shared" si="14"/>
        <v>1280534.3785475069</v>
      </c>
      <c r="G56" s="8">
        <f t="shared" si="15"/>
        <v>2818575.4327338175</v>
      </c>
      <c r="H56" s="8">
        <f t="shared" si="16"/>
        <v>3804028.6111946688</v>
      </c>
      <c r="J56" s="4">
        <f t="shared" si="10"/>
        <v>512.54519661930135</v>
      </c>
      <c r="K56" s="4">
        <f t="shared" si="17"/>
        <v>1073.9019390298647</v>
      </c>
      <c r="L56" s="4">
        <f t="shared" si="18"/>
        <v>8036.577389162373</v>
      </c>
      <c r="M56" s="4">
        <f t="shared" si="19"/>
        <v>8282.997731262758</v>
      </c>
      <c r="N56" s="4">
        <f t="shared" si="20"/>
        <v>20933.813708652178</v>
      </c>
      <c r="O56" s="4">
        <f t="shared" si="21"/>
        <v>9963.2119213126389</v>
      </c>
      <c r="Q56" s="4">
        <v>512.54519661930135</v>
      </c>
      <c r="R56" s="4">
        <v>1073.9019390298647</v>
      </c>
      <c r="S56" s="4">
        <v>8036.577389162373</v>
      </c>
      <c r="T56" s="4">
        <v>8282.997731262758</v>
      </c>
      <c r="U56" s="4">
        <v>20933.813708652178</v>
      </c>
      <c r="V56" s="4">
        <v>9963.2119213126389</v>
      </c>
      <c r="X56" s="6">
        <f t="shared" si="11"/>
        <v>520.39738903150908</v>
      </c>
    </row>
    <row r="57" spans="1:24" x14ac:dyDescent="0.25">
      <c r="A57" t="str">
        <f t="shared" si="6"/>
        <v>VALVE COOLING</v>
      </c>
      <c r="B57" s="10">
        <v>0</v>
      </c>
      <c r="C57" s="8">
        <f t="shared" si="9"/>
        <v>5750.8743756023741</v>
      </c>
      <c r="D57" s="8">
        <f t="shared" si="12"/>
        <v>18550.794829100418</v>
      </c>
      <c r="E57" s="8">
        <f t="shared" si="13"/>
        <v>110875.20729471013</v>
      </c>
      <c r="F57" s="8">
        <f t="shared" si="14"/>
        <v>216794.75934777202</v>
      </c>
      <c r="G57" s="8">
        <f t="shared" si="15"/>
        <v>477185.4570091113</v>
      </c>
      <c r="H57" s="8">
        <f t="shared" si="16"/>
        <v>644022.90257246082</v>
      </c>
      <c r="J57" s="4">
        <f t="shared" si="10"/>
        <v>86.774017486337698</v>
      </c>
      <c r="K57" s="4">
        <f t="shared" si="17"/>
        <v>181.81184069354362</v>
      </c>
      <c r="L57" s="4">
        <f t="shared" si="18"/>
        <v>1360.5943661110109</v>
      </c>
      <c r="M57" s="4">
        <f t="shared" si="19"/>
        <v>1402.3133856539655</v>
      </c>
      <c r="N57" s="4">
        <f t="shared" si="20"/>
        <v>3544.0993863406611</v>
      </c>
      <c r="O57" s="4">
        <f t="shared" si="21"/>
        <v>1686.7740273102661</v>
      </c>
      <c r="Q57" s="4">
        <v>86.774017486337698</v>
      </c>
      <c r="R57" s="4">
        <v>181.81184069354362</v>
      </c>
      <c r="S57" s="4">
        <v>1360.5943661110109</v>
      </c>
      <c r="T57" s="4">
        <v>1402.3133856539655</v>
      </c>
      <c r="U57" s="4">
        <v>3544.0993863406611</v>
      </c>
      <c r="V57" s="4">
        <v>1686.7740273102661</v>
      </c>
      <c r="X57" s="6">
        <f t="shared" si="11"/>
        <v>88.103395434228375</v>
      </c>
    </row>
    <row r="58" spans="1:24" x14ac:dyDescent="0.25">
      <c r="A58" t="str">
        <f t="shared" si="6"/>
        <v>VALVE HALL</v>
      </c>
      <c r="B58" s="10">
        <v>0</v>
      </c>
      <c r="C58" s="8">
        <f t="shared" si="9"/>
        <v>287952.66984682827</v>
      </c>
      <c r="D58" s="8">
        <f t="shared" si="12"/>
        <v>928858.90908731252</v>
      </c>
      <c r="E58" s="8">
        <f t="shared" si="13"/>
        <v>5551644.8239209093</v>
      </c>
      <c r="F58" s="8">
        <f t="shared" si="14"/>
        <v>10855154.483608888</v>
      </c>
      <c r="G58" s="8">
        <f t="shared" si="15"/>
        <v>23893206.038509548</v>
      </c>
      <c r="H58" s="8">
        <f t="shared" si="16"/>
        <v>32246942.312805973</v>
      </c>
      <c r="J58" s="4">
        <f t="shared" si="10"/>
        <v>4344.8714711159137</v>
      </c>
      <c r="K58" s="4">
        <f t="shared" si="17"/>
        <v>9103.520876682056</v>
      </c>
      <c r="L58" s="4">
        <f t="shared" si="18"/>
        <v>68126.471682696225</v>
      </c>
      <c r="M58" s="4">
        <f t="shared" si="19"/>
        <v>70215.389345678137</v>
      </c>
      <c r="N58" s="4">
        <f t="shared" si="20"/>
        <v>177456.99416228398</v>
      </c>
      <c r="O58" s="4">
        <f t="shared" si="21"/>
        <v>84458.649740788707</v>
      </c>
      <c r="Q58" s="4">
        <v>4344.8714711159137</v>
      </c>
      <c r="R58" s="4">
        <v>9103.520876682056</v>
      </c>
      <c r="S58" s="4">
        <v>68126.471682696225</v>
      </c>
      <c r="T58" s="4">
        <v>70215.389345678137</v>
      </c>
      <c r="U58" s="4">
        <v>177456.99416228398</v>
      </c>
      <c r="V58" s="4">
        <v>84458.649740788707</v>
      </c>
      <c r="X58" s="6">
        <f t="shared" si="11"/>
        <v>4411.4349020534091</v>
      </c>
    </row>
    <row r="59" spans="1:24" x14ac:dyDescent="0.25">
      <c r="J59" s="13">
        <f>SUM(H38:H58)</f>
        <v>973890581.83862019</v>
      </c>
      <c r="K59" s="13">
        <v>988864812.91485357</v>
      </c>
      <c r="L59" s="13">
        <f>K59-J59</f>
        <v>14974231.076233387</v>
      </c>
      <c r="O59" s="1">
        <f>SUM(J38:O58)</f>
        <v>12494340.489806699</v>
      </c>
    </row>
    <row r="60" spans="1:24" ht="19.5" x14ac:dyDescent="0.3">
      <c r="A60" s="7" t="s">
        <v>36</v>
      </c>
      <c r="B60" s="7"/>
      <c r="C60" s="7"/>
      <c r="D60" s="7"/>
      <c r="E60" s="7"/>
      <c r="F60" s="7"/>
      <c r="G60" s="7"/>
      <c r="H60" s="7"/>
    </row>
    <row r="61" spans="1:24" ht="15.75" thickTop="1" x14ac:dyDescent="0.25"/>
    <row r="62" spans="1:24" x14ac:dyDescent="0.25">
      <c r="A62" t="s">
        <v>30</v>
      </c>
      <c r="B62" s="9">
        <f>Inputs!C9</f>
        <v>9.9450620561782319E-2</v>
      </c>
      <c r="C62" s="9">
        <f>Inputs!D9</f>
        <v>9.7649512065221794E-2</v>
      </c>
      <c r="D62" s="9">
        <f>Inputs!E9</f>
        <v>9.5659032245504705E-2</v>
      </c>
      <c r="E62" s="9">
        <f>Inputs!F9</f>
        <v>9.3399626925783436E-2</v>
      </c>
      <c r="F62" s="9">
        <f>Inputs!G9</f>
        <v>8.8429418010058644E-2</v>
      </c>
      <c r="G62" s="9">
        <f>Inputs!H9</f>
        <v>9.0507539037633367E-2</v>
      </c>
      <c r="H62" s="9"/>
    </row>
    <row r="64" spans="1:24" ht="15.75" thickBot="1" x14ac:dyDescent="0.3"/>
    <row r="65" spans="1:8" ht="18.75" thickTop="1" thickBot="1" x14ac:dyDescent="0.35">
      <c r="A65" s="2" t="str">
        <f t="shared" ref="A65:H65" si="22">A37</f>
        <v>Asset Class</v>
      </c>
      <c r="B65" s="2" t="str">
        <f t="shared" si="22"/>
        <v>2000-01</v>
      </c>
      <c r="C65" s="2" t="str">
        <f t="shared" si="22"/>
        <v>2001-02</v>
      </c>
      <c r="D65" s="2" t="str">
        <f t="shared" si="22"/>
        <v>2002-03</v>
      </c>
      <c r="E65" s="2" t="str">
        <f t="shared" si="22"/>
        <v>2003-04</v>
      </c>
      <c r="F65" s="2" t="str">
        <f t="shared" si="22"/>
        <v>2004-05</v>
      </c>
      <c r="G65" s="2" t="str">
        <f t="shared" si="22"/>
        <v>2005-06</v>
      </c>
      <c r="H65" s="2" t="str">
        <f t="shared" si="22"/>
        <v>2006-07</v>
      </c>
    </row>
    <row r="66" spans="1:8" ht="15.75" thickTop="1" x14ac:dyDescent="0.25">
      <c r="A66" t="str">
        <f t="shared" ref="A66:A86" si="23">A38</f>
        <v>AC FILTERS</v>
      </c>
      <c r="B66" s="1">
        <f t="shared" ref="B66:G75" si="24">B38*B$62</f>
        <v>0</v>
      </c>
      <c r="C66" s="1">
        <f t="shared" si="24"/>
        <v>10707.269462908283</v>
      </c>
      <c r="D66" s="1">
        <f t="shared" si="24"/>
        <v>33834.77393937896</v>
      </c>
      <c r="E66" s="1">
        <f t="shared" si="24"/>
        <v>197448.73713602807</v>
      </c>
      <c r="F66" s="1">
        <f t="shared" si="24"/>
        <v>365527.72249811341</v>
      </c>
      <c r="G66" s="1">
        <f t="shared" si="24"/>
        <v>823468.00494898064</v>
      </c>
    </row>
    <row r="67" spans="1:8" x14ac:dyDescent="0.25">
      <c r="A67" t="str">
        <f t="shared" si="23"/>
        <v>AC SWITCHYARD</v>
      </c>
      <c r="B67" s="1">
        <f t="shared" si="24"/>
        <v>0</v>
      </c>
      <c r="C67" s="1">
        <f t="shared" si="24"/>
        <v>6266.9016007705131</v>
      </c>
      <c r="D67" s="1">
        <f t="shared" si="24"/>
        <v>19803.293425736658</v>
      </c>
      <c r="E67" s="1">
        <f t="shared" si="24"/>
        <v>115565.58010559242</v>
      </c>
      <c r="F67" s="1">
        <f t="shared" si="24"/>
        <v>213941.21789732421</v>
      </c>
      <c r="G67" s="1">
        <f t="shared" si="24"/>
        <v>481970.96152993978</v>
      </c>
    </row>
    <row r="68" spans="1:8" x14ac:dyDescent="0.25">
      <c r="A68" t="str">
        <f t="shared" si="23"/>
        <v>AUXILIARY SYSTEMS</v>
      </c>
      <c r="B68" s="1">
        <f t="shared" si="24"/>
        <v>0</v>
      </c>
      <c r="C68" s="1">
        <f t="shared" si="24"/>
        <v>11784.236076718285</v>
      </c>
      <c r="D68" s="1">
        <f t="shared" si="24"/>
        <v>37237.96856754725</v>
      </c>
      <c r="E68" s="1">
        <f t="shared" si="24"/>
        <v>217308.6742162602</v>
      </c>
      <c r="F68" s="1">
        <f t="shared" si="24"/>
        <v>402293.50624122185</v>
      </c>
      <c r="G68" s="1">
        <f t="shared" si="24"/>
        <v>906294.68190363888</v>
      </c>
    </row>
    <row r="69" spans="1:8" x14ac:dyDescent="0.25">
      <c r="A69" t="str">
        <f t="shared" si="23"/>
        <v>BUILDING INSTALLATION</v>
      </c>
      <c r="B69" s="1">
        <f t="shared" si="24"/>
        <v>0</v>
      </c>
      <c r="C69" s="1">
        <f t="shared" si="24"/>
        <v>15702.053418794681</v>
      </c>
      <c r="D69" s="1">
        <f t="shared" si="24"/>
        <v>49618.199079550097</v>
      </c>
      <c r="E69" s="1">
        <f t="shared" si="24"/>
        <v>289555.67324830842</v>
      </c>
      <c r="F69" s="1">
        <f t="shared" si="24"/>
        <v>536041.03684869583</v>
      </c>
      <c r="G69" s="1">
        <f t="shared" si="24"/>
        <v>1207603.7356834321</v>
      </c>
    </row>
    <row r="70" spans="1:8" x14ac:dyDescent="0.25">
      <c r="A70" t="str">
        <f t="shared" si="23"/>
        <v>CABLE</v>
      </c>
      <c r="B70" s="1">
        <f t="shared" si="24"/>
        <v>0</v>
      </c>
      <c r="C70" s="1">
        <f t="shared" si="24"/>
        <v>507314.91971320839</v>
      </c>
      <c r="D70" s="1">
        <f t="shared" si="24"/>
        <v>1603105.7856564214</v>
      </c>
      <c r="E70" s="1">
        <f t="shared" si="24"/>
        <v>9355204.0111289844</v>
      </c>
      <c r="F70" s="1">
        <f t="shared" si="24"/>
        <v>17318856.860235792</v>
      </c>
      <c r="G70" s="1">
        <f t="shared" si="24"/>
        <v>39016259.585533746</v>
      </c>
    </row>
    <row r="71" spans="1:8" x14ac:dyDescent="0.25">
      <c r="A71" t="str">
        <f t="shared" si="23"/>
        <v>CONTROL SYSTEM</v>
      </c>
      <c r="B71" s="1">
        <f t="shared" si="24"/>
        <v>0</v>
      </c>
      <c r="C71" s="1">
        <f t="shared" si="24"/>
        <v>3930.9905370817119</v>
      </c>
      <c r="D71" s="1">
        <f t="shared" si="24"/>
        <v>12421.85756515661</v>
      </c>
      <c r="E71" s="1">
        <f t="shared" si="24"/>
        <v>72489.920976513793</v>
      </c>
      <c r="F71" s="1">
        <f t="shared" si="24"/>
        <v>134197.24077727937</v>
      </c>
      <c r="G71" s="1">
        <f t="shared" si="24"/>
        <v>302322.16964910133</v>
      </c>
    </row>
    <row r="72" spans="1:8" x14ac:dyDescent="0.25">
      <c r="A72" t="str">
        <f t="shared" si="23"/>
        <v>CONVERTER TRANSFORMER</v>
      </c>
      <c r="B72" s="1">
        <f t="shared" si="24"/>
        <v>0</v>
      </c>
      <c r="C72" s="1">
        <f t="shared" si="24"/>
        <v>158340.51492373634</v>
      </c>
      <c r="D72" s="1">
        <f t="shared" si="24"/>
        <v>500353.10556518973</v>
      </c>
      <c r="E72" s="1">
        <f t="shared" si="24"/>
        <v>2919898.0017701224</v>
      </c>
      <c r="F72" s="1">
        <f t="shared" si="24"/>
        <v>5405472.2354518231</v>
      </c>
      <c r="G72" s="1">
        <f t="shared" si="24"/>
        <v>12177553.612387348</v>
      </c>
    </row>
    <row r="73" spans="1:8" x14ac:dyDescent="0.25">
      <c r="A73" t="str">
        <f t="shared" si="23"/>
        <v>DC FILTER</v>
      </c>
      <c r="B73" s="1">
        <f t="shared" si="24"/>
        <v>0</v>
      </c>
      <c r="C73" s="1">
        <f t="shared" si="24"/>
        <v>233.61315191799892</v>
      </c>
      <c r="D73" s="1">
        <f t="shared" si="24"/>
        <v>738.21324958645016</v>
      </c>
      <c r="E73" s="1">
        <f t="shared" si="24"/>
        <v>4307.9724466042499</v>
      </c>
      <c r="F73" s="1">
        <f t="shared" si="24"/>
        <v>7975.150309049749</v>
      </c>
      <c r="G73" s="1">
        <f t="shared" si="24"/>
        <v>17966.574653432315</v>
      </c>
    </row>
    <row r="74" spans="1:8" x14ac:dyDescent="0.25">
      <c r="A74" t="str">
        <f t="shared" si="23"/>
        <v>DC SWITCHYARD</v>
      </c>
      <c r="B74" s="1">
        <f t="shared" si="24"/>
        <v>0</v>
      </c>
      <c r="C74" s="1">
        <f t="shared" si="24"/>
        <v>1289.1153094620347</v>
      </c>
      <c r="D74" s="1">
        <f t="shared" si="24"/>
        <v>4073.5805920021526</v>
      </c>
      <c r="E74" s="1">
        <f t="shared" si="24"/>
        <v>23772.091545631356</v>
      </c>
      <c r="F74" s="1">
        <f t="shared" si="24"/>
        <v>44008.17451521576</v>
      </c>
      <c r="G74" s="1">
        <f t="shared" si="24"/>
        <v>99142.476586514822</v>
      </c>
    </row>
    <row r="75" spans="1:8" x14ac:dyDescent="0.25">
      <c r="A75" t="str">
        <f t="shared" si="23"/>
        <v>EASEMENT</v>
      </c>
      <c r="B75" s="1">
        <f t="shared" si="24"/>
        <v>0</v>
      </c>
      <c r="C75" s="1">
        <f t="shared" si="24"/>
        <v>6741.6126903591366</v>
      </c>
      <c r="D75" s="1">
        <f t="shared" si="24"/>
        <v>21303.371709783572</v>
      </c>
      <c r="E75" s="1">
        <f t="shared" si="24"/>
        <v>124319.54912341172</v>
      </c>
      <c r="F75" s="1">
        <f t="shared" si="24"/>
        <v>230147.03619890235</v>
      </c>
      <c r="G75" s="1">
        <f t="shared" si="24"/>
        <v>518479.74607345724</v>
      </c>
    </row>
    <row r="76" spans="1:8" x14ac:dyDescent="0.25">
      <c r="A76" t="str">
        <f t="shared" si="23"/>
        <v>FREEHOLD LAND</v>
      </c>
      <c r="B76" s="1">
        <f t="shared" ref="B76:G85" si="25">B48*B$62</f>
        <v>0</v>
      </c>
      <c r="C76" s="1">
        <f t="shared" si="25"/>
        <v>2125.9490785152657</v>
      </c>
      <c r="D76" s="1">
        <f t="shared" si="25"/>
        <v>6717.9598615105069</v>
      </c>
      <c r="E76" s="1">
        <f t="shared" si="25"/>
        <v>39203.828970820163</v>
      </c>
      <c r="F76" s="1">
        <f t="shared" si="25"/>
        <v>72576.236874267997</v>
      </c>
      <c r="G76" s="1">
        <f t="shared" si="25"/>
        <v>163501.16641526853</v>
      </c>
    </row>
    <row r="77" spans="1:8" x14ac:dyDescent="0.25">
      <c r="A77" t="str">
        <f t="shared" si="23"/>
        <v>IN-HOUSE SOFTWARE</v>
      </c>
      <c r="B77" s="1">
        <f t="shared" si="25"/>
        <v>0</v>
      </c>
      <c r="C77" s="1">
        <f t="shared" si="25"/>
        <v>0</v>
      </c>
      <c r="D77" s="1">
        <f t="shared" si="25"/>
        <v>0</v>
      </c>
      <c r="E77" s="1">
        <f t="shared" si="25"/>
        <v>0</v>
      </c>
      <c r="F77" s="1">
        <f t="shared" si="25"/>
        <v>0</v>
      </c>
      <c r="G77" s="1">
        <f t="shared" si="25"/>
        <v>0</v>
      </c>
    </row>
    <row r="78" spans="1:8" x14ac:dyDescent="0.25">
      <c r="A78" t="str">
        <f t="shared" si="23"/>
        <v>MEASURING DEVICES</v>
      </c>
      <c r="B78" s="1">
        <f t="shared" si="25"/>
        <v>0</v>
      </c>
      <c r="C78" s="1">
        <f t="shared" si="25"/>
        <v>6866.1301381027251</v>
      </c>
      <c r="D78" s="1">
        <f t="shared" si="25"/>
        <v>21696.844547140216</v>
      </c>
      <c r="E78" s="1">
        <f t="shared" si="25"/>
        <v>126615.72863897745</v>
      </c>
      <c r="F78" s="1">
        <f t="shared" si="25"/>
        <v>234397.84722431473</v>
      </c>
      <c r="G78" s="1">
        <f t="shared" si="25"/>
        <v>528056.05632043036</v>
      </c>
    </row>
    <row r="79" spans="1:8" x14ac:dyDescent="0.25">
      <c r="A79" t="str">
        <f t="shared" si="23"/>
        <v>MOTOR VEHICLES</v>
      </c>
      <c r="B79" s="1">
        <f t="shared" si="25"/>
        <v>0</v>
      </c>
      <c r="C79" s="1">
        <f t="shared" si="25"/>
        <v>32.406194581055857</v>
      </c>
      <c r="D79" s="1">
        <f t="shared" si="25"/>
        <v>102.40297693859809</v>
      </c>
      <c r="E79" s="1">
        <f t="shared" si="25"/>
        <v>597.59047043501903</v>
      </c>
      <c r="F79" s="1">
        <f t="shared" si="25"/>
        <v>1106.2916218815924</v>
      </c>
      <c r="G79" s="1">
        <f t="shared" si="25"/>
        <v>2492.2754108405802</v>
      </c>
    </row>
    <row r="80" spans="1:8" x14ac:dyDescent="0.25">
      <c r="A80" t="str">
        <f t="shared" si="23"/>
        <v>OTHER</v>
      </c>
      <c r="B80" s="1">
        <f t="shared" si="25"/>
        <v>0</v>
      </c>
      <c r="C80" s="1">
        <f t="shared" si="25"/>
        <v>3151.0320971845476</v>
      </c>
      <c r="D80" s="1">
        <f t="shared" si="25"/>
        <v>9957.2032863556979</v>
      </c>
      <c r="E80" s="1">
        <f t="shared" si="25"/>
        <v>58107.00014784043</v>
      </c>
      <c r="F80" s="1">
        <f t="shared" si="25"/>
        <v>107570.80411512079</v>
      </c>
      <c r="G80" s="1">
        <f t="shared" si="25"/>
        <v>242337.61217904161</v>
      </c>
    </row>
    <row r="81" spans="1:8" x14ac:dyDescent="0.25">
      <c r="A81" t="str">
        <f t="shared" si="23"/>
        <v>OVERHEAD LINES</v>
      </c>
      <c r="B81" s="1">
        <f t="shared" si="25"/>
        <v>0</v>
      </c>
      <c r="C81" s="1">
        <f t="shared" si="25"/>
        <v>73128.903324758212</v>
      </c>
      <c r="D81" s="1">
        <f t="shared" si="25"/>
        <v>231085.98518037374</v>
      </c>
      <c r="E81" s="1">
        <f t="shared" si="25"/>
        <v>1348542.6568964156</v>
      </c>
      <c r="F81" s="1">
        <f t="shared" si="25"/>
        <v>2496494.7014439912</v>
      </c>
      <c r="G81" s="1">
        <f t="shared" si="25"/>
        <v>5624152.1083928058</v>
      </c>
    </row>
    <row r="82" spans="1:8" x14ac:dyDescent="0.25">
      <c r="A82" t="str">
        <f t="shared" si="23"/>
        <v>SMOOTHING REACTOR</v>
      </c>
      <c r="B82" s="1">
        <f t="shared" si="25"/>
        <v>0</v>
      </c>
      <c r="C82" s="1">
        <f t="shared" si="25"/>
        <v>1647.2722250628128</v>
      </c>
      <c r="D82" s="1">
        <f t="shared" si="25"/>
        <v>5205.3498368275314</v>
      </c>
      <c r="E82" s="1">
        <f t="shared" si="25"/>
        <v>30376.728790158159</v>
      </c>
      <c r="F82" s="1">
        <f t="shared" si="25"/>
        <v>56235.034230478981</v>
      </c>
      <c r="G82" s="1">
        <f t="shared" si="25"/>
        <v>126687.38537676629</v>
      </c>
    </row>
    <row r="83" spans="1:8" x14ac:dyDescent="0.25">
      <c r="A83" t="str">
        <f t="shared" si="23"/>
        <v>STATION POWER SUPPLY</v>
      </c>
      <c r="B83" s="1">
        <f t="shared" si="25"/>
        <v>0</v>
      </c>
      <c r="C83" s="1">
        <f t="shared" si="25"/>
        <v>7945.5926189203992</v>
      </c>
      <c r="D83" s="1">
        <f t="shared" si="25"/>
        <v>25107.926069000681</v>
      </c>
      <c r="E83" s="1">
        <f t="shared" si="25"/>
        <v>146521.69106586135</v>
      </c>
      <c r="F83" s="1">
        <f t="shared" si="25"/>
        <v>271248.83556474216</v>
      </c>
      <c r="G83" s="1">
        <f t="shared" si="25"/>
        <v>611074.68385899311</v>
      </c>
    </row>
    <row r="84" spans="1:8" x14ac:dyDescent="0.25">
      <c r="A84" t="str">
        <f t="shared" si="23"/>
        <v>SWITCHYARD COMPONENTS</v>
      </c>
      <c r="B84" s="1">
        <f t="shared" si="25"/>
        <v>0</v>
      </c>
      <c r="C84" s="1">
        <f t="shared" si="25"/>
        <v>3317.0072531946644</v>
      </c>
      <c r="D84" s="1">
        <f t="shared" si="25"/>
        <v>10481.681716884532</v>
      </c>
      <c r="E84" s="1">
        <f t="shared" si="25"/>
        <v>61167.685700182134</v>
      </c>
      <c r="F84" s="1">
        <f t="shared" si="25"/>
        <v>113236.90983682816</v>
      </c>
      <c r="G84" s="1">
        <f t="shared" si="25"/>
        <v>255102.32600867035</v>
      </c>
    </row>
    <row r="85" spans="1:8" x14ac:dyDescent="0.25">
      <c r="A85" t="str">
        <f t="shared" si="23"/>
        <v>VALVE COOLING</v>
      </c>
      <c r="B85" s="1">
        <f t="shared" si="25"/>
        <v>0</v>
      </c>
      <c r="C85" s="1">
        <f t="shared" si="25"/>
        <v>561.57007672595887</v>
      </c>
      <c r="D85" s="1">
        <f t="shared" si="25"/>
        <v>1774.5510807366588</v>
      </c>
      <c r="E85" s="1">
        <f t="shared" si="25"/>
        <v>10355.702996644828</v>
      </c>
      <c r="F85" s="1">
        <f t="shared" si="25"/>
        <v>19171.034396754199</v>
      </c>
      <c r="G85" s="1">
        <f t="shared" si="25"/>
        <v>43188.88137844306</v>
      </c>
    </row>
    <row r="86" spans="1:8" x14ac:dyDescent="0.25">
      <c r="A86" t="str">
        <f t="shared" si="23"/>
        <v>VALVE HALL</v>
      </c>
      <c r="B86" s="1">
        <f t="shared" ref="B86:G86" si="26">B58*B$62</f>
        <v>0</v>
      </c>
      <c r="C86" s="1">
        <f t="shared" si="26"/>
        <v>28118.437708420686</v>
      </c>
      <c r="D86" s="1">
        <f t="shared" si="26"/>
        <v>88853.744335907555</v>
      </c>
      <c r="E86" s="1">
        <f t="shared" si="26"/>
        <v>518521.55537866958</v>
      </c>
      <c r="F86" s="1">
        <f t="shared" si="26"/>
        <v>959914.99339481269</v>
      </c>
      <c r="G86" s="1">
        <f t="shared" si="26"/>
        <v>2162515.2782646203</v>
      </c>
    </row>
    <row r="87" spans="1:8" ht="15.75" thickBot="1" x14ac:dyDescent="0.3"/>
    <row r="88" spans="1:8" ht="21" thickTop="1" thickBot="1" x14ac:dyDescent="0.35">
      <c r="A88" s="7" t="s">
        <v>37</v>
      </c>
      <c r="B88" s="7"/>
      <c r="C88" s="7"/>
      <c r="D88" s="7"/>
      <c r="E88" s="7"/>
      <c r="F88" s="7"/>
      <c r="G88" s="7"/>
      <c r="H88" s="7"/>
    </row>
    <row r="89" spans="1:8" ht="15.75" thickTop="1" x14ac:dyDescent="0.25"/>
    <row r="90" spans="1:8" x14ac:dyDescent="0.25">
      <c r="A90" t="s">
        <v>31</v>
      </c>
      <c r="B90" s="9">
        <f>Inputs!C10</f>
        <v>2.9769959404600588E-2</v>
      </c>
      <c r="C90" s="9">
        <f>Inputs!D10</f>
        <v>3.2851511169513792E-2</v>
      </c>
      <c r="D90" s="9">
        <f>Inputs!E10</f>
        <v>2.0356234096692294E-2</v>
      </c>
      <c r="E90" s="9">
        <f>Inputs!F10</f>
        <v>2.3690773067331472E-2</v>
      </c>
      <c r="F90" s="9">
        <f>Inputs!G10</f>
        <v>2.923264311814866E-2</v>
      </c>
      <c r="G90" s="9">
        <f>Inputs!H10</f>
        <v>2.485207100591702E-2</v>
      </c>
      <c r="H90" s="9">
        <f>Inputs!I17</f>
        <v>0</v>
      </c>
    </row>
    <row r="92" spans="1:8" ht="15.75" thickBot="1" x14ac:dyDescent="0.3"/>
    <row r="93" spans="1:8" ht="18.75" thickTop="1" thickBot="1" x14ac:dyDescent="0.35">
      <c r="A93" s="2" t="str">
        <f t="shared" ref="A93:A114" si="27">A65</f>
        <v>Asset Class</v>
      </c>
      <c r="B93" s="2" t="str">
        <f t="shared" ref="B93:H93" si="28">B65</f>
        <v>2000-01</v>
      </c>
      <c r="C93" s="2" t="str">
        <f t="shared" si="28"/>
        <v>2001-02</v>
      </c>
      <c r="D93" s="2" t="str">
        <f t="shared" si="28"/>
        <v>2002-03</v>
      </c>
      <c r="E93" s="2" t="str">
        <f t="shared" si="28"/>
        <v>2003-04</v>
      </c>
      <c r="F93" s="2" t="str">
        <f t="shared" si="28"/>
        <v>2004-05</v>
      </c>
      <c r="G93" s="2" t="str">
        <f t="shared" si="28"/>
        <v>2005-06</v>
      </c>
      <c r="H93" s="2" t="str">
        <f t="shared" si="28"/>
        <v>2006-07</v>
      </c>
    </row>
    <row r="94" spans="1:8" ht="15.75" thickTop="1" x14ac:dyDescent="0.25">
      <c r="A94" t="str">
        <f t="shared" si="27"/>
        <v>AC FILTERS</v>
      </c>
      <c r="B94" s="1">
        <f t="shared" ref="B94:G103" si="29">B38*B$90</f>
        <v>0</v>
      </c>
      <c r="C94" s="1">
        <f t="shared" si="29"/>
        <v>3602.168356159174</v>
      </c>
      <c r="D94" s="1">
        <f t="shared" si="29"/>
        <v>7200.0370770113877</v>
      </c>
      <c r="E94" s="1">
        <f t="shared" si="29"/>
        <v>50082.782746421428</v>
      </c>
      <c r="F94" s="1">
        <f t="shared" si="29"/>
        <v>120834.69169006172</v>
      </c>
      <c r="G94" s="1">
        <f t="shared" si="29"/>
        <v>226112.49347508521</v>
      </c>
    </row>
    <row r="95" spans="1:8" x14ac:dyDescent="0.25">
      <c r="A95" t="str">
        <f t="shared" si="27"/>
        <v>AC SWITCHYARD</v>
      </c>
      <c r="B95" s="1">
        <f t="shared" si="29"/>
        <v>0</v>
      </c>
      <c r="C95" s="1">
        <f t="shared" si="29"/>
        <v>2108.3278716072587</v>
      </c>
      <c r="D95" s="1">
        <f t="shared" si="29"/>
        <v>4214.1391920544611</v>
      </c>
      <c r="E95" s="1">
        <f t="shared" si="29"/>
        <v>29313.157052025792</v>
      </c>
      <c r="F95" s="1">
        <f t="shared" si="29"/>
        <v>70723.831636471601</v>
      </c>
      <c r="G95" s="1">
        <f t="shared" si="29"/>
        <v>132342.30745962143</v>
      </c>
    </row>
    <row r="96" spans="1:8" x14ac:dyDescent="0.25">
      <c r="A96" t="str">
        <f t="shared" si="27"/>
        <v>AUXILIARY SYSTEMS</v>
      </c>
      <c r="B96" s="1">
        <f t="shared" si="29"/>
        <v>0</v>
      </c>
      <c r="C96" s="1">
        <f t="shared" si="29"/>
        <v>3964.4843574838073</v>
      </c>
      <c r="D96" s="1">
        <f t="shared" si="29"/>
        <v>7924.2366105149786</v>
      </c>
      <c r="E96" s="1">
        <f t="shared" si="29"/>
        <v>55120.24679189481</v>
      </c>
      <c r="F96" s="1">
        <f t="shared" si="29"/>
        <v>132988.57734606671</v>
      </c>
      <c r="G96" s="1">
        <f t="shared" si="29"/>
        <v>248855.51000993347</v>
      </c>
    </row>
    <row r="97" spans="1:7" x14ac:dyDescent="0.25">
      <c r="A97" t="str">
        <f t="shared" si="27"/>
        <v>BUILDING INSTALLATION</v>
      </c>
      <c r="B97" s="1">
        <f t="shared" si="29"/>
        <v>0</v>
      </c>
      <c r="C97" s="1">
        <f t="shared" si="29"/>
        <v>5282.5269923243422</v>
      </c>
      <c r="D97" s="1">
        <f t="shared" si="29"/>
        <v>10558.748632616116</v>
      </c>
      <c r="E97" s="1">
        <f t="shared" si="29"/>
        <v>73445.665374391087</v>
      </c>
      <c r="F97" s="1">
        <f t="shared" si="29"/>
        <v>177202.30076712577</v>
      </c>
      <c r="G97" s="1">
        <f t="shared" si="29"/>
        <v>331590.65095932432</v>
      </c>
    </row>
    <row r="98" spans="1:7" x14ac:dyDescent="0.25">
      <c r="A98" t="str">
        <f t="shared" si="27"/>
        <v>CABLE</v>
      </c>
      <c r="B98" s="1">
        <f t="shared" si="29"/>
        <v>0</v>
      </c>
      <c r="C98" s="1">
        <f t="shared" si="29"/>
        <v>170672.24811413197</v>
      </c>
      <c r="D98" s="1">
        <f t="shared" si="29"/>
        <v>341140.77770337742</v>
      </c>
      <c r="E98" s="1">
        <f t="shared" si="29"/>
        <v>2372943.2602804466</v>
      </c>
      <c r="F98" s="1">
        <f t="shared" si="29"/>
        <v>5725198.3921457659</v>
      </c>
      <c r="G98" s="1">
        <f t="shared" si="29"/>
        <v>10713304.813224427</v>
      </c>
    </row>
    <row r="99" spans="1:7" x14ac:dyDescent="0.25">
      <c r="A99" t="str">
        <f t="shared" si="27"/>
        <v>CONTROL SYSTEM</v>
      </c>
      <c r="B99" s="1">
        <f t="shared" si="29"/>
        <v>0</v>
      </c>
      <c r="C99" s="1">
        <f t="shared" si="29"/>
        <v>1322.4743964920042</v>
      </c>
      <c r="D99" s="1">
        <f t="shared" si="29"/>
        <v>2643.3702555461391</v>
      </c>
      <c r="E99" s="1">
        <f t="shared" si="29"/>
        <v>18387.035623686188</v>
      </c>
      <c r="F99" s="1">
        <f t="shared" si="29"/>
        <v>44362.386809288386</v>
      </c>
      <c r="G99" s="1">
        <f t="shared" si="29"/>
        <v>83013.32802406975</v>
      </c>
    </row>
    <row r="100" spans="1:7" x14ac:dyDescent="0.25">
      <c r="A100" t="str">
        <f t="shared" si="27"/>
        <v>CONVERTER TRANSFORMER</v>
      </c>
      <c r="B100" s="1">
        <f t="shared" si="29"/>
        <v>0</v>
      </c>
      <c r="C100" s="1">
        <f t="shared" si="29"/>
        <v>53269.341388304812</v>
      </c>
      <c r="D100" s="1">
        <f t="shared" si="29"/>
        <v>106475.09920183863</v>
      </c>
      <c r="E100" s="1">
        <f t="shared" si="29"/>
        <v>740630.80567396351</v>
      </c>
      <c r="F100" s="1">
        <f t="shared" si="29"/>
        <v>1786919.3793184347</v>
      </c>
      <c r="G100" s="1">
        <f t="shared" si="29"/>
        <v>3343781.4161268258</v>
      </c>
    </row>
    <row r="101" spans="1:7" x14ac:dyDescent="0.25">
      <c r="A101" t="str">
        <f t="shared" si="27"/>
        <v>DC FILTER</v>
      </c>
      <c r="B101" s="1">
        <f t="shared" si="29"/>
        <v>0</v>
      </c>
      <c r="C101" s="1">
        <f t="shared" si="29"/>
        <v>78.59276413438198</v>
      </c>
      <c r="D101" s="1">
        <f t="shared" si="29"/>
        <v>157.09171804388484</v>
      </c>
      <c r="E101" s="1">
        <f t="shared" si="29"/>
        <v>1092.7152599219223</v>
      </c>
      <c r="F101" s="1">
        <f t="shared" si="29"/>
        <v>2636.3932732377111</v>
      </c>
      <c r="G101" s="1">
        <f t="shared" si="29"/>
        <v>4933.3634940018619</v>
      </c>
    </row>
    <row r="102" spans="1:7" x14ac:dyDescent="0.25">
      <c r="A102" t="str">
        <f t="shared" si="27"/>
        <v>DC SWITCHYARD</v>
      </c>
      <c r="B102" s="1">
        <f t="shared" si="29"/>
        <v>0</v>
      </c>
      <c r="C102" s="1">
        <f t="shared" si="29"/>
        <v>433.6876354210288</v>
      </c>
      <c r="D102" s="1">
        <f t="shared" si="29"/>
        <v>866.85761078703547</v>
      </c>
      <c r="E102" s="1">
        <f t="shared" si="29"/>
        <v>6029.780253735822</v>
      </c>
      <c r="F102" s="1">
        <f t="shared" si="29"/>
        <v>14548.046213966642</v>
      </c>
      <c r="G102" s="1">
        <f t="shared" si="29"/>
        <v>27223.100904401294</v>
      </c>
    </row>
    <row r="103" spans="1:7" x14ac:dyDescent="0.25">
      <c r="A103" t="str">
        <f t="shared" si="27"/>
        <v>EASEMENT</v>
      </c>
      <c r="B103" s="1">
        <f t="shared" si="29"/>
        <v>0</v>
      </c>
      <c r="C103" s="1">
        <f t="shared" si="29"/>
        <v>2268.0314516056569</v>
      </c>
      <c r="D103" s="1">
        <f t="shared" si="29"/>
        <v>4533.3557259940308</v>
      </c>
      <c r="E103" s="1">
        <f t="shared" si="29"/>
        <v>31533.597328563523</v>
      </c>
      <c r="F103" s="1">
        <f t="shared" si="29"/>
        <v>76081.086196189601</v>
      </c>
      <c r="G103" s="1">
        <f t="shared" si="29"/>
        <v>142367.09562050551</v>
      </c>
    </row>
    <row r="104" spans="1:7" x14ac:dyDescent="0.25">
      <c r="A104" t="str">
        <f t="shared" si="27"/>
        <v>FREEHOLD LAND</v>
      </c>
      <c r="B104" s="1">
        <f t="shared" ref="B104:G113" si="30">B48*B$90</f>
        <v>0</v>
      </c>
      <c r="C104" s="1">
        <f t="shared" si="30"/>
        <v>715.21750003229954</v>
      </c>
      <c r="D104" s="1">
        <f t="shared" si="30"/>
        <v>1429.5812991513596</v>
      </c>
      <c r="E104" s="1">
        <f t="shared" si="30"/>
        <v>9944.0334623197959</v>
      </c>
      <c r="F104" s="1">
        <f t="shared" si="30"/>
        <v>23991.961941470323</v>
      </c>
      <c r="G104" s="1">
        <f t="shared" si="30"/>
        <v>44895.07327796147</v>
      </c>
    </row>
    <row r="105" spans="1:7" x14ac:dyDescent="0.25">
      <c r="A105" t="str">
        <f t="shared" si="27"/>
        <v>IN-HOUSE SOFTWARE</v>
      </c>
      <c r="B105" s="1">
        <f t="shared" si="30"/>
        <v>0</v>
      </c>
      <c r="C105" s="1">
        <f t="shared" si="30"/>
        <v>0</v>
      </c>
      <c r="D105" s="1">
        <f t="shared" si="30"/>
        <v>0</v>
      </c>
      <c r="E105" s="1">
        <f t="shared" si="30"/>
        <v>0</v>
      </c>
      <c r="F105" s="1">
        <f t="shared" si="30"/>
        <v>0</v>
      </c>
      <c r="G105" s="1">
        <f t="shared" si="30"/>
        <v>0</v>
      </c>
    </row>
    <row r="106" spans="1:7" x14ac:dyDescent="0.25">
      <c r="A106" t="str">
        <f t="shared" si="27"/>
        <v>MEASURING DEVICES</v>
      </c>
      <c r="B106" s="1">
        <f t="shared" si="30"/>
        <v>0</v>
      </c>
      <c r="C106" s="1">
        <f t="shared" si="30"/>
        <v>2309.9219458727011</v>
      </c>
      <c r="D106" s="1">
        <f t="shared" si="30"/>
        <v>4617.0867130205897</v>
      </c>
      <c r="E106" s="1">
        <f t="shared" si="30"/>
        <v>32116.022222705218</v>
      </c>
      <c r="F106" s="1">
        <f t="shared" si="30"/>
        <v>77486.302293557077</v>
      </c>
      <c r="G106" s="1">
        <f t="shared" si="30"/>
        <v>144996.61294870853</v>
      </c>
    </row>
    <row r="107" spans="1:7" x14ac:dyDescent="0.25">
      <c r="A107" t="str">
        <f t="shared" si="27"/>
        <v>MOTOR VEHICLES</v>
      </c>
      <c r="B107" s="1">
        <f t="shared" si="30"/>
        <v>0</v>
      </c>
      <c r="C107" s="1">
        <f t="shared" si="30"/>
        <v>10.902179035261682</v>
      </c>
      <c r="D107" s="1">
        <f t="shared" si="30"/>
        <v>21.791344965840835</v>
      </c>
      <c r="E107" s="1">
        <f t="shared" si="30"/>
        <v>151.57855216622582</v>
      </c>
      <c r="F107" s="1">
        <f t="shared" si="30"/>
        <v>365.71345706904765</v>
      </c>
      <c r="G107" s="1">
        <f t="shared" si="30"/>
        <v>684.34305180651279</v>
      </c>
    </row>
    <row r="108" spans="1:7" x14ac:dyDescent="0.25">
      <c r="A108" t="str">
        <f t="shared" si="27"/>
        <v>OTHER</v>
      </c>
      <c r="B108" s="1">
        <f t="shared" si="30"/>
        <v>0</v>
      </c>
      <c r="C108" s="1">
        <f t="shared" si="30"/>
        <v>1060.0786829023211</v>
      </c>
      <c r="D108" s="1">
        <f t="shared" si="30"/>
        <v>2118.8920302393658</v>
      </c>
      <c r="E108" s="1">
        <f t="shared" si="30"/>
        <v>14738.8142697802</v>
      </c>
      <c r="F108" s="1">
        <f t="shared" si="30"/>
        <v>35560.325934429588</v>
      </c>
      <c r="G108" s="1">
        <f t="shared" si="30"/>
        <v>66542.429606595615</v>
      </c>
    </row>
    <row r="109" spans="1:7" x14ac:dyDescent="0.25">
      <c r="A109" t="str">
        <f t="shared" si="27"/>
        <v>OVERHEAD LINES</v>
      </c>
      <c r="B109" s="1">
        <f t="shared" si="30"/>
        <v>0</v>
      </c>
      <c r="C109" s="1">
        <f t="shared" si="30"/>
        <v>24602.222106168716</v>
      </c>
      <c r="D109" s="1">
        <f t="shared" si="30"/>
        <v>49175.078404763088</v>
      </c>
      <c r="E109" s="1">
        <f t="shared" si="30"/>
        <v>342057.23414222564</v>
      </c>
      <c r="F109" s="1">
        <f t="shared" si="30"/>
        <v>825281.22762676189</v>
      </c>
      <c r="G109" s="1">
        <f t="shared" si="30"/>
        <v>1544311.4356223771</v>
      </c>
    </row>
    <row r="110" spans="1:7" x14ac:dyDescent="0.25">
      <c r="A110" t="str">
        <f t="shared" si="27"/>
        <v>SMOOTHING REACTOR</v>
      </c>
      <c r="B110" s="1">
        <f t="shared" si="30"/>
        <v>0</v>
      </c>
      <c r="C110" s="1">
        <f t="shared" si="30"/>
        <v>554.17974710141129</v>
      </c>
      <c r="D110" s="1">
        <f t="shared" si="30"/>
        <v>1107.6980118479057</v>
      </c>
      <c r="E110" s="1">
        <f t="shared" si="30"/>
        <v>7705.0434994494499</v>
      </c>
      <c r="F110" s="1">
        <f t="shared" si="30"/>
        <v>18589.952567701803</v>
      </c>
      <c r="G110" s="1">
        <f t="shared" si="30"/>
        <v>34786.537457705424</v>
      </c>
    </row>
    <row r="111" spans="1:7" x14ac:dyDescent="0.25">
      <c r="A111" t="str">
        <f t="shared" si="27"/>
        <v>STATION POWER SUPPLY</v>
      </c>
      <c r="B111" s="1">
        <f t="shared" si="30"/>
        <v>0</v>
      </c>
      <c r="C111" s="1">
        <f t="shared" si="30"/>
        <v>2673.0776134808225</v>
      </c>
      <c r="D111" s="1">
        <f t="shared" si="30"/>
        <v>5342.9645768451646</v>
      </c>
      <c r="E111" s="1">
        <f t="shared" si="30"/>
        <v>37165.160576511094</v>
      </c>
      <c r="F111" s="1">
        <f t="shared" si="30"/>
        <v>89668.354544361646</v>
      </c>
      <c r="G111" s="1">
        <f t="shared" si="30"/>
        <v>167792.33635849276</v>
      </c>
    </row>
    <row r="112" spans="1:7" x14ac:dyDescent="0.25">
      <c r="A112" t="str">
        <f t="shared" si="27"/>
        <v>SWITCHYARD COMPONENTS</v>
      </c>
      <c r="B112" s="1">
        <f t="shared" si="30"/>
        <v>0</v>
      </c>
      <c r="C112" s="1">
        <f t="shared" si="30"/>
        <v>1115.9164907542058</v>
      </c>
      <c r="D112" s="1">
        <f t="shared" si="30"/>
        <v>2230.5009965846471</v>
      </c>
      <c r="E112" s="1">
        <f t="shared" si="30"/>
        <v>15515.155773891398</v>
      </c>
      <c r="F112" s="1">
        <f t="shared" si="30"/>
        <v>37433.404488599546</v>
      </c>
      <c r="G112" s="1">
        <f t="shared" si="30"/>
        <v>70047.43678983413</v>
      </c>
    </row>
    <row r="113" spans="1:7" x14ac:dyDescent="0.25">
      <c r="A113" t="str">
        <f t="shared" si="27"/>
        <v>VALVE COOLING</v>
      </c>
      <c r="B113" s="1">
        <f t="shared" si="30"/>
        <v>0</v>
      </c>
      <c r="C113" s="1">
        <f t="shared" si="30"/>
        <v>188.92491378457206</v>
      </c>
      <c r="D113" s="1">
        <f t="shared" si="30"/>
        <v>377.62432222087699</v>
      </c>
      <c r="E113" s="1">
        <f t="shared" si="30"/>
        <v>2626.7193748123127</v>
      </c>
      <c r="F113" s="1">
        <f t="shared" si="30"/>
        <v>6337.4838298983423</v>
      </c>
      <c r="G113" s="1">
        <f t="shared" si="30"/>
        <v>11859.046860581399</v>
      </c>
    </row>
    <row r="114" spans="1:7" x14ac:dyDescent="0.25">
      <c r="A114" t="str">
        <f t="shared" si="27"/>
        <v>VALVE HALL</v>
      </c>
      <c r="B114" s="1">
        <f t="shared" ref="B114:G114" si="31">B58*B$90</f>
        <v>0</v>
      </c>
      <c r="C114" s="1">
        <f t="shared" si="31"/>
        <v>9459.6803497643959</v>
      </c>
      <c r="D114" s="1">
        <f t="shared" si="31"/>
        <v>18908.069396179559</v>
      </c>
      <c r="E114" s="1">
        <f t="shared" si="31"/>
        <v>131522.75767393564</v>
      </c>
      <c r="F114" s="1">
        <f t="shared" si="31"/>
        <v>317324.85701170994</v>
      </c>
      <c r="G114" s="1">
        <f t="shared" si="31"/>
        <v>593795.65302804462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f559db-fd0e-4983-bd46-a36235db0ac7">
      <Terms xmlns="http://schemas.microsoft.com/office/infopath/2007/PartnerControls"/>
    </lcf76f155ced4ddcb4097134ff3c332f>
    <TaxCatchAll xmlns="58ae7821-a946-4260-8774-bcebb426304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999E2DDF31A04D94AF06A952899FAD" ma:contentTypeVersion="14" ma:contentTypeDescription="Create a new document." ma:contentTypeScope="" ma:versionID="e6816fb7b27dba5bc0db2ea0ead8b6c7">
  <xsd:schema xmlns:xsd="http://www.w3.org/2001/XMLSchema" xmlns:xs="http://www.w3.org/2001/XMLSchema" xmlns:p="http://schemas.microsoft.com/office/2006/metadata/properties" xmlns:ns2="22f559db-fd0e-4983-bd46-a36235db0ac7" xmlns:ns3="58ae7821-a946-4260-8774-bcebb4263047" targetNamespace="http://schemas.microsoft.com/office/2006/metadata/properties" ma:root="true" ma:fieldsID="5b7882092b5917b60deb3509c11eb83e" ns2:_="" ns3:_="">
    <xsd:import namespace="22f559db-fd0e-4983-bd46-a36235db0ac7"/>
    <xsd:import namespace="58ae7821-a946-4260-8774-bcebb42630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559db-fd0e-4983-bd46-a36235db0a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3e7742f-285e-485e-85d6-cdf9f73a73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ae7821-a946-4260-8774-bcebb42630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48deec0-9267-4e67-90eb-7f96019f899e}" ma:internalName="TaxCatchAll" ma:showField="CatchAllData" ma:web="58ae7821-a946-4260-8774-bcebb42630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8F0834-71B7-4E59-9401-4CA5FAEDB1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4D6757-AE1C-4BEC-91A1-57CFCC35A922}">
  <ds:schemaRefs>
    <ds:schemaRef ds:uri="http://schemas.microsoft.com/office/2006/metadata/properties"/>
    <ds:schemaRef ds:uri="http://schemas.microsoft.com/office/infopath/2007/PartnerControls"/>
    <ds:schemaRef ds:uri="22f559db-fd0e-4983-bd46-a36235db0ac7"/>
    <ds:schemaRef ds:uri="58ae7821-a946-4260-8774-bcebb4263047"/>
  </ds:schemaRefs>
</ds:datastoreItem>
</file>

<file path=customXml/itemProps3.xml><?xml version="1.0" encoding="utf-8"?>
<ds:datastoreItem xmlns:ds="http://schemas.openxmlformats.org/officeDocument/2006/customXml" ds:itemID="{0F553670-434A-4FB5-9256-16C7DBCA61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f559db-fd0e-4983-bd46-a36235db0ac7"/>
    <ds:schemaRef ds:uri="58ae7821-a946-4260-8774-bcebb42630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Capex</vt:lpstr>
      <vt:lpstr>Inputs</vt:lpstr>
      <vt:lpstr>RAB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Allen, Mark</dc:creator>
  <cp:keywords/>
  <dc:description/>
  <cp:lastModifiedBy>Allen, Mark</cp:lastModifiedBy>
  <cp:revision/>
  <dcterms:created xsi:type="dcterms:W3CDTF">2023-05-16T23:35:37Z</dcterms:created>
  <dcterms:modified xsi:type="dcterms:W3CDTF">2024-04-10T07:08:49Z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0x01010044999E2DDF31A04D94AF06A952899FAD</vt:lpwstr>
  </property>
  <property fmtid="{D5CDD505-2E9C-101B-9397-08002B2CF9AE}" pid="3" name="MediaServiceImageTags">
    <vt:lpwstr/>
  </property>
  <property fmtid="{D5CDD505-2E9C-101B-9397-08002B2CF9AE}" pid="4" name="MSIP_Label_a9c42b93-5bd2-48fe-a993-78d6016bf3ce_Enabled">
    <vt:lpwstr>true</vt:lpwstr>
  </property>
  <property fmtid="{D5CDD505-2E9C-101B-9397-08002B2CF9AE}" pid="5" name="MSIP_Label_a9c42b93-5bd2-48fe-a993-78d6016bf3ce_SetDate">
    <vt:lpwstr>2023-08-01T01:00:30Z</vt:lpwstr>
  </property>
  <property fmtid="{D5CDD505-2E9C-101B-9397-08002B2CF9AE}" pid="6" name="MSIP_Label_a9c42b93-5bd2-48fe-a993-78d6016bf3ce_Method">
    <vt:lpwstr>Privileged</vt:lpwstr>
  </property>
  <property fmtid="{D5CDD505-2E9C-101B-9397-08002B2CF9AE}" pid="7" name="MSIP_Label_a9c42b93-5bd2-48fe-a993-78d6016bf3ce_Name">
    <vt:lpwstr>APA-Confidential</vt:lpwstr>
  </property>
  <property fmtid="{D5CDD505-2E9C-101B-9397-08002B2CF9AE}" pid="8" name="MSIP_Label_a9c42b93-5bd2-48fe-a993-78d6016bf3ce_SiteId">
    <vt:lpwstr>234ac309-c216-4661-a5ba-18879f6c4c75</vt:lpwstr>
  </property>
  <property fmtid="{D5CDD505-2E9C-101B-9397-08002B2CF9AE}" pid="9" name="MSIP_Label_a9c42b93-5bd2-48fe-a993-78d6016bf3ce_ActionId">
    <vt:lpwstr>fd57a669-e19e-4687-935a-0999964ac598</vt:lpwstr>
  </property>
  <property fmtid="{D5CDD505-2E9C-101B-9397-08002B2CF9AE}" pid="10" name="MSIP_Label_a9c42b93-5bd2-48fe-a993-78d6016bf3ce_ContentBits">
    <vt:lpwstr>0</vt:lpwstr>
  </property>
</Properties>
</file>