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updateLinks="never" defaultThemeVersion="166925"/>
  <mc:AlternateContent xmlns:mc="http://schemas.openxmlformats.org/markup-compatibility/2006">
    <mc:Choice Requires="x15">
      <x15ac:absPath xmlns:x15ac="http://schemas.microsoft.com/office/spreadsheetml/2010/11/ac" url="C:\Users\enguy\AppData\Roaming\iManage\Work\Recent\AER22005454 - Qld_SA Determinations - ACS - 2025-30\"/>
    </mc:Choice>
  </mc:AlternateContent>
  <xr:revisionPtr revIDLastSave="0" documentId="13_ncr:1_{2D6DB5B2-895B-4E25-912D-39D640394910}" xr6:coauthVersionLast="47" xr6:coauthVersionMax="47" xr10:uidLastSave="{00000000-0000-0000-0000-000000000000}"/>
  <bookViews>
    <workbookView xWindow="-120" yWindow="-120" windowWidth="29040" windowHeight="15840" xr2:uid="{22392DB6-5BE3-4C55-8446-1210A088E210}"/>
  </bookViews>
  <sheets>
    <sheet name="AER Draft Decision" sheetId="10" r:id="rId1"/>
    <sheet name="Draft Decision changes" sheetId="11" r:id="rId2"/>
    <sheet name="Cover page" sheetId="1" r:id="rId3"/>
    <sheet name="Inputs" sheetId="4" r:id="rId4"/>
    <sheet name="Calculations" sheetId="8" r:id="rId5"/>
    <sheet name="Output" sheetId="3" r:id="rId6"/>
    <sheet name="Import Qty" sheetId="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hidden="1">#REF!</definedName>
    <definedName name="_MatInverse_Out" hidden="1">#REF!</definedName>
    <definedName name="A10offset">10</definedName>
    <definedName name="A10remlife">'[3]PTRM input'!$L$16</definedName>
    <definedName name="A10stdlife">'[3]PTRM input'!$M$16</definedName>
    <definedName name="A10taxremlife">'[3]PTRM input'!$O$16</definedName>
    <definedName name="A10taxstdlife">'[3]PTRM input'!$P$16</definedName>
    <definedName name="A10taxvalue">'[3]PTRM input'!$N$16</definedName>
    <definedName name="A10value">'[3]PTRM input'!$J$16</definedName>
    <definedName name="A11offset">11</definedName>
    <definedName name="A11remlife">'[3]PTRM input'!$L$17</definedName>
    <definedName name="A11stdlife">'[3]PTRM input'!$M$17</definedName>
    <definedName name="A11taxremlife">'[3]PTRM input'!$O$17</definedName>
    <definedName name="A11taxstdlife">'[3]PTRM input'!$P$17</definedName>
    <definedName name="A11taxvalue">'[3]PTRM input'!$N$17</definedName>
    <definedName name="A11value">'[3]PTRM input'!$J$17</definedName>
    <definedName name="A12offset">12</definedName>
    <definedName name="A12remlife">'[3]PTRM input'!$L$18</definedName>
    <definedName name="A12stdlife">'[3]PTRM input'!$M$18</definedName>
    <definedName name="A12taxremlife">'[3]PTRM input'!$O$18</definedName>
    <definedName name="A12taxstdlife">'[3]PTRM input'!$P$18</definedName>
    <definedName name="A12taxvalue">'[3]PTRM input'!$N$18</definedName>
    <definedName name="A12value">'[3]PTRM input'!$J$18</definedName>
    <definedName name="A13offset">13</definedName>
    <definedName name="A13remlife">'[3]PTRM input'!$L$19</definedName>
    <definedName name="A13stdlife">'[3]PTRM input'!$M$19</definedName>
    <definedName name="A13taxremlife">'[3]PTRM input'!$O$19</definedName>
    <definedName name="A13taxstdlife">'[3]PTRM input'!$P$19</definedName>
    <definedName name="A13taxvalue">'[3]PTRM input'!$N$19</definedName>
    <definedName name="A13value">'[3]PTRM input'!$J$19</definedName>
    <definedName name="A14offset">14</definedName>
    <definedName name="A14remlife">'[3]PTRM input'!$L$20</definedName>
    <definedName name="A14stdlife">'[3]PTRM input'!$M$20</definedName>
    <definedName name="A14taxremlife">'[3]PTRM input'!$O$20</definedName>
    <definedName name="A14taxstdlife">'[3]PTRM input'!$P$20</definedName>
    <definedName name="A14taxvalue">'[3]PTRM input'!$N$20</definedName>
    <definedName name="A14value">'[3]PTRM input'!$J$20</definedName>
    <definedName name="A15offset">15</definedName>
    <definedName name="A15remlife">'[3]PTRM input'!$L$21</definedName>
    <definedName name="A15stdlife">'[3]PTRM input'!$M$21</definedName>
    <definedName name="A15taxremlife">'[3]PTRM input'!$O$21</definedName>
    <definedName name="A15taxstdlife">'[3]PTRM input'!$P$21</definedName>
    <definedName name="A15taxvalue">'[3]PTRM input'!$N$21</definedName>
    <definedName name="A15value">'[3]PTRM input'!$J$21</definedName>
    <definedName name="A16offset">16</definedName>
    <definedName name="A16remlife">'[3]PTRM input'!$L$22</definedName>
    <definedName name="A16stdlife">'[3]PTRM input'!$M$22</definedName>
    <definedName name="A16taxremlife">'[3]PTRM input'!$O$22</definedName>
    <definedName name="A16taxstdlife">'[3]PTRM input'!$P$22</definedName>
    <definedName name="A16taxvalue">'[3]PTRM input'!$N$22</definedName>
    <definedName name="A16value">'[3]PTRM input'!$J$22</definedName>
    <definedName name="A17offset">17</definedName>
    <definedName name="A17remlife">'[3]PTRM input'!$L$23</definedName>
    <definedName name="A17stdlife">'[3]PTRM input'!$M$23</definedName>
    <definedName name="A17taxremlife">'[3]PTRM input'!$O$23</definedName>
    <definedName name="A17taxstdlife">'[3]PTRM input'!$P$23</definedName>
    <definedName name="A17taxvalue">'[3]PTRM input'!$N$23</definedName>
    <definedName name="A17value">'[3]PTRM input'!$J$23</definedName>
    <definedName name="A18offset">18</definedName>
    <definedName name="A18remlife">'[3]PTRM input'!$L$24</definedName>
    <definedName name="A18stdlife">'[3]PTRM input'!$M$24</definedName>
    <definedName name="A18taxremlife">'[3]PTRM input'!$O$24</definedName>
    <definedName name="A18taxstdlife">'[3]PTRM input'!$P$24</definedName>
    <definedName name="A18taxvalue">'[3]PTRM input'!$N$24</definedName>
    <definedName name="A18value">'[3]PTRM input'!$J$24</definedName>
    <definedName name="A19offset">19</definedName>
    <definedName name="A19remlife">'[3]PTRM input'!$L$25</definedName>
    <definedName name="A19stdlife">'[3]PTRM input'!$M$25</definedName>
    <definedName name="A19taxremlife">'[3]PTRM input'!$O$25</definedName>
    <definedName name="A19taxstdlife">'[3]PTRM input'!$P$25</definedName>
    <definedName name="A19taxvalue">'[3]PTRM input'!$N$25</definedName>
    <definedName name="A19value">'[3]PTRM input'!$J$25</definedName>
    <definedName name="A1offset">1</definedName>
    <definedName name="A1remlife">'[3]PTRM input'!$L$7</definedName>
    <definedName name="A1stdlife">'[3]PTRM input'!$M$7</definedName>
    <definedName name="A1taxremlife">'[3]PTRM input'!$O$7</definedName>
    <definedName name="A1taxstdlife">'[3]PTRM input'!$P$7</definedName>
    <definedName name="A1taxvalue">'[3]PTRM input'!$N$7</definedName>
    <definedName name="A1value">'[3]PTRM input'!$J$7</definedName>
    <definedName name="A1value_PL">#REF!</definedName>
    <definedName name="A20offset">20</definedName>
    <definedName name="A20remlife">'[3]PTRM input'!$L$26</definedName>
    <definedName name="A20stdlife">'[3]PTRM input'!$M$26</definedName>
    <definedName name="A20taxremlife">'[3]PTRM input'!$O$26</definedName>
    <definedName name="A20taxstdlife">'[3]PTRM input'!$P$26</definedName>
    <definedName name="A20taxvalue">'[3]PTRM input'!$N$26</definedName>
    <definedName name="A20value">'[3]PTRM input'!$J$26</definedName>
    <definedName name="A21offset">21</definedName>
    <definedName name="A21remlife">'[3]PTRM input'!$L$27</definedName>
    <definedName name="A21stdlife">'[3]PTRM input'!$M$27</definedName>
    <definedName name="A21taxremlife">'[3]PTRM input'!$O$27</definedName>
    <definedName name="A21taxstdlife">'[3]PTRM input'!$P$27</definedName>
    <definedName name="A21taxvalue">'[3]PTRM input'!$N$27</definedName>
    <definedName name="A21value">'[3]PTRM input'!$J$27</definedName>
    <definedName name="A22offset">22</definedName>
    <definedName name="A22remlife">'[3]PTRM input'!$L$28</definedName>
    <definedName name="A22stdlife">'[3]PTRM input'!$M$28</definedName>
    <definedName name="A22taxremlife">'[3]PTRM input'!$O$28</definedName>
    <definedName name="A22taxstdlife">'[3]PTRM input'!$P$28</definedName>
    <definedName name="A22taxvalue">'[3]PTRM input'!$N$28</definedName>
    <definedName name="A22value">'[3]PTRM input'!$J$28</definedName>
    <definedName name="A23offset">23</definedName>
    <definedName name="A23remlife">'[3]PTRM input'!$L$29</definedName>
    <definedName name="A23stdlife">'[3]PTRM input'!$M$29</definedName>
    <definedName name="A23taxremlife">'[3]PTRM input'!$O$29</definedName>
    <definedName name="A23taxstdlife">'[3]PTRM input'!$P$29</definedName>
    <definedName name="A23taxvalue">'[3]PTRM input'!$N$29</definedName>
    <definedName name="A23value">'[3]PTRM input'!$J$29</definedName>
    <definedName name="A24offset">24</definedName>
    <definedName name="A24remlife">'[3]PTRM input'!$L$30</definedName>
    <definedName name="A24stdlife">'[3]PTRM input'!$M$30</definedName>
    <definedName name="A24taxremlife">'[3]PTRM input'!$O$30</definedName>
    <definedName name="A24taxstdlife">'[3]PTRM input'!$P$30</definedName>
    <definedName name="A24taxvalue">'[3]PTRM input'!$N$30</definedName>
    <definedName name="A24value">'[3]PTRM input'!$J$30</definedName>
    <definedName name="A25offset">25</definedName>
    <definedName name="A25remlife">'[3]PTRM input'!$L$31</definedName>
    <definedName name="A25stdlife">'[3]PTRM input'!$M$31</definedName>
    <definedName name="A25taxremlife">'[3]PTRM input'!$O$31</definedName>
    <definedName name="A25taxstdlife">'[3]PTRM input'!$P$31</definedName>
    <definedName name="A25taxvalue">'[3]PTRM input'!$N$31</definedName>
    <definedName name="A25value">'[3]PTRM input'!$J$31</definedName>
    <definedName name="A26offset">26</definedName>
    <definedName name="A26remlife">'[3]PTRM input'!$L$32</definedName>
    <definedName name="A26stdlife">'[3]PTRM input'!$M$32</definedName>
    <definedName name="A26taxremlife">'[3]PTRM input'!$O$32</definedName>
    <definedName name="A26taxstdlife">'[3]PTRM input'!$P$32</definedName>
    <definedName name="A26taxvalue">'[3]PTRM input'!$N$32</definedName>
    <definedName name="A26value">'[3]PTRM input'!$J$32</definedName>
    <definedName name="A27offset">27</definedName>
    <definedName name="A27remlife">'[3]PTRM input'!$L$33</definedName>
    <definedName name="A27stdlife">'[3]PTRM input'!$M$33</definedName>
    <definedName name="A27taxremlife">'[3]PTRM input'!$O$33</definedName>
    <definedName name="A27taxstdlife">'[3]PTRM input'!$P$33</definedName>
    <definedName name="A27taxvalue">'[3]PTRM input'!$N$33</definedName>
    <definedName name="A27value">'[3]PTRM input'!$J$33</definedName>
    <definedName name="A28offset">28</definedName>
    <definedName name="A28remlife">'[3]PTRM input'!$L$34</definedName>
    <definedName name="A28stdlife">'[3]PTRM input'!$M$34</definedName>
    <definedName name="A28taxremlife">'[3]PTRM input'!$O$34</definedName>
    <definedName name="A28taxstdlife">'[3]PTRM input'!$P$34</definedName>
    <definedName name="A28taxvalue">'[3]PTRM input'!$N$34</definedName>
    <definedName name="A28value">'[3]PTRM input'!$J$34</definedName>
    <definedName name="A29offset">29</definedName>
    <definedName name="A29remlife">'[3]PTRM input'!$L$35</definedName>
    <definedName name="A29stdlife">'[3]PTRM input'!$M$35</definedName>
    <definedName name="A29taxremlife">'[3]PTRM input'!$O$35</definedName>
    <definedName name="A29taxstdlife">'[3]PTRM input'!$P$35</definedName>
    <definedName name="A29taxvalue">'[3]PTRM input'!$N$35</definedName>
    <definedName name="A29value">'[3]PTRM input'!$J$35</definedName>
    <definedName name="A2offset">2</definedName>
    <definedName name="A2remlife">'[3]PTRM input'!$L$8</definedName>
    <definedName name="A2stdlife">'[3]PTRM input'!$M$8</definedName>
    <definedName name="A2taxremlife">'[3]PTRM input'!$O$8</definedName>
    <definedName name="A2taxstdlife">'[3]PTRM input'!$P$8</definedName>
    <definedName name="A2taxvalue">'[3]PTRM input'!$N$8</definedName>
    <definedName name="A2value">'[3]PTRM input'!$J$8</definedName>
    <definedName name="A30offset">30</definedName>
    <definedName name="A30remlife">'[3]PTRM input'!$L$36</definedName>
    <definedName name="A30stdlife">'[3]PTRM input'!$M$36</definedName>
    <definedName name="A30taxremlife">'[3]PTRM input'!$O$36</definedName>
    <definedName name="A30taxstdlife">'[3]PTRM input'!$P$36</definedName>
    <definedName name="A30taxvalue">'[3]PTRM input'!$N$36</definedName>
    <definedName name="A30value">'[3]PTRM input'!$J$36</definedName>
    <definedName name="A31offset">31</definedName>
    <definedName name="A31remlife">'[3]PTRM input'!$L$37</definedName>
    <definedName name="A31stdlife">'[3]PTRM input'!$M$37</definedName>
    <definedName name="A31taxremlife">'[3]PTRM input'!$O$37</definedName>
    <definedName name="A31taxstdlife">'[3]PTRM input'!$P$37</definedName>
    <definedName name="A31taxvalue">'[3]PTRM input'!$N$37</definedName>
    <definedName name="A31value">'[3]PTRM input'!$J$37</definedName>
    <definedName name="A32offset">32</definedName>
    <definedName name="A32remlife">'[3]PTRM input'!$L$38</definedName>
    <definedName name="A32stdlife">'[3]PTRM input'!$M$38</definedName>
    <definedName name="A32taxremlife">'[3]PTRM input'!$O$38</definedName>
    <definedName name="A32taxstdlife">'[3]PTRM input'!$P$38</definedName>
    <definedName name="A32taxvalue">'[3]PTRM input'!$N$38</definedName>
    <definedName name="A32value">'[3]PTRM input'!$J$38</definedName>
    <definedName name="A33offset">33</definedName>
    <definedName name="A33remlife">'[3]PTRM input'!$L$39</definedName>
    <definedName name="A33stdlife">'[3]PTRM input'!$M$39</definedName>
    <definedName name="A33taxremlife">'[3]PTRM input'!$O$39</definedName>
    <definedName name="A33taxstdlife">'[3]PTRM input'!$P$39</definedName>
    <definedName name="A33taxvalue">'[3]PTRM input'!$N$39</definedName>
    <definedName name="A33value">'[3]PTRM input'!$J$39</definedName>
    <definedName name="A34offset">34</definedName>
    <definedName name="A34remlife">'[3]PTRM input'!$L$40</definedName>
    <definedName name="A34stdlife">'[3]PTRM input'!$M$40</definedName>
    <definedName name="A34taxremlife">'[3]PTRM input'!$O$40</definedName>
    <definedName name="A34taxstdlife">'[3]PTRM input'!$P$40</definedName>
    <definedName name="A34taxvalue">'[3]PTRM input'!$N$40</definedName>
    <definedName name="A34value">'[3]PTRM input'!$J$40</definedName>
    <definedName name="A35offset">35</definedName>
    <definedName name="A35remlife">'[3]PTRM input'!$L$41</definedName>
    <definedName name="A35stdlife">'[3]PTRM input'!$M$41</definedName>
    <definedName name="A35taxremlife">'[3]PTRM input'!$O$41</definedName>
    <definedName name="A35taxstdlife">'[3]PTRM input'!$P$41</definedName>
    <definedName name="A35taxvalue">'[3]PTRM input'!$N$41</definedName>
    <definedName name="A35value">'[3]PTRM input'!$J$41</definedName>
    <definedName name="A36offset">36</definedName>
    <definedName name="A36remlife">'[3]PTRM input'!$L$42</definedName>
    <definedName name="A36stdlife">'[3]PTRM input'!$M$42</definedName>
    <definedName name="A36taxremlife">'[3]PTRM input'!$O$42</definedName>
    <definedName name="A36taxstdlife">'[3]PTRM input'!$P$42</definedName>
    <definedName name="A36taxvalue">'[3]PTRM input'!$N$42</definedName>
    <definedName name="A36value">'[3]PTRM input'!$J$42</definedName>
    <definedName name="A37offset">37</definedName>
    <definedName name="A37remlife">'[3]PTRM input'!$L$43</definedName>
    <definedName name="A37stdlife">'[3]PTRM input'!$M$43</definedName>
    <definedName name="A37taxremlife">'[3]PTRM input'!$O$43</definedName>
    <definedName name="A37taxstdlife">'[3]PTRM input'!$P$43</definedName>
    <definedName name="A37taxvalue">'[3]PTRM input'!$N$43</definedName>
    <definedName name="A37value">'[3]PTRM input'!$J$43</definedName>
    <definedName name="A38offset">38</definedName>
    <definedName name="A38remlife">'[3]PTRM input'!$L$44</definedName>
    <definedName name="A38stdlife">'[3]PTRM input'!$M$44</definedName>
    <definedName name="A38taxremlife">'[3]PTRM input'!$O$44</definedName>
    <definedName name="A38taxstdlife">'[3]PTRM input'!$P$44</definedName>
    <definedName name="A38taxvalue">'[3]PTRM input'!$N$44</definedName>
    <definedName name="A38value">'[3]PTRM input'!$J$44</definedName>
    <definedName name="A39offset">39</definedName>
    <definedName name="A39remlife">'[3]PTRM input'!$L$45</definedName>
    <definedName name="A39stdlife">'[3]PTRM input'!$M$45</definedName>
    <definedName name="A39taxremlife">'[3]PTRM input'!$O$45</definedName>
    <definedName name="A39taxstdlife">'[3]PTRM input'!$P$45</definedName>
    <definedName name="A39taxvalue">'[3]PTRM input'!$N$45</definedName>
    <definedName name="A39value">'[3]PTRM input'!$J$45</definedName>
    <definedName name="A3offset">3</definedName>
    <definedName name="A3remlife">'[3]PTRM input'!$L$9</definedName>
    <definedName name="A3stdlife">'[3]PTRM input'!$M$9</definedName>
    <definedName name="A3taxremlife">'[3]PTRM input'!$O$9</definedName>
    <definedName name="A3taxstdlife">'[3]PTRM input'!$P$9</definedName>
    <definedName name="A3taxvalue">'[3]PTRM input'!$N$9</definedName>
    <definedName name="A3value">'[3]PTRM input'!$J$9</definedName>
    <definedName name="A40offset">40</definedName>
    <definedName name="A40remlife">'[3]PTRM input'!$L$46</definedName>
    <definedName name="A40stdlife">'[3]PTRM input'!$M$46</definedName>
    <definedName name="A40taxremlife">'[3]PTRM input'!$O$46</definedName>
    <definedName name="A40taxstdlife">'[3]PTRM input'!$P$46</definedName>
    <definedName name="A40taxvalue">'[3]PTRM input'!$N$46</definedName>
    <definedName name="A40value">'[3]PTRM input'!$J$46</definedName>
    <definedName name="A41offset">41</definedName>
    <definedName name="A41remlife">'[3]PTRM input'!$L$47</definedName>
    <definedName name="A41stdlife">'[3]PTRM input'!$M$47</definedName>
    <definedName name="A41taxremlife">'[3]PTRM input'!$O$47</definedName>
    <definedName name="A41taxstdlife">'[3]PTRM input'!$P$47</definedName>
    <definedName name="A41taxvalue">'[3]PTRM input'!$N$47</definedName>
    <definedName name="A41value">'[3]PTRM input'!$J$47</definedName>
    <definedName name="A42offset">42</definedName>
    <definedName name="A42remlife">'[3]PTRM input'!$L$48</definedName>
    <definedName name="A42stdlife">'[3]PTRM input'!$M$48</definedName>
    <definedName name="A42taxremlife">'[3]PTRM input'!$O$48</definedName>
    <definedName name="A42taxstdlife">'[3]PTRM input'!$P$48</definedName>
    <definedName name="A42taxvalue">'[3]PTRM input'!$N$48</definedName>
    <definedName name="A42value">'[3]PTRM input'!$J$48</definedName>
    <definedName name="A43offset">43</definedName>
    <definedName name="A43remlife">'[3]PTRM input'!$L$49</definedName>
    <definedName name="A43stdlife">'[3]PTRM input'!$M$49</definedName>
    <definedName name="A43taxremlife">'[3]PTRM input'!$O$49</definedName>
    <definedName name="A43taxstdlife">'[3]PTRM input'!$P$49</definedName>
    <definedName name="A43taxvalue">'[3]PTRM input'!$N$49</definedName>
    <definedName name="A43value">'[3]PTRM input'!$J$49</definedName>
    <definedName name="A44offset">44</definedName>
    <definedName name="A44remlife">'[3]PTRM input'!$L$50</definedName>
    <definedName name="A44stdlife">'[3]PTRM input'!$M$50</definedName>
    <definedName name="A44taxremlife">'[3]PTRM input'!$O$50</definedName>
    <definedName name="A44taxstdlife">'[3]PTRM input'!$P$50</definedName>
    <definedName name="A44taxvalue">'[3]PTRM input'!$N$50</definedName>
    <definedName name="A44value">'[3]PTRM input'!$J$50</definedName>
    <definedName name="A45offset">45</definedName>
    <definedName name="A45remlife">'[3]PTRM input'!$L$51</definedName>
    <definedName name="A45stdlife">'[3]PTRM input'!$M$51</definedName>
    <definedName name="A45taxremlife">'[3]PTRM input'!$O$51</definedName>
    <definedName name="A45taxstdlife">'[3]PTRM input'!$P$51</definedName>
    <definedName name="A45taxvalue">'[3]PTRM input'!$N$51</definedName>
    <definedName name="A45value">'[3]PTRM input'!$J$51</definedName>
    <definedName name="A46offset">46</definedName>
    <definedName name="A46remlife">'[3]PTRM input'!$L$52</definedName>
    <definedName name="A46stdlife">'[3]PTRM input'!$M$52</definedName>
    <definedName name="A46taxremlife">'[3]PTRM input'!$O$52</definedName>
    <definedName name="A46taxstdlife">'[3]PTRM input'!$P$52</definedName>
    <definedName name="A46taxvalue">'[3]PTRM input'!$N$52</definedName>
    <definedName name="A46value">'[3]PTRM input'!$J$52</definedName>
    <definedName name="A47offset">47</definedName>
    <definedName name="A47remlife">'[3]PTRM input'!$L$53</definedName>
    <definedName name="A47stdlife">'[3]PTRM input'!$M$53</definedName>
    <definedName name="A47taxremlife">'[3]PTRM input'!$O$53</definedName>
    <definedName name="A47taxstdlife">'[3]PTRM input'!$P$53</definedName>
    <definedName name="A47taxvalue">'[3]PTRM input'!$N$53</definedName>
    <definedName name="A47value">'[3]PTRM input'!$J$53</definedName>
    <definedName name="A48offset">48</definedName>
    <definedName name="A48remlife">'[3]PTRM input'!$L$54</definedName>
    <definedName name="A48stdlife">'[3]PTRM input'!$M$54</definedName>
    <definedName name="A48taxremlife">'[3]PTRM input'!$O$54</definedName>
    <definedName name="A48taxstdlife">'[3]PTRM input'!$P$54</definedName>
    <definedName name="A48taxvalue">'[3]PTRM input'!$N$54</definedName>
    <definedName name="A48value">'[3]PTRM input'!$J$54</definedName>
    <definedName name="A49offset">49</definedName>
    <definedName name="A49remlife">'[3]PTRM input'!$L$55</definedName>
    <definedName name="A49stdlife">'[3]PTRM input'!$M$55</definedName>
    <definedName name="A49taxremlife">'[3]PTRM input'!$O$55</definedName>
    <definedName name="A49taxstdlife">'[3]PTRM input'!$P$55</definedName>
    <definedName name="A49taxvalue">'[3]PTRM input'!$N$55</definedName>
    <definedName name="A49value">'[3]PTRM input'!$J$55</definedName>
    <definedName name="A4offset">4</definedName>
    <definedName name="A4remlife">'[3]PTRM input'!$L$10</definedName>
    <definedName name="A4stdlife">'[3]PTRM input'!$M$10</definedName>
    <definedName name="A4taxremlife">'[3]PTRM input'!$O$10</definedName>
    <definedName name="A4taxstdlife">'[3]PTRM input'!$P$10</definedName>
    <definedName name="A4taxvalue">'[3]PTRM input'!$N$10</definedName>
    <definedName name="A4value">'[3]PTRM input'!$J$10</definedName>
    <definedName name="A50offset">50</definedName>
    <definedName name="A50remlife">'[3]PTRM input'!$L$56</definedName>
    <definedName name="A50stdlife">'[3]PTRM input'!$M$56</definedName>
    <definedName name="A50taxremlife">'[3]PTRM input'!$O$56</definedName>
    <definedName name="A50taxstdlife">'[3]PTRM input'!$P$56</definedName>
    <definedName name="A50taxvalue">'[3]PTRM input'!$N$56</definedName>
    <definedName name="A50value">'[3]PTRM input'!$J$56</definedName>
    <definedName name="A5offset">5</definedName>
    <definedName name="A5remlife">'[3]PTRM input'!$L$11</definedName>
    <definedName name="A5stdlife">'[3]PTRM input'!$M$11</definedName>
    <definedName name="A5taxremlife">'[3]PTRM input'!$O$11</definedName>
    <definedName name="A5taxstdlife">'[3]PTRM input'!$P$11</definedName>
    <definedName name="A5taxvalue">'[3]PTRM input'!$N$11</definedName>
    <definedName name="A5value">'[3]PTRM input'!$J$11</definedName>
    <definedName name="A6offset">6</definedName>
    <definedName name="A6remlife">'[3]PTRM input'!$L$12</definedName>
    <definedName name="A6stdlife">'[3]PTRM input'!$M$12</definedName>
    <definedName name="A6taxremlife">'[3]PTRM input'!$O$12</definedName>
    <definedName name="A6taxstdlife">'[3]PTRM input'!$P$12</definedName>
    <definedName name="A6taxvalue">'[3]PTRM input'!$N$12</definedName>
    <definedName name="A6value">'[3]PTRM input'!$J$12</definedName>
    <definedName name="A7offset">7</definedName>
    <definedName name="A7remlife">'[3]PTRM input'!$L$13</definedName>
    <definedName name="A7stdlife">'[3]PTRM input'!$M$13</definedName>
    <definedName name="A7taxremlife">'[3]PTRM input'!$O$13</definedName>
    <definedName name="A7taxstdlife">'[3]PTRM input'!$P$13</definedName>
    <definedName name="A7taxvalue">'[3]PTRM input'!$N$13</definedName>
    <definedName name="A7value">'[3]PTRM input'!$J$13</definedName>
    <definedName name="A8offset">8</definedName>
    <definedName name="A8remlife">'[3]PTRM input'!$L$14</definedName>
    <definedName name="A8stdlife">'[3]PTRM input'!$M$14</definedName>
    <definedName name="A8taxremlife">'[3]PTRM input'!$O$14</definedName>
    <definedName name="A8taxstdlife">'[3]PTRM input'!$P$14</definedName>
    <definedName name="A8taxvalue">'[3]PTRM input'!$N$14</definedName>
    <definedName name="A8value">'[3]PTRM input'!$J$14</definedName>
    <definedName name="A9offset">9</definedName>
    <definedName name="A9remlife">'[3]PTRM input'!$L$15</definedName>
    <definedName name="A9stdlife">'[3]PTRM input'!$M$15</definedName>
    <definedName name="A9taxremlife">'[3]PTRM input'!$O$15</definedName>
    <definedName name="A9taxstdlife">'[3]PTRM input'!$P$15</definedName>
    <definedName name="A9taxvalue">'[3]PTRM input'!$N$15</definedName>
    <definedName name="A9value">'[3]PTRM input'!$J$15</definedName>
    <definedName name="abba" localSheetId="6" hidden="1">{"Ownership",#N/A,FALSE,"Ownership";"Contents",#N/A,FALSE,"Contents"}</definedName>
    <definedName name="abba" hidden="1">{"Ownership",#N/A,FALSE,"Ownership";"Contents",#N/A,FALSE,"Contents"}</definedName>
    <definedName name="abc">#REF!</definedName>
    <definedName name="ACS_ACT">OFFSET('[2]ACS Activities'!$B$5,0,0,COUNTA('[2]ACS Activities'!$F$1:$F$65536),COUNTA('[2]ACS Activities'!$A$5:$IV$5))</definedName>
    <definedName name="ACS_P">#REF!</definedName>
    <definedName name="ACS_PRD">OFFSET('[2]ACS Products'!$B$5,0,0,COUNTA('[2]ACS Products'!$D$1:$D$65536),COUNTA('[2]ACS Products'!$A$5:$IV$5))</definedName>
    <definedName name="ACS_Team_Data">'[4]DATA (ACS Team) 001'!$B$3:$AD$121</definedName>
    <definedName name="ACT">OFFSET([2]Budget!$D$4,0,0,COUNTA([2]Budget!$C$1:$C$65536)-1,1)</definedName>
    <definedName name="ADD_AH_1415_1">'[4]List of Services'!$AH$307</definedName>
    <definedName name="ADD_AH_1415_2">'[4]List of Services'!$AH$308</definedName>
    <definedName name="ADD_BH_1415_1">'[4]List of Services'!$AH$305</definedName>
    <definedName name="ADD_BH_1415_2">'[4]List of Services'!$AH$306</definedName>
    <definedName name="AER_Labour_Category">[5]Rates!$A$26:$A$33</definedName>
    <definedName name="anscount" hidden="1">1</definedName>
    <definedName name="Asset1">'[3]PTRM input'!$G$7</definedName>
    <definedName name="Asset10">'[3]PTRM input'!$G$16</definedName>
    <definedName name="Asset11">'[3]PTRM input'!$G$17</definedName>
    <definedName name="Asset12">'[3]PTRM input'!$G$18</definedName>
    <definedName name="Asset13">'[3]PTRM input'!$G$19</definedName>
    <definedName name="Asset14">'[3]PTRM input'!$G$20</definedName>
    <definedName name="Asset15">'[3]PTRM input'!$G$21</definedName>
    <definedName name="Asset16">'[3]PTRM input'!$G$22</definedName>
    <definedName name="Asset17">'[3]PTRM input'!$G$23</definedName>
    <definedName name="Asset18">'[3]PTRM input'!$G$24</definedName>
    <definedName name="Asset19">'[3]PTRM input'!$G$25</definedName>
    <definedName name="Asset2">'[3]PTRM input'!$G$8</definedName>
    <definedName name="Asset20">'[3]PTRM input'!$G$26</definedName>
    <definedName name="Asset21">'[3]PTRM input'!$G$27</definedName>
    <definedName name="Asset22">'[3]PTRM input'!$G$28</definedName>
    <definedName name="Asset23">'[3]PTRM input'!$G$29</definedName>
    <definedName name="Asset24">'[3]PTRM input'!$G$30</definedName>
    <definedName name="Asset25">'[3]PTRM input'!$G$31</definedName>
    <definedName name="Asset26">'[3]PTRM input'!$G$32</definedName>
    <definedName name="Asset27">'[3]PTRM input'!$G$33</definedName>
    <definedName name="Asset28">'[3]PTRM input'!$G$34</definedName>
    <definedName name="Asset29">'[3]PTRM input'!$G$35</definedName>
    <definedName name="Asset3">'[3]PTRM input'!$G$9</definedName>
    <definedName name="Asset30">'[3]PTRM input'!$G$36</definedName>
    <definedName name="Asset31">'[3]PTRM input'!$G$37</definedName>
    <definedName name="Asset32">'[3]PTRM input'!$G$38</definedName>
    <definedName name="Asset33">'[3]PTRM input'!$G$39</definedName>
    <definedName name="Asset34">'[3]PTRM input'!$G$40</definedName>
    <definedName name="Asset35">'[3]PTRM input'!$G$41</definedName>
    <definedName name="Asset36">'[3]PTRM input'!$G$42</definedName>
    <definedName name="Asset37">'[3]PTRM input'!$G$43</definedName>
    <definedName name="Asset38">'[3]PTRM input'!$G$44</definedName>
    <definedName name="Asset39">'[3]PTRM input'!$G$45</definedName>
    <definedName name="Asset4">'[3]PTRM input'!$G$10</definedName>
    <definedName name="Asset40">'[3]PTRM input'!$G$46</definedName>
    <definedName name="Asset41">'[3]PTRM input'!$G$47</definedName>
    <definedName name="Asset42">'[3]PTRM input'!$G$48</definedName>
    <definedName name="Asset43">'[3]PTRM input'!$G$49</definedName>
    <definedName name="Asset44">'[3]PTRM input'!$G$50</definedName>
    <definedName name="Asset45">'[3]PTRM input'!$G$51</definedName>
    <definedName name="Asset46">'[3]PTRM input'!$G$52</definedName>
    <definedName name="Asset47">'[3]PTRM input'!$G$53</definedName>
    <definedName name="Asset48">'[3]PTRM input'!$G$54</definedName>
    <definedName name="Asset49">'[3]PTRM input'!$G$55</definedName>
    <definedName name="Asset5">'[3]PTRM input'!$G$11</definedName>
    <definedName name="Asset50">'[3]PTRM input'!$G$56</definedName>
    <definedName name="Asset6">'[3]PTRM input'!$G$12</definedName>
    <definedName name="Asset7">'[3]PTRM input'!$G$13</definedName>
    <definedName name="Asset8">'[3]PTRM input'!$G$14</definedName>
    <definedName name="Asset9">'[3]PTRM input'!$G$15</definedName>
    <definedName name="CA_1415">[4]Rates!$F$20</definedName>
    <definedName name="CA_1516">[4]Rates!$G$20</definedName>
    <definedName name="CA_1617">[4]Rates!$H$20</definedName>
    <definedName name="CA_1718">[4]Rates!$I$20</definedName>
    <definedName name="CA_1819">[4]Rates!$J$20</definedName>
    <definedName name="CA_1920">[4]Rates!$K$20</definedName>
    <definedName name="CC_LAB_1516">[4]Rates!#REF!</definedName>
    <definedName name="CC_LAB_1617">[4]Rates!#REF!</definedName>
    <definedName name="CC_LAB_1718">[4]Rates!#REF!</definedName>
    <definedName name="CONCAT_2">[6]DATA!$B$1:$B$65536</definedName>
    <definedName name="CONT_1314">[4]Rates!$E$7</definedName>
    <definedName name="CONT_1415">[4]Rates!$F$7</definedName>
    <definedName name="CONT_1516">[4]Rates!$G$7</definedName>
    <definedName name="CONT_1617">[4]Rates!$H$7</definedName>
    <definedName name="CONT_1718">[4]Rates!$I$7</definedName>
    <definedName name="CONT_1819">[4]Rates!$J$7</definedName>
    <definedName name="CONT_1920">[4]Rates!$K$7</definedName>
    <definedName name="Control1">[7]Assumption!#REF!</definedName>
    <definedName name="Control2">[7]Assumption!#REF!</definedName>
    <definedName name="CORP_OH_1516">[4]Rates!$G$15</definedName>
    <definedName name="CORP_OH_1617">[4]Rates!$H$15</definedName>
    <definedName name="CORP_OH_1718">[4]Rates!$I$15</definedName>
    <definedName name="CORP_OH_1819">[4]Rates!$J$15</definedName>
    <definedName name="CORP_OH_1920">[4]Rates!$K$15</definedName>
    <definedName name="CRCP_final_year">'[3]AER ETL'!$C$47</definedName>
    <definedName name="CRCP_span" localSheetId="6">CONCATENATE([0]!CRCP_y1, " to ",[0]!CRCP_y5)</definedName>
    <definedName name="CRCP_span">CONCATENATE([0]!CRCP_y1, " to ",[0]!CRCP_y5)</definedName>
    <definedName name="CRCP_y1">'[3]AER lookups'!$G$54</definedName>
    <definedName name="CRCP_y10">'[3]AER lookups'!$G$63</definedName>
    <definedName name="CRCP_y11">'[3]AER lookups'!$G$64</definedName>
    <definedName name="CRCP_y12">'[3]AER lookups'!$G$65</definedName>
    <definedName name="CRCP_y13">'[3]AER lookups'!$G$66</definedName>
    <definedName name="CRCP_y14">'[3]AER lookups'!$G$67</definedName>
    <definedName name="CRCP_y15">'[3]AER lookups'!$G$68</definedName>
    <definedName name="CRCP_y2">'[3]AER lookups'!$G$55</definedName>
    <definedName name="CRCP_y3">'[3]AER lookups'!$G$56</definedName>
    <definedName name="CRCP_y4">'[3]AER lookups'!$G$57</definedName>
    <definedName name="CRCP_y5">'[3]AER lookups'!$G$58</definedName>
    <definedName name="CRCP_y6">'[3]AER lookups'!$G$59</definedName>
    <definedName name="CRCP_y7">'[3]AER lookups'!$G$60</definedName>
    <definedName name="CRCP_y8">'[3]AER lookups'!$G$61</definedName>
    <definedName name="CRCP_y9">'[3]AER lookups'!$G$62</definedName>
    <definedName name="Current_Light">[7]Assumption!#REF!</definedName>
    <definedName name="Customers">[8]Tbls!$B$23:$B$98</definedName>
    <definedName name="DarkHour_North">[7]Assumption!#REF!</definedName>
    <definedName name="DarkHour_South">[7]Assumption!#REF!</definedName>
    <definedName name="Days">[7]Assumption!$F$161</definedName>
    <definedName name="dayspa">'[9]BC calcs'!$C$21</definedName>
    <definedName name="Difference_energex">'[10]Public Lighting Pricing'!#REF!</definedName>
    <definedName name="Difference_energex_LED">'[10]Public Lighting Pricing'!#REF!</definedName>
    <definedName name="dms_060301_checkvalue">'[3]AER ETL'!$C$90</definedName>
    <definedName name="dms_060301_LastRow">'[3]AER ETL'!$C$92</definedName>
    <definedName name="dms_060701_ARR_MaxRows">'[3]AER ETL'!$C$100</definedName>
    <definedName name="dms_060701_Reset_MaxRows">'[3]AER ETL'!$C$99</definedName>
    <definedName name="dms_060701_StartDateTxt">'[3]AER ETL'!$C$106</definedName>
    <definedName name="dms_0608_LastRow">'[3]AER ETL'!$C$112</definedName>
    <definedName name="dms_0608_OffsetRows">'[3]AER ETL'!$C$111</definedName>
    <definedName name="dms_060801_StartCell">'[11]6'!$B$13</definedName>
    <definedName name="dms_663_List">'[3]AER lookups'!$N$17:$N$33</definedName>
    <definedName name="dms_ABN">'[3]Business &amp; other details'!$AL$17</definedName>
    <definedName name="dms_ABN_List">'[3]AER lookups'!$D$17:$D$33</definedName>
    <definedName name="dms_Addr1_List">'[3]AER lookups'!$P$17:$P$33</definedName>
    <definedName name="dms_Addr2_List">'[3]AER lookups'!$Q$17:$Q$33</definedName>
    <definedName name="dms_Amendment_Text">'[3]Business &amp; other details'!$AL$70</definedName>
    <definedName name="dms_Cal_Year_B4_CRY">'[3]AER ETL'!$C$29</definedName>
    <definedName name="dms_CBD_flag">'[3]AER lookups'!$Z$17:$Z$33</definedName>
    <definedName name="dms_CFinalYear_List">'[12]AER only'!$E$89:$E$103</definedName>
    <definedName name="dms_Confid_status_List">'[3]AER NRs'!$D$6:$D$8</definedName>
    <definedName name="dms_CRCP_index">'[12]AER only'!$J$89:$J$103</definedName>
    <definedName name="dms_CRCP_start_row">'[3]AER ETL'!$C$40</definedName>
    <definedName name="dms_CRCP_years">'[12]AER only'!$H$89:$H$103</definedName>
    <definedName name="dms_CRCP_yM">'[12]AER only'!$H$102</definedName>
    <definedName name="dms_CRCP_yN">'[12]AER only'!$H$101</definedName>
    <definedName name="dms_CRCP_yO">'[12]AER only'!$H$100</definedName>
    <definedName name="dms_CRCP_yP">'[12]AER only'!$H$99</definedName>
    <definedName name="dms_CRCP_yQ">'[12]AER only'!$H$98</definedName>
    <definedName name="dms_CRCP_yR">'[12]AER only'!$H$97</definedName>
    <definedName name="dms_CRCP_yS">'[12]AER only'!$H$96</definedName>
    <definedName name="dms_CRCP_yT">'[12]AER only'!$H$95</definedName>
    <definedName name="dms_CRCP_yU">'[12]AER only'!$H$94</definedName>
    <definedName name="dms_CRCP_yV">'[12]AER only'!$H$93</definedName>
    <definedName name="dms_CRCP_yW">'[12]AER only'!$H$92</definedName>
    <definedName name="dms_CRCP_yX">'[12]AER only'!$H$91</definedName>
    <definedName name="dms_CRCP_yY">'[12]AER only'!$H$90</definedName>
    <definedName name="dms_CRCP_yZ">'[12]AER only'!$H$89</definedName>
    <definedName name="dms_CRCPlength_List">'[3]AER lookups'!$K$17:$K$33</definedName>
    <definedName name="dms_CRCPlength_Num">'[3]AER ETL'!$C$69</definedName>
    <definedName name="dms_CRCPlength_Num_List">'[12]AER only'!$D$89:$D$103</definedName>
    <definedName name="dms_CRY_ListC">'[12]AER only'!$D$107:$D$126</definedName>
    <definedName name="dms_CRY_ListF">'[12]AER only'!$C$107:$C$126</definedName>
    <definedName name="dms_CRY_RYE">'[3]AER ETL'!$C$53</definedName>
    <definedName name="dms_CRY_start_row">'[3]AER ETL'!$C$38</definedName>
    <definedName name="dms_CRY_start_year">'[3]AER ETL'!$C$37</definedName>
    <definedName name="dms_CRYc_y1">'[12]AER only'!$O$89</definedName>
    <definedName name="dms_CRYc_y10">'[12]AER only'!$O$98</definedName>
    <definedName name="dms_CRYc_y11">'[12]AER only'!$O$99</definedName>
    <definedName name="dms_CRYc_y12">'[12]AER only'!$O$100</definedName>
    <definedName name="dms_CRYc_y13">'[12]AER only'!$O$101</definedName>
    <definedName name="dms_CRYc_y14">'[12]AER only'!$O$102</definedName>
    <definedName name="dms_CRYc_y15">'[12]AER only'!$O$103</definedName>
    <definedName name="dms_CRYc_y16">'[12]AER only'!$O$104</definedName>
    <definedName name="dms_CRYc_y17">'[12]AER only'!$O$105</definedName>
    <definedName name="dms_CRYc_y18">'[12]AER only'!$O$106</definedName>
    <definedName name="dms_CRYc_y19">'[12]AER only'!$O$107</definedName>
    <definedName name="dms_CRYc_y2">'[12]AER only'!$O$90</definedName>
    <definedName name="dms_CRYc_y3">'[12]AER only'!$O$91</definedName>
    <definedName name="dms_CRYc_y4">'[12]AER only'!$O$92</definedName>
    <definedName name="dms_CRYc_y5">'[12]AER only'!$O$93</definedName>
    <definedName name="dms_CRYc_y6">'[12]AER only'!$O$94</definedName>
    <definedName name="dms_CRYc_y7">'[12]AER only'!$O$95</definedName>
    <definedName name="dms_CRYc_y8">'[12]AER only'!$O$96</definedName>
    <definedName name="dms_CRYc_y9">'[12]AER only'!$O$97</definedName>
    <definedName name="dms_CRYf_y1">'[12]AER only'!$M$89</definedName>
    <definedName name="dms_CRYf_y10">'[12]AER only'!$M$98</definedName>
    <definedName name="dms_CRYf_y11">'[12]AER only'!$M$99</definedName>
    <definedName name="dms_CRYf_y12">'[12]AER only'!$M$100</definedName>
    <definedName name="dms_CRYf_y13">'[12]AER only'!$M$101</definedName>
    <definedName name="dms_CRYf_y14">'[12]AER only'!$M$102</definedName>
    <definedName name="dms_CRYf_y15">'[12]AER only'!$M$103</definedName>
    <definedName name="dms_CRYf_y16">'[12]AER only'!$M$104</definedName>
    <definedName name="dms_CRYf_y17">'[12]AER only'!$M$105</definedName>
    <definedName name="dms_CRYf_y18">'[12]AER only'!$M$106</definedName>
    <definedName name="dms_CRYf_y19">'[12]AER only'!$M$107</definedName>
    <definedName name="dms_CRYf_y2">'[12]AER only'!$M$90</definedName>
    <definedName name="dms_CRYf_y3">'[12]AER only'!$M$91</definedName>
    <definedName name="dms_CRYf_y4">'[12]AER only'!$M$92</definedName>
    <definedName name="dms_CRYf_y5">'[12]AER only'!$M$93</definedName>
    <definedName name="dms_CRYf_y6">'[12]AER only'!$M$94</definedName>
    <definedName name="dms_CRYf_y7">'[12]AER only'!$M$95</definedName>
    <definedName name="dms_CRYf_y8">'[12]AER only'!$M$96</definedName>
    <definedName name="dms_CRYf_y9">'[12]AER only'!$M$97</definedName>
    <definedName name="dms_DataQuality_List">'[3]AER NRs'!$C$6:$C$9</definedName>
    <definedName name="dms_DeterminationRef_List">'[3]AER lookups'!$O$17:$O$33</definedName>
    <definedName name="dms_DollarReal_year">'[3]AER ETL'!$C$51</definedName>
    <definedName name="dms_FeederName_1">'[3]AER lookups'!$AE$17:$AE$33</definedName>
    <definedName name="dms_FeederName_2">'[3]AER lookups'!$AF$17:$AF$33</definedName>
    <definedName name="dms_FeederName_3">'[3]AER lookups'!$AG$17:$AG$33</definedName>
    <definedName name="dms_FeederName_4">'[3]AER lookups'!$AH$17:$AH$33</definedName>
    <definedName name="dms_FeederName_5">'[3]AER lookups'!$AI$17:$AI$33</definedName>
    <definedName name="dms_FeederType_5_flag">'[3]AER lookups'!$AD$17:$AD$33</definedName>
    <definedName name="dms_FifthFeeder_flag_NSP">'[3]AER ETL'!$C$125</definedName>
    <definedName name="dms_FinalYear_List">'[12]AER only'!$C$89:$C$103</definedName>
    <definedName name="dms_FormControl_Choices">'[3]AER NRs'!$D$14:$D$16</definedName>
    <definedName name="dms_FormControl_List">'[3]AER lookups'!$H$17:$H$33</definedName>
    <definedName name="dms_FRCP_ListC">'[12]AER only'!$H$107:$H$121</definedName>
    <definedName name="dms_FRCP_ListF">'[12]AER only'!$G$107:$G$121</definedName>
    <definedName name="dms_FRCP_start_row">'[3]AER ETL'!$C$39</definedName>
    <definedName name="dms_FRCP_y10">'[12]AER only'!$F$98</definedName>
    <definedName name="dms_FRCP_y11">'[12]AER only'!$F$99</definedName>
    <definedName name="dms_FRCP_y12">'[12]AER only'!$F$100</definedName>
    <definedName name="dms_FRCP_y13">'[12]AER only'!$F$101</definedName>
    <definedName name="dms_FRCP_y14">'[12]AER only'!$F$102</definedName>
    <definedName name="dms_FRCP_y2">'[12]AER only'!$F$90</definedName>
    <definedName name="dms_FRCP_y3">'[12]AER only'!$F$91</definedName>
    <definedName name="dms_FRCP_y4">'[12]AER only'!$F$92</definedName>
    <definedName name="dms_FRCP_y5">'[12]AER only'!$F$93</definedName>
    <definedName name="dms_FRCP_y6">'[12]AER only'!$F$94</definedName>
    <definedName name="dms_FRCP_y7">'[12]AER only'!$F$95</definedName>
    <definedName name="dms_FRCP_y8">'[12]AER only'!$F$96</definedName>
    <definedName name="dms_FRCP_y9">'[12]AER only'!$F$97</definedName>
    <definedName name="dms_FRCPlength_List">'[3]AER lookups'!$L$17:$L$33</definedName>
    <definedName name="dms_FRCPlength_Num">'[3]AER ETL'!$C$70</definedName>
    <definedName name="dms_FRCPlength_Num_List">'[12]AER only'!$B$89:$B$103</definedName>
    <definedName name="dms_Header_Span">'[3]AER ETL'!$C$60</definedName>
    <definedName name="dms_InputSource">'[3]DMS input'!$C$33</definedName>
    <definedName name="dms_InputTradingName">'[3]DMS input'!$C$14</definedName>
    <definedName name="dms_JurisdictionList">'[3]AER lookups'!$E$17:$E$33</definedName>
    <definedName name="dms_LeapYear_Result">'[3]AER ETL'!$C$98</definedName>
    <definedName name="dms_LongRural_flag">'[3]AER lookups'!$AC$17:$AC$33</definedName>
    <definedName name="dms_Model">'[3]AER ETL'!$C$11</definedName>
    <definedName name="dms_Model_List">'[3]AER lookups'!$B$40:$B$49</definedName>
    <definedName name="dms_Model_Span">'[3]AER ETL'!$C$56</definedName>
    <definedName name="dms_Model_Span_List">'[3]AER lookups'!$E$40:$E$49</definedName>
    <definedName name="dms_MultiYear_Flag">'[3]AER ETL'!$C$63</definedName>
    <definedName name="dms_MultiYear_ResponseFlag">'[3]AER ETL'!$C$62</definedName>
    <definedName name="dms_PAddr1_List">'[3]AER lookups'!$U$17:$U$33</definedName>
    <definedName name="dms_PAddr2_List">'[3]AER lookups'!$V$17:$V$33</definedName>
    <definedName name="dms_PRCP_start_row">'[3]AER ETL'!$C$41</definedName>
    <definedName name="dms_PRCPlength_List">'[3]AER lookups'!$M$17:$M$33</definedName>
    <definedName name="dms_PRCPlength_Num">'[3]AER ETL'!$C$68</definedName>
    <definedName name="dms_Previous_DollarReal_year">'[3]AER ETL'!$C$52</definedName>
    <definedName name="dms_PState_List">'[3]AER lookups'!$X$17:$X$33</definedName>
    <definedName name="dms_PSuburb_List">'[3]AER lookups'!$W$17:$W$33</definedName>
    <definedName name="dms_Public_Lighting_List">'[3]AER lookups'!$AJ$17:$AJ$33</definedName>
    <definedName name="dms_Reset_final_year">'[3]AER ETL'!$C$49</definedName>
    <definedName name="dms_Reset_RYE">'[3]AER ETL'!$C$54</definedName>
    <definedName name="dms_RPT">'[3]AER ETL'!$C$23</definedName>
    <definedName name="dms_RPT_List">'[3]AER lookups'!$I$17:$I$33</definedName>
    <definedName name="dms_RPTMonth">'[3]AER ETL'!$C$30</definedName>
    <definedName name="dms_RPTMonth_List">'[3]AER lookups'!$J$17:$J$33</definedName>
    <definedName name="dms_RYE_Formula_Result">'[12]AER only'!$E$51:$E$58</definedName>
    <definedName name="dms_RYE_result">'[3]AER ETL'!$C$57</definedName>
    <definedName name="dms_RYE_start_row">'[3]AER ETL'!$C$42</definedName>
    <definedName name="dms_Sector_List">'[3]AER lookups'!$F$17:$F$33</definedName>
    <definedName name="dms_Segment">'[3]AER ETL'!$C$21</definedName>
    <definedName name="dms_Segment_List">'[3]AER lookups'!$G$17:$G$33</definedName>
    <definedName name="dms_Selected_Source">'[3]Business &amp; other details'!$AL$64</definedName>
    <definedName name="dms_ShortRural_flag">'[3]AER lookups'!$AB$17:$AB$33</definedName>
    <definedName name="dms_SingleYear_Model">'[3]AER ETL'!$C$72:$C$74</definedName>
    <definedName name="dms_SingleYearModel">'[3]AER ETL'!$C$75</definedName>
    <definedName name="dms_SourceList">'[3]AER NRs'!$C$14:$C$27</definedName>
    <definedName name="dms_Specified_FinalYear">'[3]AER ETL'!$C$64</definedName>
    <definedName name="dms_Specified_RYE">'[3]AER ETL'!$C$55</definedName>
    <definedName name="dms_SpecifiedYear_Span">'[3]AER ETL'!$C$59</definedName>
    <definedName name="dms_start_year">'[3]AER ETL'!$C$36</definedName>
    <definedName name="dms_State_List">'[3]AER lookups'!$S$17:$S$33</definedName>
    <definedName name="dms_Suburb_List">'[3]AER lookups'!$R$17:$R$33</definedName>
    <definedName name="dms_TradingName">'[3]Business &amp; other details'!$AL$16</definedName>
    <definedName name="dms_TradingName_List">'[3]AER lookups'!$B$17:$B$33</definedName>
    <definedName name="dms_TradingNameFull_List">'[3]AER lookups'!$C$17:$C$33</definedName>
    <definedName name="dms_Typed_Submission_Date">'[3]Business &amp; other details'!$AL$74</definedName>
    <definedName name="dms_Urban_flag">'[3]AER lookups'!$AA$17:$AA$33</definedName>
    <definedName name="dms_Worksheet_List">'[3]AER lookups'!$D$40:$D$49</definedName>
    <definedName name="dms_y1">'[3]AER lookups'!$E$73</definedName>
    <definedName name="Drc">'[3]PTRM input'!$G$399</definedName>
    <definedName name="Drpc">'[3]PTRM input'!$G$397</definedName>
    <definedName name="Drpt">'[3]PTRM input'!$G$398</definedName>
    <definedName name="Dv">'[3]PTRM input'!$G$385</definedName>
    <definedName name="ELE">OFFSET([2]Budget!$F$4,0,0,COUNTA([2]Budget!$C$1:$C$65536)-1,1)</definedName>
    <definedName name="ERC_Final_Calc">'[3]Equity raising costs'!$Q$54</definedName>
    <definedName name="ERC_Yr01_Inc">'[3]PTRM input'!$G$110</definedName>
    <definedName name="Existing_LEDs">[7]Assumption!$G$68</definedName>
    <definedName name="Exit_Fee">[7]Assumption!#REF!</definedName>
    <definedName name="f">'[3]PTRM input'!$G$377</definedName>
    <definedName name="Factor">[13]Lookup!$D$49</definedName>
    <definedName name="FOC_1415">[4]Rates!$F$16</definedName>
    <definedName name="FOC_1516">[4]Rates!$G$16</definedName>
    <definedName name="FOC_1617">[4]Rates!$H$16</definedName>
    <definedName name="FOC_1718">[4]Rates!$I$16</definedName>
    <definedName name="FOC_1819">[4]Rates!$J$16</definedName>
    <definedName name="FOC_1920">[4]Rates!$K$16</definedName>
    <definedName name="FRC213_013">OFFSET('[2]FRC 213 &amp; 013'!$A$1,0,0,COUNTA('[2]FRC 213 &amp; 013'!$G$1:$G$65536),COUNTA('[2]FRC 213 &amp; 013'!$A$1:$IV$1))</definedName>
    <definedName name="FRC246_TABLE">OFFSET(#REF!,0,0,COUNTA(#REF!),COUNTA(#REF!))</definedName>
    <definedName name="FRCP_1to5">"2015-16 to 2019-20"</definedName>
    <definedName name="FRCP_final_year">'[3]AER ETL'!$C$46</definedName>
    <definedName name="FRCP_span" localSheetId="6">CONCATENATE([0]!FRCP_y1, " to ", [0]!FRCP_y5)</definedName>
    <definedName name="FRCP_span">CONCATENATE([0]!FRCP_y1, " to ", [0]!FRCP_y5)</definedName>
    <definedName name="FRCP_y1">'[3]Business &amp; other details'!$AL$42</definedName>
    <definedName name="FRCP_y10">'[3]AER lookups'!$I$63</definedName>
    <definedName name="FRCP_y11">'[3]AER lookups'!$I$64</definedName>
    <definedName name="FRCP_y12">'[3]AER lookups'!$I$65</definedName>
    <definedName name="FRCP_y13">'[3]AER lookups'!$I$66</definedName>
    <definedName name="FRCP_y14">'[3]AER lookups'!$I$67</definedName>
    <definedName name="FRCP_y15">'[3]AER lookups'!$I$68</definedName>
    <definedName name="FRCP_y2">'[3]AER lookups'!$I$55</definedName>
    <definedName name="FRCP_y3">'[3]AER lookups'!$I$56</definedName>
    <definedName name="FRCP_y4">'[3]AER lookups'!$I$57</definedName>
    <definedName name="FRCP_y5">'[3]AER lookups'!$I$58</definedName>
    <definedName name="FRCP_y6">'[3]AER lookups'!$I$59</definedName>
    <definedName name="FRCP_y7">'[3]AER lookups'!$I$60</definedName>
    <definedName name="FRCP_y8">'[3]AER lookups'!$I$61</definedName>
    <definedName name="FRCP_y9">'[3]AER lookups'!$I$62</definedName>
    <definedName name="FW_10">'[4]Contract - Formway'!$M$13</definedName>
    <definedName name="FW_11">'[4]Contract - Formway'!$M$14</definedName>
    <definedName name="FW_12">'[4]Contract - Formway'!$M$15</definedName>
    <definedName name="FW_15">'[4]Contract - Formway'!$M$18</definedName>
    <definedName name="FW_17">'[4]Contract - Formway'!$M$20</definedName>
    <definedName name="FW_20">'[4]Contract - Formway'!$M$23</definedName>
    <definedName name="FW_3">'[4]Contract - Formway'!$M$6</definedName>
    <definedName name="FW_4">'[4]Contract - Formway'!$M$7</definedName>
    <definedName name="FW_5">'[4]Contract - Formway'!$M$8</definedName>
    <definedName name="FW_72">'[4]Contract - Formway'!$M$75</definedName>
    <definedName name="FW_9">'[4]Contract - Formway'!$M$12</definedName>
    <definedName name="FY">OFFSET([2]Budget!$I$4,0,0,COUNTA([2]Budget!$C$1:$C$65536)-1,1)</definedName>
    <definedName name="g">'[3]PTRM input'!$G$384</definedName>
    <definedName name="Icpr">'[3]PTRM input'!$G$395</definedName>
    <definedName name="Index1">[7]Assumption!#REF!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[4]Rates!$C$28:$K$38</definedName>
    <definedName name="LAB_CAT">[4]Rates!$C$28:$C$39</definedName>
    <definedName name="LAB_ESC_1617">[4]Rates!$H$3</definedName>
    <definedName name="LAB_ESC_1718">[4]Rates!$I$3</definedName>
    <definedName name="LAB_ESC_1819">[4]Rates!$J$3</definedName>
    <definedName name="LAB_ESC_1920">[4]Rates!$K$3</definedName>
    <definedName name="LAB_INC">[4]Rates!$C$68:$K$77</definedName>
    <definedName name="LAB_OT">[4]Rates!$C$41:$K$51</definedName>
    <definedName name="LAN" localSheetId="6" hidden="1">{"Ownership",#N/A,FALSE,"Ownership";"Contents",#N/A,FALSE,"Contents"}</definedName>
    <definedName name="LAN" hidden="1">{"Ownership",#N/A,FALSE,"Ownership";"Contents",#N/A,FALSE,"Contents"}</definedName>
    <definedName name="LED_Life">[7]Assumption!#REF!</definedName>
    <definedName name="LED_Light">[7]Assumption!#REF!</definedName>
    <definedName name="LED_List">[7]Assumption!#REF!</definedName>
    <definedName name="LED_opex_sav_include">'[10]Input Data'!#REF!</definedName>
    <definedName name="LED_opex_savings">[7]Assumption!$E$113:$F$134</definedName>
    <definedName name="Length1">[7]Assumption!#REF!</definedName>
    <definedName name="List1">[7]Assumption!#REF!</definedName>
    <definedName name="List2">[7]Assumption!#REF!</definedName>
    <definedName name="List3">#REF!</definedName>
    <definedName name="MAT_1314">[4]Rates!$E$6</definedName>
    <definedName name="MAT_1415">[4]Rates!$F$6</definedName>
    <definedName name="MAT_1516">[4]Rates!$G$6</definedName>
    <definedName name="MAT_1617">[4]Rates!$H$6</definedName>
    <definedName name="MAT_1718">[4]Rates!$I$6</definedName>
    <definedName name="MAT_1819">[4]Rates!$J$6</definedName>
    <definedName name="MAT_1920">[4]Rates!$K$6</definedName>
    <definedName name="Match_Row">[7]Assumption!#REF!</definedName>
    <definedName name="Materials">'[4]DATA (ACS Team) 002'!$B$4:$D$33</definedName>
    <definedName name="Max_LEDopex">[7]Assumption!$F$134</definedName>
    <definedName name="Million">[13]Lookup!$D$33</definedName>
    <definedName name="Millions">[13]Lookup!$D$47</definedName>
    <definedName name="MOC_1415">[4]Rates!$F$17</definedName>
    <definedName name="MOC_1516">[4]Rates!$G$17</definedName>
    <definedName name="MOC_1617">[4]Rates!$H$17</definedName>
    <definedName name="MOC_1718">[4]Rates!$I$17</definedName>
    <definedName name="MOC_1819">[4]Rates!$J$17</definedName>
    <definedName name="MOC_1920">[4]Rates!$K$17</definedName>
    <definedName name="Model_Name">[13]Cover!$B$3</definedName>
    <definedName name="Model_Start_Date">[13]Lookup!$E$10</definedName>
    <definedName name="MTH_ACT">[6]DATA!$P$1:$P$65536</definedName>
    <definedName name="MTH_BUD">[6]DATA!$Q$1:$Q$65536</definedName>
    <definedName name="Mths_In_Yr">[13]Lookup!$D$29</definedName>
    <definedName name="MVtable">[14]!Table12[#All]</definedName>
    <definedName name="n_a">#REF!</definedName>
    <definedName name="NA">[13]Lookup!$D$35</definedName>
    <definedName name="NMI_master">'[15]Master Tariff Table'!$D$8:$V$509</definedName>
    <definedName name="Nominal">[13]Lookup!$D$60</definedName>
    <definedName name="NPV_C">#REF!</definedName>
    <definedName name="NPV_D">#REF!</definedName>
    <definedName name="NPV_D21">#REF!</definedName>
    <definedName name="NTC_master">'[15]Master Tariff Table'!$C$496:$T$509</definedName>
    <definedName name="OH_1415">[4]Rates!$F$14</definedName>
    <definedName name="OH_1516">[4]Rates!$G$14</definedName>
    <definedName name="OH_1617">[4]Rates!$H$14</definedName>
    <definedName name="OH_1718">[4]Rates!$I$14</definedName>
    <definedName name="OH_1819">[4]Rates!$J$14</definedName>
    <definedName name="OH_1920">[4]Rates!$K$14</definedName>
    <definedName name="Output_Range">#REF!</definedName>
    <definedName name="Output1">#REF!</definedName>
    <definedName name="Output2">#REF!</definedName>
    <definedName name="P_0_RevCap">'[3]X factors'!$G$63</definedName>
    <definedName name="P_0_RevYld">'[3]X factors'!$G$83</definedName>
    <definedName name="P_0_WAPC">'[3]X factors'!$G$47</definedName>
    <definedName name="Percent">[13]Lookup!$D$45</definedName>
    <definedName name="PP_1516">[4]Rates!$G$31</definedName>
    <definedName name="PRCP_final_year">'[3]AER ETL'!$C$48</definedName>
    <definedName name="PRCP_y1">'[3]AER lookups'!$E$54</definedName>
    <definedName name="PRCP_y10">'[3]AER lookups'!$E$63</definedName>
    <definedName name="PRCP_y11">'[3]AER lookups'!$E$64</definedName>
    <definedName name="PRCP_y12">'[3]AER lookups'!$E$65</definedName>
    <definedName name="PRCP_y13">'[3]AER lookups'!$E$66</definedName>
    <definedName name="PRCP_y14">'[3]AER lookups'!$E$67</definedName>
    <definedName name="PRCP_y15">'[3]AER lookups'!$E$68</definedName>
    <definedName name="PRCP_y2">'[3]AER lookups'!$E$55</definedName>
    <definedName name="PRCP_y3">'[3]AER lookups'!$E$56</definedName>
    <definedName name="PRCP_y4">'[3]AER lookups'!$E$57</definedName>
    <definedName name="PRCP_y5">'[3]AER lookups'!$E$58</definedName>
    <definedName name="PRCP_y6">'[3]AER lookups'!$E$59</definedName>
    <definedName name="PRCP_y7">'[3]AER lookups'!$E$60</definedName>
    <definedName name="PRCP_y8">'[3]AER lookups'!$E$61</definedName>
    <definedName name="PRCP_y9">'[3]AER lookups'!$E$62</definedName>
    <definedName name="_xlnm.Print_Area" localSheetId="4">Calculations!$B$1:$G$150</definedName>
    <definedName name="_xlnm.Print_Area" localSheetId="6">'Import Qty'!$B$6:$I$53</definedName>
    <definedName name="PROD">OFFSET([2]Budget!$E$4,0,0,COUNTA([2]Budget!$C$1:$C$65536)-1,1)</definedName>
    <definedName name="Prod_factor">[7]Assumption!$F$162</definedName>
    <definedName name="RAB">'[3]PTRM input'!$J$57</definedName>
    <definedName name="RCP_1to5">"2015-16 to 2019-20"</definedName>
    <definedName name="Real2018">[13]Lookup!$D$56</definedName>
    <definedName name="Real2020">[13]Lookup!$D$58</definedName>
    <definedName name="Reg_Period_Length">'[3]PTRM input'!$R$7</definedName>
    <definedName name="Region">[7]Assumption!#REF!</definedName>
    <definedName name="Regions">[7]Assumption!#REF!</definedName>
    <definedName name="RespCentre">OFFSET([2]Budget!$C$4,0,0,COUNTA([2]Budget!$C$1:$C$65536)-1,1)</definedName>
    <definedName name="ROA_Major">#REF!</definedName>
    <definedName name="ROA_Minor">#REF!</definedName>
    <definedName name="rvanilla01">[3]WACC!$G$19</definedName>
    <definedName name="rvanilla01_pl">#REF!</definedName>
    <definedName name="rvanilla02">[3]WACC!$H$19</definedName>
    <definedName name="rvanilla02_pl">#REF!</definedName>
    <definedName name="rvanilla03">[3]WACC!$I$19</definedName>
    <definedName name="rvanilla03_pl">#REF!</definedName>
    <definedName name="rvanilla04">[3]WACC!$J$19</definedName>
    <definedName name="rvanilla04_pl">#REF!</definedName>
    <definedName name="rvanilla05">[3]WACC!$K$19</definedName>
    <definedName name="rvanilla05_pl">#REF!</definedName>
    <definedName name="rvanilla06">[3]WACC!$L$19</definedName>
    <definedName name="rvanilla06_pl">#REF!</definedName>
    <definedName name="rvanilla07">[3]WACC!$M$19</definedName>
    <definedName name="rvanilla07_pl">#REF!</definedName>
    <definedName name="rvanilla08">[3]WACC!$N$19</definedName>
    <definedName name="rvanilla08_pl">#REF!</definedName>
    <definedName name="rvanilla09">[3]WACC!$O$19</definedName>
    <definedName name="rvanilla09_pl">#REF!</definedName>
    <definedName name="rvanilla10">[3]WACC!$P$19</definedName>
    <definedName name="S_3">'[4]Spotless Services APL @ Aug13 '!$P$6</definedName>
    <definedName name="S_4">'[4]Spotless Services APL @ Aug13 '!$P$7</definedName>
    <definedName name="S_5">'[4]Spotless Services APL @ Aug13 '!$P$8</definedName>
    <definedName name="S_6">'[4]Spotless Services APL @ Aug13 '!$P$9</definedName>
    <definedName name="scenario">#REF!</definedName>
    <definedName name="Scenario_Selected">[7]Assumption!$G$6</definedName>
    <definedName name="Seo">'[3]PTRM input'!$G$396</definedName>
    <definedName name="SERVICES">'[4]List of Services'!$B$4:$DU$304</definedName>
    <definedName name="Start_Output">#REF!</definedName>
    <definedName name="Start_Output1">#REF!</definedName>
    <definedName name="Startsheet">#REF!</definedName>
    <definedName name="std_inc">#REF!</definedName>
    <definedName name="Table1">#REF!</definedName>
    <definedName name="Table14">[7]Assumption!#REF!</definedName>
    <definedName name="Table2">[7]Assumption!#REF!</definedName>
    <definedName name="Table3">#REF!</definedName>
    <definedName name="Table4">#REF!</definedName>
    <definedName name="Table5">[7]Assumption!#REF!</definedName>
    <definedName name="TC_1516">'[4]Traffic Control Fees'!$E$50</definedName>
    <definedName name="TC_1617">'[4]Traffic Control Fees'!$F$50</definedName>
    <definedName name="TC_1718">'[4]Traffic Control Fees'!$G$50</definedName>
    <definedName name="TC_1819">'[4]Traffic Control Fees'!$H$50</definedName>
    <definedName name="TC_1920">'[4]Traffic Control Fees'!$I$50</definedName>
    <definedName name="teest" localSheetId="6" hidden="1">{"Ownership",#N/A,FALSE,"Ownership";"Contents",#N/A,FALSE,"Contents"}</definedName>
    <definedName name="teest" hidden="1">{"Ownership",#N/A,FALSE,"Ownership";"Contents",#N/A,FALSE,"Contents"}</definedName>
    <definedName name="test" localSheetId="6" hidden="1">{"Ownership",#N/A,FALSE,"Ownership";"Contents",#N/A,FALSE,"Contents"}</definedName>
    <definedName name="test" hidden="1">{"Ownership",#N/A,FALSE,"Ownership";"Contents",#N/A,FALSE,"Contents"}</definedName>
    <definedName name="Title_Msg">[13]Checks!$H$10</definedName>
    <definedName name="TSP_1213">[4]Rates!$D$36</definedName>
    <definedName name="UAM_8">[4]UAM!$K$11</definedName>
    <definedName name="Use_Calc_Depn">[12]Depreciation_Profile!$G$8</definedName>
    <definedName name="vanilla01">[3]WACC!$G$18</definedName>
    <definedName name="vanilla02">[3]WACC!$H$18</definedName>
    <definedName name="vanilla03">[3]WACC!$I$18</definedName>
    <definedName name="vanilla04">[3]WACC!$J$18</definedName>
    <definedName name="vanilla05">[3]WACC!$K$18</definedName>
    <definedName name="vanilla06">[3]WACC!$L$18</definedName>
    <definedName name="vanilla07">[3]WACC!$M$18</definedName>
    <definedName name="vanilla08">[3]WACC!$N$18</definedName>
    <definedName name="vanilla09">[3]WACC!$O$18</definedName>
    <definedName name="vanilla10">[3]WACC!$P$18</definedName>
    <definedName name="WACC">[7]Assumption!#REF!</definedName>
    <definedName name="wrn.App._.Custodians." localSheetId="6" hidden="1">{"Ownership",#N/A,FALSE,"Ownership";"Contents",#N/A,FALSE,"Contents"}</definedName>
    <definedName name="wrn.App._.Custodians." hidden="1">{"Ownership",#N/A,FALSE,"Ownership";"Contents",#N/A,FALSE,"Contents"}</definedName>
    <definedName name="X_02_RevCap">'[3]X factors'!$H$63</definedName>
    <definedName name="X_02_RevYld">'[3]X factors'!$H$83</definedName>
    <definedName name="X_02_WAPC">'[3]X factors'!$H$47</definedName>
    <definedName name="X_03_RevCap">'[3]X factors'!$I$63</definedName>
    <definedName name="X_03_RevYld">'[3]X factors'!$I$83</definedName>
    <definedName name="X_03_WAPC">'[3]X factors'!$I$47</definedName>
    <definedName name="X_04_RevCap">'[3]X factors'!$J$63</definedName>
    <definedName name="X_04_RevYld">'[3]X factors'!$J$83</definedName>
    <definedName name="X_04_WAPC">'[3]X factors'!$J$47</definedName>
    <definedName name="X_05_RevCap">'[3]X factors'!$K$63</definedName>
    <definedName name="X_05_RevYld">'[3]X factors'!$K$83</definedName>
    <definedName name="X_05_WAPC">'[3]X factors'!$K$47</definedName>
    <definedName name="X_06_RevCap">'[3]X factors'!$L$63</definedName>
    <definedName name="X_06_RevYld">'[3]X factors'!$L$83</definedName>
    <definedName name="X_06_WAPC">'[3]X factors'!$L$47</definedName>
    <definedName name="X_07_RevCap">'[3]X factors'!$M$63</definedName>
    <definedName name="X_07_RevYld">'[3]X factors'!$M$83</definedName>
    <definedName name="X_07_WAPC">'[3]X factors'!$M$47</definedName>
    <definedName name="X_08_RevCap">'[3]X factors'!$N$63</definedName>
    <definedName name="X_08_RevYld">'[3]X factors'!$N$83</definedName>
    <definedName name="X_08_WAPC">'[3]X factors'!$N$47</definedName>
    <definedName name="X_09_RevCap">'[3]X factors'!$O$63</definedName>
    <definedName name="X_09_RevYld">'[3]X factors'!$O$83</definedName>
    <definedName name="X_09_WAPC">'[3]X factors'!$O$47</definedName>
    <definedName name="X_10_RevCap">'[3]X factors'!$P$63</definedName>
    <definedName name="X_10_RevYld">'[3]X factors'!$P$83</definedName>
    <definedName name="X_10_WAPC">'[3]X factors'!$P$47</definedName>
    <definedName name="X_Factor">#REF!</definedName>
    <definedName name="X_Factor21">#REF!</definedName>
    <definedName name="YEAR_0">[16]Inputs!$C$3</definedName>
    <definedName name="YEAR_1">[16]Inputs!$D$3</definedName>
    <definedName name="YEAR_2">[16]Inputs!$E$3</definedName>
    <definedName name="YEAR_3">[16]Inputs!$F$3</definedName>
    <definedName name="YEAR_4">[16]Inputs!$G$3</definedName>
    <definedName name="YEAR_5">[16]Inputs!$H$3</definedName>
    <definedName name="YTD_ACT">[6]DATA!$S$1:$S$65536</definedName>
    <definedName name="YTD_BUD">[6]DATA!$T$1:$T$65536</definedName>
    <definedName name="Z_Factor_energex">'[10]Public Lighting Pricing'!#REF!</definedName>
    <definedName name="Z_Factor_energex_LED">'[10]Public Lighting Pricing'!#REF!</definedName>
    <definedName name="Z_Factor_ergon">'[10]Input Data'!$C$88</definedName>
    <definedName name="Z_Factor_ergon_LED">'[10]Input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10" l="1"/>
  <c r="D4" i="10"/>
  <c r="C4" i="10"/>
  <c r="C109" i="8"/>
  <c r="C108" i="8"/>
  <c r="D108" i="8" s="1"/>
  <c r="C98" i="8"/>
  <c r="C102" i="8"/>
  <c r="C31" i="3" s="1"/>
  <c r="C97" i="8"/>
  <c r="D97" i="8" s="1"/>
  <c r="C96" i="8"/>
  <c r="D96" i="8" s="1"/>
  <c r="C105" i="8"/>
  <c r="C34" i="3" s="1"/>
  <c r="C104" i="8"/>
  <c r="D104" i="8" s="1"/>
  <c r="C103" i="8"/>
  <c r="C32" i="3" s="1"/>
  <c r="C99" i="8"/>
  <c r="D99" i="8" s="1"/>
  <c r="C113" i="8"/>
  <c r="D113" i="8"/>
  <c r="E113" i="8"/>
  <c r="F113" i="8"/>
  <c r="G113" i="8"/>
  <c r="E37" i="9"/>
  <c r="C16" i="8"/>
  <c r="E19" i="9"/>
  <c r="C9" i="8"/>
  <c r="E21" i="9"/>
  <c r="C11" i="8"/>
  <c r="E20" i="9"/>
  <c r="E30" i="9"/>
  <c r="E36" i="9"/>
  <c r="F36" i="9"/>
  <c r="D15" i="8"/>
  <c r="E51" i="9"/>
  <c r="C24" i="8"/>
  <c r="C37" i="8"/>
  <c r="C30" i="8"/>
  <c r="E38" i="9"/>
  <c r="C17" i="8"/>
  <c r="E50" i="9"/>
  <c r="C10" i="8"/>
  <c r="E12" i="9"/>
  <c r="F37" i="9"/>
  <c r="D16" i="8"/>
  <c r="F19" i="9"/>
  <c r="D9" i="8"/>
  <c r="E17" i="9"/>
  <c r="E39" i="9"/>
  <c r="C18" i="8"/>
  <c r="F30" i="9"/>
  <c r="E46" i="9"/>
  <c r="F21" i="9"/>
  <c r="D11" i="8"/>
  <c r="E18" i="9"/>
  <c r="C8" i="8"/>
  <c r="C39" i="8"/>
  <c r="G19" i="9"/>
  <c r="E9" i="8"/>
  <c r="E52" i="9"/>
  <c r="C23" i="8"/>
  <c r="C38" i="8"/>
  <c r="G37" i="9"/>
  <c r="E16" i="8"/>
  <c r="C32" i="8"/>
  <c r="G36" i="9"/>
  <c r="E15" i="8"/>
  <c r="C31" i="8"/>
  <c r="F46" i="9"/>
  <c r="E22" i="9"/>
  <c r="E49" i="9"/>
  <c r="C15" i="8"/>
  <c r="C19" i="8"/>
  <c r="E40" i="9"/>
  <c r="E35" i="9"/>
  <c r="C36" i="8"/>
  <c r="C12" i="8"/>
  <c r="G12" i="9"/>
  <c r="F12" i="9"/>
  <c r="F18" i="9"/>
  <c r="D8" i="8"/>
  <c r="D30" i="8"/>
  <c r="D37" i="8"/>
  <c r="G20" i="9"/>
  <c r="F39" i="9"/>
  <c r="D18" i="8"/>
  <c r="D32" i="8"/>
  <c r="F17" i="9"/>
  <c r="F20" i="9"/>
  <c r="F51" i="9"/>
  <c r="D24" i="8"/>
  <c r="G21" i="9"/>
  <c r="E11" i="8"/>
  <c r="D39" i="8"/>
  <c r="C25" i="8"/>
  <c r="G18" i="9"/>
  <c r="E8" i="8"/>
  <c r="H19" i="9"/>
  <c r="F9" i="8"/>
  <c r="D29" i="8"/>
  <c r="D36" i="8"/>
  <c r="H36" i="9"/>
  <c r="F15" i="8"/>
  <c r="E30" i="8"/>
  <c r="E37" i="8"/>
  <c r="C40" i="8"/>
  <c r="C29" i="8"/>
  <c r="H37" i="9"/>
  <c r="F16" i="8"/>
  <c r="E10" i="8"/>
  <c r="F38" i="9"/>
  <c r="F35" i="9"/>
  <c r="G46" i="9"/>
  <c r="H30" i="9"/>
  <c r="G35" i="9"/>
  <c r="F22" i="9"/>
  <c r="D10" i="8"/>
  <c r="G30" i="9"/>
  <c r="F50" i="9"/>
  <c r="F49" i="9"/>
  <c r="H12" i="9"/>
  <c r="G17" i="9"/>
  <c r="G39" i="9"/>
  <c r="E18" i="8"/>
  <c r="H21" i="9"/>
  <c r="F11" i="8"/>
  <c r="G22" i="9"/>
  <c r="I36" i="9"/>
  <c r="G15" i="8"/>
  <c r="C33" i="8"/>
  <c r="E29" i="8"/>
  <c r="E36" i="8"/>
  <c r="F30" i="8"/>
  <c r="F37" i="8"/>
  <c r="I19" i="9"/>
  <c r="G9" i="8"/>
  <c r="I37" i="9"/>
  <c r="G16" i="8"/>
  <c r="H17" i="9"/>
  <c r="E32" i="8"/>
  <c r="G51" i="9"/>
  <c r="E24" i="8"/>
  <c r="E39" i="8"/>
  <c r="F52" i="9"/>
  <c r="D23" i="8"/>
  <c r="E12" i="8"/>
  <c r="G38" i="9"/>
  <c r="D17" i="8"/>
  <c r="D19" i="8"/>
  <c r="F40" i="9"/>
  <c r="D12" i="8"/>
  <c r="H39" i="9"/>
  <c r="F18" i="8"/>
  <c r="F32" i="8"/>
  <c r="I21" i="9"/>
  <c r="G11" i="8"/>
  <c r="H20" i="9"/>
  <c r="I39" i="9"/>
  <c r="G18" i="8"/>
  <c r="H18" i="9"/>
  <c r="F8" i="8"/>
  <c r="G30" i="8"/>
  <c r="G37" i="8"/>
  <c r="I18" i="9"/>
  <c r="G8" i="8"/>
  <c r="I12" i="9"/>
  <c r="D38" i="8"/>
  <c r="D31" i="8"/>
  <c r="D33" i="8"/>
  <c r="I30" i="9"/>
  <c r="D40" i="8"/>
  <c r="E17" i="8"/>
  <c r="G40" i="9"/>
  <c r="G49" i="9"/>
  <c r="G50" i="9"/>
  <c r="H46" i="9"/>
  <c r="D25" i="8"/>
  <c r="H38" i="9"/>
  <c r="H35" i="9"/>
  <c r="F10" i="8"/>
  <c r="H51" i="9"/>
  <c r="F24" i="8"/>
  <c r="F39" i="8"/>
  <c r="I51" i="9"/>
  <c r="G24" i="8"/>
  <c r="G39" i="8"/>
  <c r="I35" i="9"/>
  <c r="I38" i="9"/>
  <c r="G32" i="8"/>
  <c r="I20" i="9"/>
  <c r="I17" i="9"/>
  <c r="F29" i="8"/>
  <c r="F36" i="8"/>
  <c r="H22" i="9"/>
  <c r="G29" i="8"/>
  <c r="G36" i="8"/>
  <c r="E23" i="8"/>
  <c r="E38" i="8"/>
  <c r="G52" i="9"/>
  <c r="E19" i="8"/>
  <c r="E31" i="8"/>
  <c r="H50" i="9"/>
  <c r="H49" i="9"/>
  <c r="F12" i="8"/>
  <c r="I46" i="9"/>
  <c r="F17" i="8"/>
  <c r="F19" i="8"/>
  <c r="H40" i="9"/>
  <c r="G17" i="8"/>
  <c r="G19" i="8"/>
  <c r="I40" i="9"/>
  <c r="I22" i="9"/>
  <c r="G10" i="8"/>
  <c r="E33" i="8"/>
  <c r="E40" i="8"/>
  <c r="E25" i="8"/>
  <c r="F31" i="8"/>
  <c r="F23" i="8"/>
  <c r="H52" i="9"/>
  <c r="G31" i="8"/>
  <c r="G12" i="8"/>
  <c r="I50" i="9"/>
  <c r="I49" i="9"/>
  <c r="F25" i="8"/>
  <c r="F38" i="8"/>
  <c r="F33" i="8"/>
  <c r="G23" i="8"/>
  <c r="I52" i="9"/>
  <c r="G33" i="8"/>
  <c r="F40" i="8"/>
  <c r="G25" i="8"/>
  <c r="G38" i="8"/>
  <c r="G40" i="8"/>
  <c r="C50" i="8"/>
  <c r="C51" i="8" s="1"/>
  <c r="C69" i="8"/>
  <c r="C70" i="8" s="1"/>
  <c r="C48" i="8"/>
  <c r="C57" i="8"/>
  <c r="C58" i="8" s="1"/>
  <c r="C64" i="8"/>
  <c r="C65" i="8" s="1"/>
  <c r="C30" i="4"/>
  <c r="C34" i="4" s="1"/>
  <c r="C55" i="8"/>
  <c r="C56" i="8" s="1"/>
  <c r="C62" i="8"/>
  <c r="C63" i="8" s="1"/>
  <c r="C33" i="4"/>
  <c r="C117" i="8" s="1"/>
  <c r="D50" i="8"/>
  <c r="D51" i="8" s="1"/>
  <c r="D69" i="8"/>
  <c r="D70" i="8"/>
  <c r="D48" i="8"/>
  <c r="D33" i="4"/>
  <c r="D117" i="8" s="1"/>
  <c r="D62" i="8"/>
  <c r="D63" i="8" s="1"/>
  <c r="D55" i="8"/>
  <c r="D56" i="8" s="1"/>
  <c r="D57" i="8"/>
  <c r="D58" i="8" s="1"/>
  <c r="D30" i="4"/>
  <c r="D34" i="4" s="1"/>
  <c r="D64" i="8"/>
  <c r="D65" i="8" s="1"/>
  <c r="E50" i="8"/>
  <c r="E69" i="8"/>
  <c r="E70" i="8" s="1"/>
  <c r="E62" i="8"/>
  <c r="E63" i="8" s="1"/>
  <c r="E55" i="8"/>
  <c r="E56" i="8" s="1"/>
  <c r="E30" i="4"/>
  <c r="E34" i="4" s="1"/>
  <c r="E57" i="8"/>
  <c r="E64" i="8"/>
  <c r="E65" i="8" s="1"/>
  <c r="E58" i="8"/>
  <c r="E48" i="8"/>
  <c r="E49" i="8" s="1"/>
  <c r="E33" i="4"/>
  <c r="E117" i="8" s="1"/>
  <c r="F50" i="8"/>
  <c r="F51" i="8" s="1"/>
  <c r="F69" i="8"/>
  <c r="F70" i="8" s="1"/>
  <c r="F64" i="8"/>
  <c r="F30" i="4"/>
  <c r="F34" i="4" s="1"/>
  <c r="F57" i="8"/>
  <c r="F58" i="8" s="1"/>
  <c r="F62" i="8"/>
  <c r="F63" i="8" s="1"/>
  <c r="F55" i="8"/>
  <c r="F56" i="8" s="1"/>
  <c r="F65" i="8"/>
  <c r="F33" i="4"/>
  <c r="F117" i="8" s="1"/>
  <c r="F48" i="8"/>
  <c r="F49" i="8" s="1"/>
  <c r="G50" i="8"/>
  <c r="G51" i="8" s="1"/>
  <c r="G69" i="8"/>
  <c r="G70" i="8" s="1"/>
  <c r="G55" i="8"/>
  <c r="G56" i="8" s="1"/>
  <c r="G62" i="8"/>
  <c r="G63" i="8" s="1"/>
  <c r="G64" i="8"/>
  <c r="G65" i="8" s="1"/>
  <c r="G57" i="8"/>
  <c r="G58" i="8" s="1"/>
  <c r="G30" i="4"/>
  <c r="G34" i="4" s="1"/>
  <c r="G33" i="4"/>
  <c r="G117" i="8" s="1"/>
  <c r="G48" i="8"/>
  <c r="G83" i="8" l="1"/>
  <c r="G49" i="8"/>
  <c r="G84" i="8" s="1"/>
  <c r="C132" i="8"/>
  <c r="C131" i="8"/>
  <c r="C130" i="8"/>
  <c r="C13" i="3"/>
  <c r="C17" i="10" s="1"/>
  <c r="E17" i="10" s="1"/>
  <c r="F17" i="10" s="1"/>
  <c r="C18" i="3"/>
  <c r="C22" i="10" s="1"/>
  <c r="E22" i="10" s="1"/>
  <c r="F22" i="10" s="1"/>
  <c r="C38" i="3"/>
  <c r="C19" i="3"/>
  <c r="C23" i="10" s="1"/>
  <c r="E23" i="10" s="1"/>
  <c r="F23" i="10" s="1"/>
  <c r="C37" i="3"/>
  <c r="D109" i="8"/>
  <c r="E109" i="8" s="1"/>
  <c r="F109" i="8" s="1"/>
  <c r="D18" i="3"/>
  <c r="D37" i="3"/>
  <c r="E108" i="8"/>
  <c r="C14" i="3"/>
  <c r="C18" i="10" s="1"/>
  <c r="E18" i="10" s="1"/>
  <c r="F18" i="10" s="1"/>
  <c r="D98" i="8"/>
  <c r="E98" i="8" s="1"/>
  <c r="F98" i="8" s="1"/>
  <c r="G98" i="8" s="1"/>
  <c r="C15" i="3"/>
  <c r="C19" i="10" s="1"/>
  <c r="E19" i="10" s="1"/>
  <c r="F19" i="10" s="1"/>
  <c r="C9" i="3"/>
  <c r="C13" i="10" s="1"/>
  <c r="E13" i="10" s="1"/>
  <c r="F13" i="10" s="1"/>
  <c r="D14" i="3"/>
  <c r="D33" i="3"/>
  <c r="E104" i="8"/>
  <c r="D9" i="3"/>
  <c r="E99" i="8"/>
  <c r="D28" i="3"/>
  <c r="C33" i="3"/>
  <c r="C27" i="3"/>
  <c r="C8" i="3"/>
  <c r="C12" i="10" s="1"/>
  <c r="E12" i="10" s="1"/>
  <c r="F12" i="10" s="1"/>
  <c r="D105" i="8"/>
  <c r="C28" i="3"/>
  <c r="D103" i="8"/>
  <c r="E103" i="8" s="1"/>
  <c r="F103" i="8" s="1"/>
  <c r="C6" i="3"/>
  <c r="C10" i="10" s="1"/>
  <c r="E10" i="10" s="1"/>
  <c r="F10" i="10" s="1"/>
  <c r="E97" i="8"/>
  <c r="D7" i="3"/>
  <c r="D26" i="3"/>
  <c r="D25" i="3"/>
  <c r="D6" i="3"/>
  <c r="E96" i="8"/>
  <c r="D102" i="8"/>
  <c r="C26" i="3"/>
  <c r="C25" i="3"/>
  <c r="C7" i="3"/>
  <c r="C11" i="10" s="1"/>
  <c r="E11" i="10" s="1"/>
  <c r="F11" i="10" s="1"/>
  <c r="C12" i="3"/>
  <c r="C16" i="10" s="1"/>
  <c r="E16" i="10" s="1"/>
  <c r="F16" i="10" s="1"/>
  <c r="G89" i="8"/>
  <c r="G86" i="8"/>
  <c r="E79" i="8"/>
  <c r="D83" i="8"/>
  <c r="C83" i="8"/>
  <c r="D85" i="8"/>
  <c r="G77" i="8"/>
  <c r="D86" i="8"/>
  <c r="D18" i="4"/>
  <c r="D122" i="8" s="1"/>
  <c r="D79" i="8"/>
  <c r="D19" i="4"/>
  <c r="D127" i="8" s="1"/>
  <c r="C49" i="8"/>
  <c r="C78" i="8" s="1"/>
  <c r="E89" i="8"/>
  <c r="C134" i="8"/>
  <c r="C80" i="8"/>
  <c r="C86" i="8"/>
  <c r="C90" i="8"/>
  <c r="F78" i="8"/>
  <c r="F84" i="8"/>
  <c r="F90" i="8"/>
  <c r="F80" i="8"/>
  <c r="F86" i="8"/>
  <c r="E78" i="8"/>
  <c r="E84" i="8"/>
  <c r="G90" i="8"/>
  <c r="G126" i="8" s="1"/>
  <c r="D77" i="8"/>
  <c r="C79" i="8"/>
  <c r="G18" i="4"/>
  <c r="G122" i="8" s="1"/>
  <c r="F89" i="8"/>
  <c r="D49" i="8"/>
  <c r="D90" i="8"/>
  <c r="C77" i="8"/>
  <c r="G80" i="8"/>
  <c r="G85" i="8"/>
  <c r="F35" i="4"/>
  <c r="F85" i="8"/>
  <c r="E51" i="8"/>
  <c r="E19" i="4" s="1"/>
  <c r="E127" i="8" s="1"/>
  <c r="D89" i="8"/>
  <c r="C85" i="8"/>
  <c r="C18" i="4"/>
  <c r="C122" i="8" s="1"/>
  <c r="F83" i="8"/>
  <c r="E35" i="4"/>
  <c r="E85" i="8"/>
  <c r="C19" i="4"/>
  <c r="C127" i="8" s="1"/>
  <c r="F18" i="4"/>
  <c r="F122" i="8" s="1"/>
  <c r="F77" i="8"/>
  <c r="D35" i="4"/>
  <c r="C35" i="4"/>
  <c r="C89" i="8"/>
  <c r="F19" i="4"/>
  <c r="F127" i="8" s="1"/>
  <c r="E77" i="8"/>
  <c r="D80" i="8"/>
  <c r="F79" i="8"/>
  <c r="E83" i="8"/>
  <c r="G35" i="4"/>
  <c r="G19" i="4"/>
  <c r="G127" i="8" s="1"/>
  <c r="G79" i="8"/>
  <c r="D132" i="8" l="1"/>
  <c r="G78" i="8"/>
  <c r="E18" i="4"/>
  <c r="E122" i="8" s="1"/>
  <c r="C138" i="8" s="1"/>
  <c r="D19" i="3"/>
  <c r="D27" i="3"/>
  <c r="E8" i="3"/>
  <c r="E27" i="3"/>
  <c r="E19" i="3"/>
  <c r="E38" i="3"/>
  <c r="D13" i="3"/>
  <c r="D38" i="3"/>
  <c r="E37" i="3"/>
  <c r="F108" i="8"/>
  <c r="E18" i="3"/>
  <c r="E132" i="8"/>
  <c r="F38" i="3"/>
  <c r="G109" i="8"/>
  <c r="F19" i="3"/>
  <c r="D131" i="8"/>
  <c r="F27" i="3"/>
  <c r="F8" i="3"/>
  <c r="D8" i="3"/>
  <c r="F99" i="8"/>
  <c r="E9" i="3"/>
  <c r="E28" i="3"/>
  <c r="E105" i="8"/>
  <c r="E131" i="8" s="1"/>
  <c r="D15" i="3"/>
  <c r="D34" i="3"/>
  <c r="G8" i="3"/>
  <c r="G27" i="3"/>
  <c r="E14" i="3"/>
  <c r="E33" i="3"/>
  <c r="F104" i="8"/>
  <c r="E32" i="3"/>
  <c r="E13" i="3"/>
  <c r="D32" i="3"/>
  <c r="G103" i="8"/>
  <c r="F13" i="3"/>
  <c r="F32" i="3"/>
  <c r="E25" i="3"/>
  <c r="F96" i="8"/>
  <c r="E6" i="3"/>
  <c r="D31" i="3"/>
  <c r="E102" i="8"/>
  <c r="E130" i="8" s="1"/>
  <c r="D12" i="3"/>
  <c r="D130" i="8"/>
  <c r="E26" i="3"/>
  <c r="E7" i="3"/>
  <c r="F97" i="8"/>
  <c r="D121" i="8"/>
  <c r="D123" i="8" s="1"/>
  <c r="G116" i="8"/>
  <c r="G118" i="8" s="1"/>
  <c r="E116" i="8"/>
  <c r="E118" i="8" s="1"/>
  <c r="C121" i="8"/>
  <c r="C123" i="8" s="1"/>
  <c r="G128" i="8"/>
  <c r="G121" i="8"/>
  <c r="G123" i="8" s="1"/>
  <c r="C84" i="8"/>
  <c r="C116" i="8" s="1"/>
  <c r="C118" i="8" s="1"/>
  <c r="F121" i="8"/>
  <c r="F123" i="8" s="1"/>
  <c r="D78" i="8"/>
  <c r="D84" i="8"/>
  <c r="F126" i="8"/>
  <c r="F128" i="8" s="1"/>
  <c r="C126" i="8"/>
  <c r="C128" i="8" s="1"/>
  <c r="D126" i="8"/>
  <c r="D128" i="8" s="1"/>
  <c r="E80" i="8"/>
  <c r="E86" i="8"/>
  <c r="E90" i="8"/>
  <c r="E126" i="8" s="1"/>
  <c r="E128" i="8" s="1"/>
  <c r="F116" i="8"/>
  <c r="F118" i="8" s="1"/>
  <c r="C142" i="8"/>
  <c r="D116" i="8" l="1"/>
  <c r="D118" i="8" s="1"/>
  <c r="G19" i="3"/>
  <c r="G38" i="3"/>
  <c r="F132" i="8"/>
  <c r="G108" i="8"/>
  <c r="F18" i="3"/>
  <c r="F37" i="3"/>
  <c r="E34" i="3"/>
  <c r="E15" i="3"/>
  <c r="F105" i="8"/>
  <c r="F131" i="8" s="1"/>
  <c r="G104" i="8"/>
  <c r="F33" i="3"/>
  <c r="F14" i="3"/>
  <c r="F28" i="3"/>
  <c r="F9" i="3"/>
  <c r="G99" i="8"/>
  <c r="E12" i="3"/>
  <c r="F102" i="8"/>
  <c r="F130" i="8" s="1"/>
  <c r="E31" i="3"/>
  <c r="G96" i="8"/>
  <c r="F25" i="3"/>
  <c r="F6" i="3"/>
  <c r="G97" i="8"/>
  <c r="F7" i="3"/>
  <c r="F26" i="3"/>
  <c r="G32" i="3"/>
  <c r="G13" i="3"/>
  <c r="E121" i="8"/>
  <c r="E123" i="8" s="1"/>
  <c r="G37" i="3" l="1"/>
  <c r="G132" i="8"/>
  <c r="C143" i="8" s="1"/>
  <c r="C144" i="8" s="1"/>
  <c r="G18" i="3"/>
  <c r="G9" i="3"/>
  <c r="G28" i="3"/>
  <c r="G14" i="3"/>
  <c r="G33" i="3"/>
  <c r="F34" i="3"/>
  <c r="F15" i="3"/>
  <c r="G105" i="8"/>
  <c r="F31" i="3"/>
  <c r="G102" i="8"/>
  <c r="G130" i="8" s="1"/>
  <c r="C135" i="8" s="1"/>
  <c r="C136" i="8" s="1"/>
  <c r="F12" i="3"/>
  <c r="G26" i="3"/>
  <c r="G7" i="3"/>
  <c r="G6" i="3"/>
  <c r="G25" i="3"/>
  <c r="G34" i="3" l="1"/>
  <c r="G15" i="3"/>
  <c r="G131" i="8"/>
  <c r="C139" i="8" s="1"/>
  <c r="C140" i="8" s="1"/>
  <c r="G31" i="3"/>
  <c r="G12" i="3"/>
</calcChain>
</file>

<file path=xl/sharedStrings.xml><?xml version="1.0" encoding="utf-8"?>
<sst xmlns="http://schemas.openxmlformats.org/spreadsheetml/2006/main" count="390" uniqueCount="141">
  <si>
    <t>Regulatory control period 1 July 2025 to 30 June 2030</t>
  </si>
  <si>
    <t>Inputs and Assumptions</t>
  </si>
  <si>
    <t>Rates</t>
  </si>
  <si>
    <t>Energex Owned &amp; Operated</t>
  </si>
  <si>
    <t>Gifted &amp; Energex Operated</t>
  </si>
  <si>
    <t>Year</t>
  </si>
  <si>
    <t>2025-26</t>
  </si>
  <si>
    <t>2026-27</t>
  </si>
  <si>
    <t>2027-28</t>
  </si>
  <si>
    <t>2028-29</t>
  </si>
  <si>
    <t>2029-30</t>
  </si>
  <si>
    <t>Major Conventional</t>
  </si>
  <si>
    <t>Minor Conventional</t>
  </si>
  <si>
    <t>Major LED</t>
  </si>
  <si>
    <t>Minor LED</t>
  </si>
  <si>
    <t>Total</t>
  </si>
  <si>
    <t>Rate 2 - Gifted &amp; Energex Operated</t>
  </si>
  <si>
    <t>Forecast revenue</t>
  </si>
  <si>
    <t>Opex revenue required (including tax)</t>
  </si>
  <si>
    <t>Conventional</t>
  </si>
  <si>
    <t>LED</t>
  </si>
  <si>
    <t>Capex revenue required Conventional</t>
  </si>
  <si>
    <t>Return on capital</t>
  </si>
  <si>
    <t>Return of capital</t>
  </si>
  <si>
    <t>Total Capex Charge Conventional</t>
  </si>
  <si>
    <t>Capex revenue required LED</t>
  </si>
  <si>
    <t>Total Capex Charge LED</t>
  </si>
  <si>
    <t>Annual revenue requirement (opex plus capex)</t>
  </si>
  <si>
    <t>Pricing allocators</t>
  </si>
  <si>
    <t>Proportion of asset base related to refurbishment</t>
  </si>
  <si>
    <t>Relativity Major to Minor lights</t>
  </si>
  <si>
    <t>Opex + tax</t>
  </si>
  <si>
    <t>Asset charge</t>
  </si>
  <si>
    <t>Price Smoothing Inputs</t>
  </si>
  <si>
    <t>Expected CPI</t>
  </si>
  <si>
    <t>Discount rate for smoothing</t>
  </si>
  <si>
    <t>X factor (years 2 to 5)</t>
  </si>
  <si>
    <t>Days in year</t>
  </si>
  <si>
    <t>2024-25 Prices</t>
  </si>
  <si>
    <t>Rate 1 - Energex Owned &amp; Operated</t>
  </si>
  <si>
    <t>Quantites</t>
  </si>
  <si>
    <t>Average population of lights</t>
  </si>
  <si>
    <t xml:space="preserve">Grand total </t>
  </si>
  <si>
    <t>Rate 1 and Rate 2 combined total</t>
  </si>
  <si>
    <t>Price components</t>
  </si>
  <si>
    <t>Opex  charge (per unit)</t>
  </si>
  <si>
    <t>Rate 2</t>
  </si>
  <si>
    <t>Rate 1</t>
  </si>
  <si>
    <t>Applied only to Rate 1 - Energex Owned &amp; Operated</t>
  </si>
  <si>
    <t>Unsmoothed Daily Prices</t>
  </si>
  <si>
    <t>Rate 1 - Ergon Owned &amp; Operated</t>
  </si>
  <si>
    <t>Rate 2 - Gifted &amp; Ergon Operated</t>
  </si>
  <si>
    <t>Smoothed Daily Prices</t>
  </si>
  <si>
    <t>Revenue checks</t>
  </si>
  <si>
    <t>Cummulative discount rate (used for NPV calculation)</t>
  </si>
  <si>
    <t>Unsmoothed Prices x Volumes - Conventional</t>
  </si>
  <si>
    <t>Revenue requirement - Conventional</t>
  </si>
  <si>
    <t>Check</t>
  </si>
  <si>
    <t>Unsmoothed Prices x Volumes - LED</t>
  </si>
  <si>
    <t>Revenue requirement - LED</t>
  </si>
  <si>
    <t>Smoothed Prices x Volumes - Conventional</t>
  </si>
  <si>
    <t>NPV Revenue requirement - Conventional</t>
  </si>
  <si>
    <t>NPV Smoothed Prices x Volume - Conventional</t>
  </si>
  <si>
    <r>
      <t>P</t>
    </r>
    <r>
      <rPr>
        <b/>
        <sz val="8"/>
        <color theme="1"/>
        <rFont val="Arial"/>
        <family val="2"/>
      </rPr>
      <t>0</t>
    </r>
    <r>
      <rPr>
        <b/>
        <sz val="11"/>
        <color theme="1"/>
        <rFont val="Arial"/>
        <family val="2"/>
      </rPr>
      <t xml:space="preserve"> Conventional</t>
    </r>
  </si>
  <si>
    <t>Goal Seek value</t>
  </si>
  <si>
    <t>positive P0 imply real decrease in price constraint</t>
  </si>
  <si>
    <t>Data/What-if Analysis/Goal Seek</t>
  </si>
  <si>
    <t>Goal Seek</t>
  </si>
  <si>
    <t>Set Cell</t>
  </si>
  <si>
    <t>To Value</t>
  </si>
  <si>
    <t>By Changing Cell</t>
  </si>
  <si>
    <t>Public lighting annual prices</t>
  </si>
  <si>
    <t>Public lighting daily prices</t>
  </si>
  <si>
    <t>Output to Public Lighting Pricing Model - Estimated Count by type</t>
  </si>
  <si>
    <t>Public Lighting Quantity</t>
  </si>
  <si>
    <t>Rate</t>
  </si>
  <si>
    <t>Count</t>
  </si>
  <si>
    <t xml:space="preserve">Major Conventional </t>
  </si>
  <si>
    <t>Opening</t>
  </si>
  <si>
    <t>Closing</t>
  </si>
  <si>
    <t>Average</t>
  </si>
  <si>
    <t>Rate 2 Energex funded, owned &amp; operated</t>
  </si>
  <si>
    <t>Return on and of capital - Rate 1</t>
  </si>
  <si>
    <t>Return on and of capital - Rate 2</t>
  </si>
  <si>
    <t>Rate 1 - Capex Charge (per unit)</t>
  </si>
  <si>
    <t xml:space="preserve">No capex Rate 2 allocation </t>
  </si>
  <si>
    <t>Rate 2 - Refurbishment Charge (per unit)</t>
  </si>
  <si>
    <t xml:space="preserve">Same refurbishment charge is applied Rate 2 LED and CONV </t>
  </si>
  <si>
    <t>LED total</t>
  </si>
  <si>
    <t>LED Rate 1 and Rate 2</t>
  </si>
  <si>
    <t>Conventional Rate 1 and Rate 2</t>
  </si>
  <si>
    <t>Smoothed Prices x Volumes - LED Rate 1 and 2</t>
  </si>
  <si>
    <r>
      <t>P</t>
    </r>
    <r>
      <rPr>
        <b/>
        <sz val="8"/>
        <color theme="1"/>
        <rFont val="Arial"/>
        <family val="2"/>
      </rPr>
      <t>0</t>
    </r>
    <r>
      <rPr>
        <b/>
        <sz val="11"/>
        <color theme="1"/>
        <rFont val="Arial"/>
        <family val="2"/>
      </rPr>
      <t xml:space="preserve"> LED Rate 1 and 2</t>
    </r>
  </si>
  <si>
    <t>NPV Revenue requirement - LED Rate 1 and Rate 2</t>
  </si>
  <si>
    <t>NPV Smoothed Prices x Volume - LED Rate 1 and Rate 2</t>
  </si>
  <si>
    <t>Ergon Energy Forecast Quantities</t>
  </si>
  <si>
    <t>ACS Public Lighting pricing model for Ergon Energy</t>
  </si>
  <si>
    <t>Days in each year</t>
  </si>
  <si>
    <t>C146</t>
  </si>
  <si>
    <t>C136</t>
  </si>
  <si>
    <t>C140</t>
  </si>
  <si>
    <t>C147</t>
  </si>
  <si>
    <t>P0 Rate 2A</t>
  </si>
  <si>
    <t>P0
LED Rate 1 &amp; 2</t>
  </si>
  <si>
    <t>P0 Conventional</t>
  </si>
  <si>
    <t>C144</t>
  </si>
  <si>
    <t>C148</t>
  </si>
  <si>
    <t>P0 LED Rate 2A</t>
  </si>
  <si>
    <t>Rate 2A - Rate 2 LED Energex Funded, Owned &amp; Operated</t>
  </si>
  <si>
    <t>Rate 1, Rate 2 and Rate 2A combined total</t>
  </si>
  <si>
    <t>Same operational expenditure is applied to Rate 1, Rate 2, Rate 2A</t>
  </si>
  <si>
    <t>Rate 2A - Capex Charge (per unit)</t>
  </si>
  <si>
    <t>Applied only to Rate 2A - Energex Owned &amp; Operated</t>
  </si>
  <si>
    <t>Rate 2A - Energex funded Rate 2, Owned &amp; Operated</t>
  </si>
  <si>
    <t>Rate 2A</t>
  </si>
  <si>
    <t>LED Rate 2A</t>
  </si>
  <si>
    <t>Smoothed Prices x Volumes - LED Rate 2A</t>
  </si>
  <si>
    <t>NPV Revenue requirement - LED Rate 2A</t>
  </si>
  <si>
    <t>NPV Smoothed Prices x Volume - LED Rate 2A</t>
  </si>
  <si>
    <t>2A</t>
  </si>
  <si>
    <t>Return on and of capital - Rate 2A</t>
  </si>
  <si>
    <t>Adjustment to manage customer impact in P0</t>
  </si>
  <si>
    <t>Rate 1 &amp; 2 LED</t>
  </si>
  <si>
    <t>Rate 1 &amp; 2 CONV</t>
  </si>
  <si>
    <t>Rate 2A LED</t>
  </si>
  <si>
    <t>Ergon Energy - Public Lighting Pricing Model</t>
  </si>
  <si>
    <t xml:space="preserve">Rate 2 </t>
  </si>
  <si>
    <t xml:space="preserve">Rate 2A </t>
  </si>
  <si>
    <t>AER Draft Decision</t>
  </si>
  <si>
    <t>Initial Proposal</t>
  </si>
  <si>
    <t>Difference ($)</t>
  </si>
  <si>
    <t>Difference (%)</t>
  </si>
  <si>
    <t>Annual Prices 2025-26</t>
  </si>
  <si>
    <t>AER Draft Decision for Ergon Energy - Public Lighting Annual Prices</t>
  </si>
  <si>
    <t>Cells</t>
  </si>
  <si>
    <t>Description of changes</t>
  </si>
  <si>
    <t>Inputs' C49</t>
  </si>
  <si>
    <t>substituted with our expected inflation rate</t>
  </si>
  <si>
    <t>Inputs' rows 16, 17, 24, 27, 29</t>
  </si>
  <si>
    <t>updated forecast revenue - from Public Lighting intermediary model</t>
  </si>
  <si>
    <t>X factor (Year 2 to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</si>
</sst>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quot;$&quot;* #,##0.00_);_(&quot;$&quot;* \(#,##0.00\);_(&quot;$&quot;* &quot;-&quot;??_);_(@_)"/>
    <numFmt numFmtId="166" formatCode="_(* #,##0.00_);_(* \(#,##0.00\);_(* &quot;-&quot;??_);_(@_)"/>
    <numFmt numFmtId="167" formatCode="#,##0_);[Red]\(#,##0\);\-"/>
    <numFmt numFmtId="168" formatCode="_(#,##0.0_);\(#,##0.0\);_(&quot;-&quot;_)"/>
    <numFmt numFmtId="169" formatCode="_-&quot;$&quot;* #,##0_-;\-&quot;$&quot;* #,##0_-;_-&quot;$&quot;* &quot;-&quot;??_-;_-@_-"/>
    <numFmt numFmtId="170" formatCode="#,##0.0"/>
    <numFmt numFmtId="171" formatCode="0.000000"/>
    <numFmt numFmtId="172" formatCode="_-&quot;$&quot;* #,##0.000_-;\-&quot;$&quot;* #,##0.000_-;_-&quot;$&quot;* &quot;-&quot;??_-;_-@_-"/>
    <numFmt numFmtId="173" formatCode="#,##0_ ;[Red]\-#,##0\ "/>
    <numFmt numFmtId="174" formatCode="_-&quot;$&quot;* #,##0.0000_-;\-&quot;$&quot;* #,##0.0000_-;_-&quot;$&quot;* &quot;-&quot;??_-;_-@_-"/>
  </numFmts>
  <fonts count="43" x14ac:knownFonts="1">
    <font>
      <sz val="11"/>
      <color theme="1"/>
      <name val="Calibri"/>
      <family val="2"/>
      <scheme val="minor"/>
    </font>
    <font>
      <sz val="11"/>
      <color theme="1"/>
      <name val="Calibri"/>
      <family val="2"/>
      <scheme val="minor"/>
    </font>
    <font>
      <sz val="10"/>
      <name val="Arial"/>
      <family val="2"/>
    </font>
    <font>
      <sz val="12"/>
      <color theme="1"/>
      <name val="Arial"/>
      <family val="2"/>
    </font>
    <font>
      <sz val="8"/>
      <name val="Arial"/>
      <family val="2"/>
    </font>
    <font>
      <b/>
      <sz val="11"/>
      <color theme="0"/>
      <name val="Helvetica"/>
      <family val="2"/>
    </font>
    <font>
      <sz val="10"/>
      <color rgb="FFFF0066"/>
      <name val="Calibri"/>
      <family val="2"/>
      <scheme val="minor"/>
    </font>
    <font>
      <sz val="8"/>
      <color rgb="FFFF0066"/>
      <name val="Helvetica"/>
      <family val="2"/>
    </font>
    <font>
      <b/>
      <sz val="10"/>
      <name val="Helvetica"/>
      <family val="2"/>
    </font>
    <font>
      <sz val="10"/>
      <color theme="1"/>
      <name val="Helvetica"/>
      <family val="2"/>
    </font>
    <font>
      <sz val="10"/>
      <color theme="4"/>
      <name val="Calibri"/>
      <family val="2"/>
      <scheme val="minor"/>
    </font>
    <font>
      <sz val="10"/>
      <name val="Arial"/>
      <family val="2"/>
    </font>
    <font>
      <sz val="11"/>
      <color theme="1"/>
      <name val="Calibri"/>
      <family val="2"/>
    </font>
    <font>
      <b/>
      <sz val="10"/>
      <color theme="1"/>
      <name val="Arial"/>
      <family val="2"/>
    </font>
    <font>
      <sz val="10"/>
      <color theme="1"/>
      <name val="Arial"/>
      <family val="2"/>
    </font>
    <font>
      <sz val="8"/>
      <name val="Calibri"/>
      <family val="2"/>
      <scheme val="minor"/>
    </font>
    <font>
      <sz val="11"/>
      <color theme="1"/>
      <name val="Arial"/>
      <family val="2"/>
    </font>
    <font>
      <b/>
      <sz val="16"/>
      <color theme="0"/>
      <name val="Arial"/>
      <family val="2"/>
    </font>
    <font>
      <b/>
      <sz val="11"/>
      <color theme="0"/>
      <name val="Arial"/>
      <family val="2"/>
    </font>
    <font>
      <b/>
      <sz val="11"/>
      <color theme="1"/>
      <name val="Arial"/>
      <family val="2"/>
    </font>
    <font>
      <b/>
      <sz val="16"/>
      <color theme="3"/>
      <name val="Arial"/>
      <family val="2"/>
    </font>
    <font>
      <sz val="11"/>
      <color theme="3"/>
      <name val="Arial"/>
      <family val="2"/>
    </font>
    <font>
      <b/>
      <sz val="11"/>
      <color theme="3"/>
      <name val="Arial"/>
      <family val="2"/>
    </font>
    <font>
      <b/>
      <sz val="11"/>
      <name val="Arial"/>
      <family val="2"/>
    </font>
    <font>
      <b/>
      <sz val="14"/>
      <color theme="0"/>
      <name val="Arial"/>
      <family val="2"/>
    </font>
    <font>
      <sz val="11"/>
      <color theme="0"/>
      <name val="Arial"/>
      <family val="2"/>
    </font>
    <font>
      <sz val="16"/>
      <color theme="0"/>
      <name val="Arial"/>
      <family val="2"/>
    </font>
    <font>
      <sz val="11"/>
      <name val="Arial"/>
      <family val="2"/>
    </font>
    <font>
      <sz val="11"/>
      <color rgb="FFC00000"/>
      <name val="Arial"/>
      <family val="2"/>
    </font>
    <font>
      <sz val="11"/>
      <color rgb="FFFF0000"/>
      <name val="Arial"/>
      <family val="2"/>
    </font>
    <font>
      <b/>
      <sz val="22"/>
      <name val="Calibri"/>
      <family val="2"/>
    </font>
    <font>
      <b/>
      <sz val="10"/>
      <name val="Arial"/>
      <family val="2"/>
    </font>
    <font>
      <b/>
      <sz val="12"/>
      <name val="Arial"/>
      <family val="2"/>
    </font>
    <font>
      <sz val="10"/>
      <color theme="0" tint="-0.34998626667073579"/>
      <name val="Arial"/>
      <family val="2"/>
    </font>
    <font>
      <b/>
      <i/>
      <sz val="8"/>
      <name val="Arial"/>
      <family val="2"/>
    </font>
    <font>
      <b/>
      <sz val="20"/>
      <color theme="1"/>
      <name val="Arial"/>
      <family val="2"/>
    </font>
    <font>
      <b/>
      <sz val="11"/>
      <color rgb="FFC00000"/>
      <name val="Arial"/>
      <family val="2"/>
    </font>
    <font>
      <i/>
      <sz val="10"/>
      <color theme="1"/>
      <name val="Arial"/>
      <family val="2"/>
    </font>
    <font>
      <b/>
      <sz val="8"/>
      <color theme="1"/>
      <name val="Arial"/>
      <family val="2"/>
    </font>
    <font>
      <b/>
      <i/>
      <sz val="11"/>
      <color theme="1"/>
      <name val="Arial"/>
      <family val="2"/>
    </font>
    <font>
      <i/>
      <sz val="11"/>
      <color rgb="FFC00000"/>
      <name val="Arial"/>
      <family val="2"/>
    </font>
    <font>
      <b/>
      <sz val="14"/>
      <color theme="1"/>
      <name val="Calibri"/>
      <family val="2"/>
      <scheme val="minor"/>
    </font>
    <font>
      <b/>
      <sz val="11"/>
      <color theme="1"/>
      <name val="Calibri"/>
      <family val="2"/>
      <scheme val="minor"/>
    </font>
  </fonts>
  <fills count="11">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rgb="FF008390"/>
        <bgColor indexed="64"/>
      </patternFill>
    </fill>
    <fill>
      <patternFill patternType="solid">
        <fgColor theme="4" tint="0.79998168889431442"/>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92D050"/>
        <bgColor indexed="64"/>
      </patternFill>
    </fill>
  </fills>
  <borders count="47">
    <border>
      <left/>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3" tint="0.79998168889431442"/>
      </left>
      <right style="thin">
        <color theme="3" tint="0.79998168889431442"/>
      </right>
      <top style="thin">
        <color theme="3" tint="0.79998168889431442"/>
      </top>
      <bottom/>
      <diagonal/>
    </border>
    <border>
      <left/>
      <right/>
      <top style="thin">
        <color indexed="64"/>
      </top>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theme="0" tint="-0.24994659260841701"/>
      </left>
      <right style="thin">
        <color theme="0" tint="-0.24994659260841701"/>
      </right>
      <top style="medium">
        <color indexed="64"/>
      </top>
      <bottom/>
      <diagonal/>
    </border>
    <border>
      <left/>
      <right style="medium">
        <color indexed="64"/>
      </right>
      <top style="medium">
        <color indexed="64"/>
      </top>
      <bottom/>
      <diagonal/>
    </border>
    <border>
      <left style="thin">
        <color indexed="64"/>
      </left>
      <right style="thin">
        <color indexed="64"/>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thin">
        <color indexed="64"/>
      </left>
      <right style="thin">
        <color indexed="64"/>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medium">
        <color indexed="64"/>
      </right>
      <top style="thin">
        <color theme="0" tint="-0.24994659260841701"/>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bottom style="thin">
        <color indexed="64"/>
      </bottom>
      <diagonal/>
    </border>
  </borders>
  <cellStyleXfs count="69">
    <xf numFmtId="0" fontId="0" fillId="0" borderId="0"/>
    <xf numFmtId="0" fontId="1"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3" fillId="0" borderId="0" applyFont="0" applyFill="0" applyBorder="0" applyAlignment="0" applyProtection="0"/>
    <xf numFmtId="0" fontId="3" fillId="0" borderId="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9" fontId="2"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167" fontId="4" fillId="0" borderId="0" applyBorder="0">
      <alignment vertical="center"/>
    </xf>
    <xf numFmtId="166"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0" fontId="5" fillId="4" borderId="0" applyBorder="0">
      <alignment horizontal="left" vertical="center"/>
    </xf>
    <xf numFmtId="0" fontId="6" fillId="0" borderId="0"/>
    <xf numFmtId="0" fontId="7" fillId="0" borderId="0"/>
    <xf numFmtId="0" fontId="8" fillId="0" borderId="0" applyFill="0" applyBorder="0">
      <alignment horizontal="left" vertical="center"/>
    </xf>
    <xf numFmtId="0" fontId="9" fillId="0" borderId="0" applyFill="0" applyBorder="0">
      <alignment vertical="center"/>
    </xf>
    <xf numFmtId="168" fontId="10" fillId="5" borderId="1">
      <alignment horizontal="right" vertical="center"/>
      <protection locked="0"/>
    </xf>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1" fillId="0" borderId="0"/>
    <xf numFmtId="166" fontId="2" fillId="0" borderId="0" applyFont="0" applyFill="0" applyBorder="0" applyAlignment="0" applyProtection="0"/>
    <xf numFmtId="0" fontId="12" fillId="0" borderId="0"/>
    <xf numFmtId="165" fontId="1" fillId="0" borderId="0" applyFont="0" applyFill="0" applyBorder="0" applyAlignment="0" applyProtection="0"/>
    <xf numFmtId="9" fontId="1" fillId="0" borderId="0" applyFont="0" applyFill="0" applyBorder="0" applyAlignment="0" applyProtection="0"/>
    <xf numFmtId="0" fontId="2" fillId="0" borderId="0"/>
  </cellStyleXfs>
  <cellXfs count="179">
    <xf numFmtId="0" fontId="0" fillId="0" borderId="0" xfId="0"/>
    <xf numFmtId="0" fontId="16" fillId="6" borderId="0" xfId="0" applyFont="1" applyFill="1"/>
    <xf numFmtId="0" fontId="17" fillId="7" borderId="0" xfId="0" applyFont="1" applyFill="1"/>
    <xf numFmtId="0" fontId="18" fillId="7" borderId="0" xfId="0" applyFont="1" applyFill="1"/>
    <xf numFmtId="0" fontId="18" fillId="5" borderId="0" xfId="0" applyFont="1" applyFill="1"/>
    <xf numFmtId="0" fontId="19" fillId="6" borderId="0" xfId="0" applyFont="1" applyFill="1"/>
    <xf numFmtId="0" fontId="20" fillId="6" borderId="0" xfId="0" applyFont="1" applyFill="1"/>
    <xf numFmtId="0" fontId="21" fillId="6" borderId="0" xfId="0" applyFont="1" applyFill="1"/>
    <xf numFmtId="0" fontId="22" fillId="6" borderId="0" xfId="0" applyFont="1" applyFill="1"/>
    <xf numFmtId="0" fontId="23" fillId="5" borderId="0" xfId="0" applyFont="1" applyFill="1"/>
    <xf numFmtId="0" fontId="24" fillId="7" borderId="0" xfId="0" applyFont="1" applyFill="1"/>
    <xf numFmtId="0" fontId="25" fillId="7" borderId="0" xfId="0" applyFont="1" applyFill="1"/>
    <xf numFmtId="0" fontId="19" fillId="6" borderId="2" xfId="0" applyFont="1" applyFill="1" applyBorder="1"/>
    <xf numFmtId="0" fontId="16" fillId="6" borderId="2" xfId="0" applyFont="1" applyFill="1" applyBorder="1"/>
    <xf numFmtId="0" fontId="16" fillId="6" borderId="2" xfId="0" applyFont="1" applyFill="1" applyBorder="1" applyAlignment="1">
      <alignment horizontal="left" indent="1"/>
    </xf>
    <xf numFmtId="0" fontId="18" fillId="7" borderId="0" xfId="0" applyFont="1" applyFill="1" applyAlignment="1">
      <alignment horizontal="right"/>
    </xf>
    <xf numFmtId="0" fontId="24" fillId="6" borderId="0" xfId="0" applyFont="1" applyFill="1"/>
    <xf numFmtId="0" fontId="17" fillId="6" borderId="0" xfId="0" applyFont="1" applyFill="1"/>
    <xf numFmtId="0" fontId="25" fillId="6" borderId="0" xfId="0" applyFont="1" applyFill="1"/>
    <xf numFmtId="0" fontId="25" fillId="7" borderId="0" xfId="0" applyFont="1" applyFill="1" applyAlignment="1">
      <alignment horizontal="right"/>
    </xf>
    <xf numFmtId="0" fontId="16" fillId="6" borderId="0" xfId="0" applyFont="1" applyFill="1" applyAlignment="1">
      <alignment horizontal="right"/>
    </xf>
    <xf numFmtId="0" fontId="16" fillId="6" borderId="2" xfId="0" applyFont="1" applyFill="1" applyBorder="1" applyAlignment="1">
      <alignment horizontal="right"/>
    </xf>
    <xf numFmtId="3" fontId="16" fillId="6" borderId="2" xfId="0" applyNumberFormat="1" applyFont="1" applyFill="1" applyBorder="1"/>
    <xf numFmtId="3" fontId="19" fillId="6" borderId="2" xfId="0" applyNumberFormat="1" applyFont="1" applyFill="1" applyBorder="1"/>
    <xf numFmtId="0" fontId="19" fillId="6" borderId="4" xfId="0" applyFont="1" applyFill="1" applyBorder="1"/>
    <xf numFmtId="0" fontId="16" fillId="6" borderId="3" xfId="0" applyFont="1" applyFill="1" applyBorder="1"/>
    <xf numFmtId="0" fontId="19" fillId="6" borderId="3" xfId="0" applyFont="1" applyFill="1" applyBorder="1"/>
    <xf numFmtId="0" fontId="16" fillId="6" borderId="3" xfId="0" applyFont="1" applyFill="1" applyBorder="1" applyAlignment="1">
      <alignment horizontal="left" indent="1"/>
    </xf>
    <xf numFmtId="3" fontId="16" fillId="6" borderId="3" xfId="0" applyNumberFormat="1" applyFont="1" applyFill="1" applyBorder="1"/>
    <xf numFmtId="3" fontId="19" fillId="6" borderId="3" xfId="0" applyNumberFormat="1" applyFont="1" applyFill="1" applyBorder="1"/>
    <xf numFmtId="0" fontId="14" fillId="0" borderId="2" xfId="0" applyFont="1" applyBorder="1"/>
    <xf numFmtId="0" fontId="14" fillId="0" borderId="2" xfId="0" applyFont="1" applyBorder="1" applyAlignment="1">
      <alignment horizontal="left" indent="1"/>
    </xf>
    <xf numFmtId="0" fontId="13" fillId="0" borderId="2" xfId="0" applyFont="1" applyBorder="1"/>
    <xf numFmtId="0" fontId="19" fillId="0" borderId="2" xfId="0" applyFont="1" applyBorder="1"/>
    <xf numFmtId="0" fontId="16" fillId="0" borderId="2" xfId="0" applyFont="1" applyBorder="1" applyAlignment="1">
      <alignment horizontal="left" indent="1"/>
    </xf>
    <xf numFmtId="0" fontId="19" fillId="6" borderId="2" xfId="0" applyFont="1" applyFill="1" applyBorder="1" applyAlignment="1">
      <alignment horizontal="left" indent="1"/>
    </xf>
    <xf numFmtId="169" fontId="16" fillId="6" borderId="2" xfId="0" applyNumberFormat="1" applyFont="1" applyFill="1" applyBorder="1" applyAlignment="1">
      <alignment horizontal="left" indent="1"/>
    </xf>
    <xf numFmtId="169" fontId="19" fillId="6" borderId="2" xfId="0" applyNumberFormat="1" applyFont="1" applyFill="1" applyBorder="1" applyAlignment="1">
      <alignment horizontal="left" indent="1"/>
    </xf>
    <xf numFmtId="165" fontId="16" fillId="6" borderId="2" xfId="66" applyFont="1" applyFill="1" applyBorder="1"/>
    <xf numFmtId="171" fontId="16" fillId="6" borderId="0" xfId="0" applyNumberFormat="1" applyFont="1" applyFill="1"/>
    <xf numFmtId="165" fontId="27" fillId="6" borderId="2" xfId="66" applyFont="1" applyFill="1" applyBorder="1"/>
    <xf numFmtId="171" fontId="29" fillId="6" borderId="0" xfId="0" applyNumberFormat="1" applyFont="1" applyFill="1"/>
    <xf numFmtId="169" fontId="16" fillId="6" borderId="2" xfId="66" applyNumberFormat="1" applyFont="1" applyFill="1" applyBorder="1"/>
    <xf numFmtId="0" fontId="28" fillId="6" borderId="0" xfId="0" applyFont="1" applyFill="1"/>
    <xf numFmtId="169" fontId="16" fillId="8" borderId="2" xfId="66" applyNumberFormat="1" applyFont="1" applyFill="1" applyBorder="1" applyAlignment="1">
      <alignment horizontal="left" indent="1"/>
    </xf>
    <xf numFmtId="9" fontId="16" fillId="8" borderId="2" xfId="67" applyFont="1" applyFill="1" applyBorder="1" applyAlignment="1">
      <alignment vertical="center"/>
    </xf>
    <xf numFmtId="0" fontId="14" fillId="6" borderId="0" xfId="0" applyFont="1" applyFill="1"/>
    <xf numFmtId="0" fontId="14" fillId="6" borderId="0" xfId="0" applyFont="1" applyFill="1" applyAlignment="1">
      <alignment horizontal="center"/>
    </xf>
    <xf numFmtId="0" fontId="16" fillId="6" borderId="0" xfId="0" applyFont="1" applyFill="1" applyAlignment="1">
      <alignment horizontal="left"/>
    </xf>
    <xf numFmtId="0" fontId="18" fillId="5" borderId="0" xfId="0" applyFont="1" applyFill="1" applyAlignment="1">
      <alignment horizontal="left"/>
    </xf>
    <xf numFmtId="0" fontId="14" fillId="6" borderId="0" xfId="0" applyFont="1" applyFill="1" applyAlignment="1">
      <alignment horizontal="left"/>
    </xf>
    <xf numFmtId="0" fontId="14" fillId="0" borderId="0" xfId="0" applyFont="1" applyAlignment="1">
      <alignment horizontal="left"/>
    </xf>
    <xf numFmtId="0" fontId="16" fillId="6" borderId="2" xfId="0" applyFont="1" applyFill="1" applyBorder="1" applyAlignment="1">
      <alignment vertical="center"/>
    </xf>
    <xf numFmtId="170" fontId="16" fillId="8" borderId="2" xfId="0" applyNumberFormat="1" applyFont="1" applyFill="1" applyBorder="1" applyAlignment="1">
      <alignment vertical="center"/>
    </xf>
    <xf numFmtId="0" fontId="16" fillId="6" borderId="0" xfId="0" applyFont="1" applyFill="1" applyAlignment="1">
      <alignment vertical="center"/>
    </xf>
    <xf numFmtId="0" fontId="25" fillId="7" borderId="0" xfId="0" applyFont="1" applyFill="1" applyAlignment="1">
      <alignment vertical="center"/>
    </xf>
    <xf numFmtId="4" fontId="16" fillId="8" borderId="2" xfId="0" applyNumberFormat="1" applyFont="1" applyFill="1" applyBorder="1" applyAlignment="1">
      <alignment vertical="center"/>
    </xf>
    <xf numFmtId="0" fontId="30" fillId="0" borderId="0" xfId="65" applyFont="1"/>
    <xf numFmtId="0" fontId="2" fillId="0" borderId="0" xfId="2" applyAlignment="1">
      <alignment horizontal="center"/>
    </xf>
    <xf numFmtId="0" fontId="2" fillId="0" borderId="0" xfId="2"/>
    <xf numFmtId="0" fontId="0" fillId="0" borderId="0" xfId="0" applyAlignment="1">
      <alignment horizontal="center"/>
    </xf>
    <xf numFmtId="0" fontId="13" fillId="6" borderId="13" xfId="0" applyFont="1" applyFill="1" applyBorder="1" applyAlignment="1">
      <alignment vertical="center"/>
    </xf>
    <xf numFmtId="0" fontId="31" fillId="0" borderId="14" xfId="2" applyFont="1" applyBorder="1" applyAlignment="1">
      <alignment horizontal="center"/>
    </xf>
    <xf numFmtId="0" fontId="13" fillId="6" borderId="15" xfId="0" applyFont="1" applyFill="1" applyBorder="1" applyAlignment="1">
      <alignment horizontal="center" vertical="center"/>
    </xf>
    <xf numFmtId="3" fontId="31" fillId="6" borderId="13" xfId="0" applyNumberFormat="1" applyFont="1" applyFill="1" applyBorder="1" applyAlignment="1">
      <alignment horizontal="center" vertical="center" wrapText="1"/>
    </xf>
    <xf numFmtId="3" fontId="31" fillId="6" borderId="16" xfId="0" applyNumberFormat="1" applyFont="1" applyFill="1" applyBorder="1" applyAlignment="1">
      <alignment horizontal="center" vertical="center" wrapText="1"/>
    </xf>
    <xf numFmtId="3" fontId="31" fillId="6" borderId="17" xfId="0" applyNumberFormat="1" applyFont="1" applyFill="1" applyBorder="1" applyAlignment="1">
      <alignment horizontal="center" vertical="center" wrapText="1"/>
    </xf>
    <xf numFmtId="0" fontId="14" fillId="6" borderId="13" xfId="0" applyFont="1" applyFill="1" applyBorder="1" applyAlignment="1">
      <alignment horizontal="left" indent="1"/>
    </xf>
    <xf numFmtId="0" fontId="33" fillId="0" borderId="14" xfId="2" applyFont="1" applyBorder="1" applyAlignment="1">
      <alignment horizontal="center"/>
    </xf>
    <xf numFmtId="0" fontId="33" fillId="6" borderId="15" xfId="0" applyFont="1" applyFill="1" applyBorder="1" applyAlignment="1">
      <alignment horizontal="center"/>
    </xf>
    <xf numFmtId="3" fontId="2" fillId="6" borderId="13" xfId="0" applyNumberFormat="1" applyFont="1" applyFill="1" applyBorder="1" applyAlignment="1">
      <alignment horizontal="center"/>
    </xf>
    <xf numFmtId="3" fontId="2" fillId="6" borderId="16" xfId="0" applyNumberFormat="1" applyFont="1" applyFill="1" applyBorder="1" applyAlignment="1">
      <alignment horizontal="center"/>
    </xf>
    <xf numFmtId="3" fontId="2" fillId="6" borderId="17" xfId="0" applyNumberFormat="1" applyFont="1" applyFill="1" applyBorder="1" applyAlignment="1">
      <alignment horizontal="center"/>
    </xf>
    <xf numFmtId="0" fontId="14" fillId="6" borderId="6" xfId="0" applyFont="1" applyFill="1" applyBorder="1" applyAlignment="1">
      <alignment horizontal="left" indent="1"/>
    </xf>
    <xf numFmtId="0" fontId="33" fillId="0" borderId="18" xfId="2" applyFont="1" applyBorder="1" applyAlignment="1">
      <alignment horizontal="center"/>
    </xf>
    <xf numFmtId="0" fontId="33" fillId="6" borderId="7" xfId="0" applyFont="1" applyFill="1" applyBorder="1" applyAlignment="1">
      <alignment horizontal="center"/>
    </xf>
    <xf numFmtId="3" fontId="2" fillId="6" borderId="6" xfId="0" applyNumberFormat="1" applyFont="1" applyFill="1" applyBorder="1" applyAlignment="1">
      <alignment horizontal="center"/>
    </xf>
    <xf numFmtId="3" fontId="2" fillId="6" borderId="8" xfId="0" applyNumberFormat="1" applyFont="1" applyFill="1" applyBorder="1" applyAlignment="1">
      <alignment horizontal="center"/>
    </xf>
    <xf numFmtId="3" fontId="2" fillId="6" borderId="9" xfId="0" applyNumberFormat="1" applyFont="1" applyFill="1" applyBorder="1" applyAlignment="1">
      <alignment horizontal="center"/>
    </xf>
    <xf numFmtId="0" fontId="14" fillId="6" borderId="19" xfId="0" applyFont="1" applyFill="1" applyBorder="1" applyAlignment="1">
      <alignment horizontal="left" indent="1"/>
    </xf>
    <xf numFmtId="0" fontId="33" fillId="0" borderId="20" xfId="2" applyFont="1" applyBorder="1" applyAlignment="1">
      <alignment horizontal="center"/>
    </xf>
    <xf numFmtId="0" fontId="33" fillId="6" borderId="21" xfId="0" applyFont="1" applyFill="1" applyBorder="1" applyAlignment="1">
      <alignment horizontal="center"/>
    </xf>
    <xf numFmtId="3" fontId="2" fillId="6" borderId="19" xfId="0" applyNumberFormat="1" applyFont="1" applyFill="1" applyBorder="1" applyAlignment="1">
      <alignment horizontal="center"/>
    </xf>
    <xf numFmtId="3" fontId="2" fillId="6" borderId="22" xfId="0" applyNumberFormat="1" applyFont="1" applyFill="1" applyBorder="1" applyAlignment="1">
      <alignment horizontal="center"/>
    </xf>
    <xf numFmtId="3" fontId="2" fillId="6" borderId="23" xfId="0" applyNumberFormat="1" applyFont="1" applyFill="1" applyBorder="1" applyAlignment="1">
      <alignment horizontal="center"/>
    </xf>
    <xf numFmtId="0" fontId="13" fillId="6" borderId="24" xfId="0" applyFont="1" applyFill="1" applyBorder="1"/>
    <xf numFmtId="0" fontId="2" fillId="0" borderId="25" xfId="2" applyBorder="1" applyAlignment="1">
      <alignment horizontal="center"/>
    </xf>
    <xf numFmtId="0" fontId="14" fillId="6" borderId="26" xfId="0" applyFont="1" applyFill="1" applyBorder="1" applyAlignment="1">
      <alignment horizontal="center"/>
    </xf>
    <xf numFmtId="3" fontId="31" fillId="6" borderId="24" xfId="0" applyNumberFormat="1" applyFont="1" applyFill="1" applyBorder="1" applyAlignment="1">
      <alignment horizontal="center"/>
    </xf>
    <xf numFmtId="3" fontId="31" fillId="6" borderId="27" xfId="0" applyNumberFormat="1" applyFont="1" applyFill="1" applyBorder="1" applyAlignment="1">
      <alignment horizontal="center"/>
    </xf>
    <xf numFmtId="3" fontId="31" fillId="6" borderId="28" xfId="0" applyNumberFormat="1" applyFont="1" applyFill="1" applyBorder="1" applyAlignment="1">
      <alignment horizontal="center"/>
    </xf>
    <xf numFmtId="3" fontId="31" fillId="6" borderId="0" xfId="0" applyNumberFormat="1" applyFont="1" applyFill="1" applyAlignment="1">
      <alignment horizontal="center"/>
    </xf>
    <xf numFmtId="3" fontId="2" fillId="6" borderId="29" xfId="0" applyNumberFormat="1" applyFont="1" applyFill="1" applyBorder="1" applyAlignment="1">
      <alignment horizontal="center"/>
    </xf>
    <xf numFmtId="3" fontId="2" fillId="6" borderId="30" xfId="0" applyNumberFormat="1" applyFont="1" applyFill="1" applyBorder="1" applyAlignment="1">
      <alignment horizontal="center"/>
    </xf>
    <xf numFmtId="3" fontId="14" fillId="6" borderId="8" xfId="0" applyNumberFormat="1" applyFont="1" applyFill="1" applyBorder="1" applyAlignment="1">
      <alignment horizontal="center"/>
    </xf>
    <xf numFmtId="3" fontId="14" fillId="6" borderId="9" xfId="0" applyNumberFormat="1" applyFont="1" applyFill="1" applyBorder="1" applyAlignment="1">
      <alignment horizontal="center"/>
    </xf>
    <xf numFmtId="3" fontId="31" fillId="6" borderId="31" xfId="0" applyNumberFormat="1" applyFont="1" applyFill="1" applyBorder="1" applyAlignment="1">
      <alignment horizontal="center"/>
    </xf>
    <xf numFmtId="0" fontId="13" fillId="6" borderId="0" xfId="0" applyFont="1" applyFill="1"/>
    <xf numFmtId="0" fontId="2" fillId="0" borderId="5" xfId="2" applyBorder="1" applyAlignment="1">
      <alignment horizontal="center"/>
    </xf>
    <xf numFmtId="173" fontId="34" fillId="0" borderId="0" xfId="2" applyNumberFormat="1" applyFont="1" applyAlignment="1">
      <alignment horizontal="left"/>
    </xf>
    <xf numFmtId="165" fontId="16" fillId="6" borderId="2" xfId="66" quotePrefix="1" applyFont="1" applyFill="1" applyBorder="1"/>
    <xf numFmtId="165" fontId="16" fillId="6" borderId="0" xfId="0" applyNumberFormat="1" applyFont="1" applyFill="1"/>
    <xf numFmtId="0" fontId="35" fillId="6" borderId="0" xfId="0" applyFont="1" applyFill="1"/>
    <xf numFmtId="4" fontId="14" fillId="6" borderId="9" xfId="0" applyNumberFormat="1" applyFont="1" applyFill="1" applyBorder="1" applyAlignment="1">
      <alignment horizontal="center"/>
    </xf>
    <xf numFmtId="4" fontId="34" fillId="0" borderId="0" xfId="2" applyNumberFormat="1" applyFont="1" applyAlignment="1">
      <alignment horizontal="left"/>
    </xf>
    <xf numFmtId="10" fontId="16" fillId="8" borderId="2" xfId="67" applyNumberFormat="1" applyFont="1" applyFill="1" applyBorder="1" applyAlignment="1">
      <alignment vertical="center"/>
    </xf>
    <xf numFmtId="10" fontId="16" fillId="8" borderId="2" xfId="67" applyNumberFormat="1" applyFont="1" applyFill="1" applyBorder="1"/>
    <xf numFmtId="0" fontId="23" fillId="0" borderId="2" xfId="0" applyFont="1" applyBorder="1"/>
    <xf numFmtId="174" fontId="16" fillId="8" borderId="2" xfId="66" applyNumberFormat="1" applyFont="1" applyFill="1" applyBorder="1"/>
    <xf numFmtId="0" fontId="36" fillId="6" borderId="2" xfId="0" applyFont="1" applyFill="1" applyBorder="1"/>
    <xf numFmtId="0" fontId="37" fillId="6" borderId="0" xfId="0" applyFont="1" applyFill="1"/>
    <xf numFmtId="2" fontId="16" fillId="6" borderId="2" xfId="66" applyNumberFormat="1" applyFont="1" applyFill="1" applyBorder="1"/>
    <xf numFmtId="169" fontId="36" fillId="6" borderId="2" xfId="0" applyNumberFormat="1" applyFont="1" applyFill="1" applyBorder="1"/>
    <xf numFmtId="169" fontId="28" fillId="6" borderId="0" xfId="0" applyNumberFormat="1" applyFont="1" applyFill="1"/>
    <xf numFmtId="169" fontId="16" fillId="6" borderId="2" xfId="0" applyNumberFormat="1" applyFont="1" applyFill="1" applyBorder="1"/>
    <xf numFmtId="9" fontId="16" fillId="9" borderId="2" xfId="67" applyFont="1" applyFill="1" applyBorder="1"/>
    <xf numFmtId="174" fontId="16" fillId="6" borderId="0" xfId="0" applyNumberFormat="1" applyFont="1" applyFill="1"/>
    <xf numFmtId="174" fontId="16" fillId="6" borderId="2" xfId="0" applyNumberFormat="1" applyFont="1" applyFill="1" applyBorder="1"/>
    <xf numFmtId="174" fontId="16" fillId="6" borderId="2" xfId="0" quotePrefix="1" applyNumberFormat="1" applyFont="1" applyFill="1" applyBorder="1"/>
    <xf numFmtId="3" fontId="16" fillId="6" borderId="0" xfId="0" applyNumberFormat="1" applyFont="1" applyFill="1"/>
    <xf numFmtId="169" fontId="16" fillId="6" borderId="0" xfId="0" applyNumberFormat="1" applyFont="1" applyFill="1"/>
    <xf numFmtId="0" fontId="26" fillId="6" borderId="0" xfId="0" applyFont="1" applyFill="1"/>
    <xf numFmtId="0" fontId="19" fillId="6" borderId="38" xfId="0" applyFont="1" applyFill="1" applyBorder="1"/>
    <xf numFmtId="0" fontId="16" fillId="6" borderId="32" xfId="0" applyFont="1" applyFill="1" applyBorder="1" applyAlignment="1">
      <alignment vertical="center"/>
    </xf>
    <xf numFmtId="0" fontId="19" fillId="0" borderId="34" xfId="0" applyFont="1" applyBorder="1" applyAlignment="1">
      <alignment horizontal="center" wrapText="1"/>
    </xf>
    <xf numFmtId="0" fontId="16" fillId="6" borderId="37" xfId="0" applyFont="1" applyFill="1" applyBorder="1" applyAlignment="1">
      <alignment vertical="center"/>
    </xf>
    <xf numFmtId="0" fontId="16" fillId="6" borderId="33" xfId="0" applyFont="1" applyFill="1" applyBorder="1" applyAlignment="1">
      <alignment horizontal="center" vertical="center"/>
    </xf>
    <xf numFmtId="0" fontId="16" fillId="6" borderId="35" xfId="0" applyFont="1" applyFill="1" applyBorder="1" applyAlignment="1">
      <alignment vertical="center"/>
    </xf>
    <xf numFmtId="0" fontId="16" fillId="6" borderId="36" xfId="0" applyFont="1" applyFill="1" applyBorder="1" applyAlignment="1">
      <alignment horizontal="center" vertical="center"/>
    </xf>
    <xf numFmtId="0" fontId="16" fillId="6" borderId="9" xfId="0" applyFont="1" applyFill="1" applyBorder="1" applyAlignment="1">
      <alignment horizontal="center" vertical="center" wrapText="1"/>
    </xf>
    <xf numFmtId="0" fontId="39" fillId="6" borderId="0" xfId="0" applyFont="1" applyFill="1"/>
    <xf numFmtId="165" fontId="27" fillId="6" borderId="2" xfId="66" quotePrefix="1" applyFont="1" applyFill="1" applyBorder="1"/>
    <xf numFmtId="165" fontId="27" fillId="6" borderId="0" xfId="66" applyFont="1" applyFill="1" applyBorder="1"/>
    <xf numFmtId="3" fontId="19" fillId="6" borderId="0" xfId="0" applyNumberFormat="1" applyFont="1" applyFill="1"/>
    <xf numFmtId="165" fontId="16" fillId="6" borderId="0" xfId="66" applyFont="1" applyFill="1" applyBorder="1"/>
    <xf numFmtId="174" fontId="16" fillId="6" borderId="0" xfId="0" quotePrefix="1" applyNumberFormat="1" applyFont="1" applyFill="1"/>
    <xf numFmtId="2" fontId="16" fillId="6" borderId="0" xfId="66" applyNumberFormat="1" applyFont="1" applyFill="1" applyBorder="1"/>
    <xf numFmtId="169" fontId="16" fillId="6" borderId="0" xfId="66" applyNumberFormat="1" applyFont="1" applyFill="1" applyBorder="1"/>
    <xf numFmtId="169" fontId="36" fillId="6" borderId="0" xfId="0" applyNumberFormat="1" applyFont="1" applyFill="1"/>
    <xf numFmtId="0" fontId="18" fillId="6" borderId="0" xfId="0" applyFont="1" applyFill="1" applyAlignment="1">
      <alignment horizontal="right"/>
    </xf>
    <xf numFmtId="0" fontId="18" fillId="6" borderId="0" xfId="0" applyFont="1" applyFill="1"/>
    <xf numFmtId="0" fontId="40" fillId="6" borderId="0" xfId="0" applyFont="1" applyFill="1"/>
    <xf numFmtId="0" fontId="2" fillId="0" borderId="0" xfId="2" applyBorder="1" applyAlignment="1">
      <alignment horizontal="center"/>
    </xf>
    <xf numFmtId="0" fontId="14" fillId="0" borderId="0" xfId="0" applyFont="1" applyBorder="1" applyAlignment="1">
      <alignment horizontal="left" indent="1"/>
    </xf>
    <xf numFmtId="0" fontId="19" fillId="6" borderId="0" xfId="0" applyFont="1" applyFill="1" applyBorder="1"/>
    <xf numFmtId="0" fontId="16" fillId="6" borderId="2" xfId="0" applyFont="1" applyFill="1" applyBorder="1" applyAlignment="1">
      <alignment horizontal="right" indent="1"/>
    </xf>
    <xf numFmtId="0" fontId="16" fillId="6" borderId="0" xfId="0" applyFont="1" applyFill="1" applyBorder="1"/>
    <xf numFmtId="9" fontId="16" fillId="9" borderId="0" xfId="67" applyFont="1" applyFill="1" applyBorder="1"/>
    <xf numFmtId="0" fontId="36" fillId="6" borderId="0" xfId="0" applyFont="1" applyFill="1" applyBorder="1"/>
    <xf numFmtId="169" fontId="36" fillId="6" borderId="0" xfId="0" applyNumberFormat="1" applyFont="1" applyFill="1" applyBorder="1"/>
    <xf numFmtId="0" fontId="19" fillId="0" borderId="0" xfId="0" applyFont="1"/>
    <xf numFmtId="4" fontId="16" fillId="8" borderId="0" xfId="0" applyNumberFormat="1" applyFont="1" applyFill="1" applyAlignment="1">
      <alignment vertical="center"/>
    </xf>
    <xf numFmtId="165" fontId="16" fillId="6" borderId="2" xfId="66" applyFont="1" applyFill="1" applyBorder="1" applyAlignment="1">
      <alignment horizontal="right"/>
    </xf>
    <xf numFmtId="172" fontId="16" fillId="6" borderId="2" xfId="66" applyNumberFormat="1" applyFont="1" applyFill="1" applyBorder="1" applyAlignment="1">
      <alignment horizontal="right"/>
    </xf>
    <xf numFmtId="0" fontId="19" fillId="0" borderId="39" xfId="0" applyFont="1" applyBorder="1" applyAlignment="1">
      <alignment horizontal="center" wrapText="1"/>
    </xf>
    <xf numFmtId="0" fontId="16" fillId="6" borderId="40" xfId="0" applyFont="1" applyFill="1" applyBorder="1" applyAlignment="1">
      <alignment horizontal="center" vertical="center"/>
    </xf>
    <xf numFmtId="0" fontId="16" fillId="6" borderId="41" xfId="0" applyFont="1" applyFill="1" applyBorder="1" applyAlignment="1">
      <alignment horizontal="center" vertical="center" wrapText="1"/>
    </xf>
    <xf numFmtId="0" fontId="16" fillId="6" borderId="42" xfId="0" applyFont="1" applyFill="1" applyBorder="1" applyAlignment="1">
      <alignment horizontal="center" vertical="center"/>
    </xf>
    <xf numFmtId="0" fontId="19" fillId="0" borderId="43" xfId="0" applyFont="1" applyBorder="1" applyAlignment="1">
      <alignment horizontal="center" wrapText="1"/>
    </xf>
    <xf numFmtId="0" fontId="16" fillId="6" borderId="44" xfId="0" applyFont="1" applyFill="1" applyBorder="1" applyAlignment="1">
      <alignment horizontal="center" vertical="center"/>
    </xf>
    <xf numFmtId="0" fontId="16" fillId="6" borderId="18" xfId="0" applyFont="1" applyFill="1" applyBorder="1" applyAlignment="1">
      <alignment horizontal="center" vertical="center" wrapText="1"/>
    </xf>
    <xf numFmtId="0" fontId="16" fillId="6" borderId="45" xfId="0" applyFont="1" applyFill="1" applyBorder="1" applyAlignment="1">
      <alignment horizontal="center" vertical="center"/>
    </xf>
    <xf numFmtId="10" fontId="16" fillId="8" borderId="0" xfId="67" applyNumberFormat="1" applyFont="1" applyFill="1" applyBorder="1"/>
    <xf numFmtId="0" fontId="19" fillId="6" borderId="0" xfId="0" applyFont="1" applyFill="1" applyAlignment="1">
      <alignment horizontal="center" vertical="center"/>
    </xf>
    <xf numFmtId="10" fontId="16" fillId="10" borderId="2" xfId="67" applyNumberFormat="1" applyFont="1" applyFill="1" applyBorder="1" applyAlignment="1">
      <alignment vertical="center"/>
    </xf>
    <xf numFmtId="169" fontId="16" fillId="10" borderId="2" xfId="66" applyNumberFormat="1" applyFont="1" applyFill="1" applyBorder="1" applyAlignment="1">
      <alignment horizontal="left" indent="1"/>
    </xf>
    <xf numFmtId="0" fontId="18" fillId="7" borderId="0" xfId="0" applyFont="1" applyFill="1" applyAlignment="1">
      <alignment horizontal="center"/>
    </xf>
    <xf numFmtId="0" fontId="41" fillId="0" borderId="0" xfId="0" applyFont="1"/>
    <xf numFmtId="165" fontId="16" fillId="6" borderId="2" xfId="66" applyFont="1" applyFill="1" applyBorder="1" applyAlignment="1">
      <alignment horizontal="center" vertical="center"/>
    </xf>
    <xf numFmtId="0" fontId="16" fillId="6" borderId="2" xfId="0" applyFont="1" applyFill="1" applyBorder="1" applyAlignment="1">
      <alignment horizontal="center" vertical="center"/>
    </xf>
    <xf numFmtId="10" fontId="16" fillId="6" borderId="2" xfId="67" applyNumberFormat="1" applyFont="1" applyFill="1" applyBorder="1" applyAlignment="1">
      <alignment horizontal="center" vertical="center"/>
    </xf>
    <xf numFmtId="0" fontId="42" fillId="0" borderId="46" xfId="0" applyFont="1" applyBorder="1"/>
    <xf numFmtId="0" fontId="0" fillId="0" borderId="0" xfId="0" quotePrefix="1"/>
    <xf numFmtId="0" fontId="18" fillId="7" borderId="0" xfId="0" applyFont="1" applyFill="1" applyAlignment="1">
      <alignment horizontal="center"/>
    </xf>
    <xf numFmtId="0" fontId="18" fillId="7" borderId="0" xfId="0" applyFont="1" applyFill="1" applyAlignment="1">
      <alignment horizontal="center"/>
    </xf>
    <xf numFmtId="0" fontId="32" fillId="0" borderId="10" xfId="2" applyFont="1" applyBorder="1" applyAlignment="1">
      <alignment horizontal="center"/>
    </xf>
    <xf numFmtId="0" fontId="32" fillId="0" borderId="11" xfId="2" applyFont="1" applyBorder="1" applyAlignment="1">
      <alignment horizontal="center"/>
    </xf>
    <xf numFmtId="0" fontId="32" fillId="0" borderId="12" xfId="2" applyFont="1" applyBorder="1" applyAlignment="1">
      <alignment horizontal="center"/>
    </xf>
    <xf numFmtId="10" fontId="0" fillId="0" borderId="0" xfId="67" applyNumberFormat="1" applyFont="1"/>
  </cellXfs>
  <cellStyles count="69">
    <cellStyle name="Calc 1" xfId="18" xr:uid="{71D0D6B4-19A6-4F83-A642-1AC31A62112F}"/>
    <cellStyle name="Comma 2" xfId="9" xr:uid="{788D2BF3-EAF4-4545-98DE-5EE541C54AC8}"/>
    <cellStyle name="Comma 2 2" xfId="16" xr:uid="{650EEC31-9558-44F5-B932-DA285268C3DB}"/>
    <cellStyle name="Comma 2 2 2" xfId="29" xr:uid="{DFD8BFAC-4DBE-41AF-A9A9-92D625D0101A}"/>
    <cellStyle name="Comma 2 2 2 2" xfId="59" xr:uid="{F3425699-2DB2-4649-9720-2FCD3BDE0D02}"/>
    <cellStyle name="Comma 2 2 3" xfId="48" xr:uid="{321F2B46-2125-4524-98A9-F16FF064EA47}"/>
    <cellStyle name="Comma 2 3" xfId="24" xr:uid="{C80D79F5-657D-4566-B683-6EC85A73FA77}"/>
    <cellStyle name="Comma 2 3 2" xfId="54" xr:uid="{0F3E1562-21EA-47D0-9F1A-948886FE375E}"/>
    <cellStyle name="Comma 2 4" xfId="43" xr:uid="{7F7F27CC-5571-4047-AECC-208B4269709D}"/>
    <cellStyle name="Comma 3" xfId="19" xr:uid="{80CAD437-1EDC-49B7-ACB5-A5A297F47523}"/>
    <cellStyle name="Comma 3 2" xfId="6" xr:uid="{138ED3EB-594B-42FA-8486-7AF07A2E7493}"/>
    <cellStyle name="Comma 3 2 2" xfId="7" xr:uid="{0C7407BC-CF1A-4DCC-9B92-C4EDC5011748}"/>
    <cellStyle name="Comma 3 2 2 2" xfId="23" xr:uid="{A7D4A73A-BC6C-46EC-8411-54956FA0AFE8}"/>
    <cellStyle name="Comma 3 2 2 2 2" xfId="53" xr:uid="{95A3A763-3E50-40A7-8A56-F9F5678F5210}"/>
    <cellStyle name="Comma 3 2 2 3" xfId="42" xr:uid="{2ABABBE8-7885-46C0-98F3-FC41ECF9B47E}"/>
    <cellStyle name="Comma 3 2 3" xfId="22" xr:uid="{D97AF0DB-1A4D-4064-A763-52ABAF86B27F}"/>
    <cellStyle name="Comma 3 2 3 2" xfId="52" xr:uid="{31DC04B7-215A-4E82-BC39-4565D302D1F3}"/>
    <cellStyle name="Comma 3 2 4" xfId="41" xr:uid="{85DD766A-6468-4890-9495-277D9F5068AC}"/>
    <cellStyle name="Comma 3 3" xfId="30" xr:uid="{781063DD-3B25-4D54-97D6-CC42021769FF}"/>
    <cellStyle name="Comma 3 3 2" xfId="60" xr:uid="{236DA8E7-CD70-4E20-A470-D0035AFB15C8}"/>
    <cellStyle name="Comma 3 4" xfId="49" xr:uid="{FC0E5382-687B-4F0C-AD7C-1EEDEC1A1517}"/>
    <cellStyle name="Comma 4" xfId="11" xr:uid="{12C46840-A395-418D-9136-2E3FB4A61235}"/>
    <cellStyle name="Comma 4 2" xfId="25" xr:uid="{0D9D81FE-278B-4D3D-99C1-716085E07A6A}"/>
    <cellStyle name="Comma 4 2 2" xfId="55" xr:uid="{55B5DD66-3820-4EE5-AC75-E9F5F9D6A002}"/>
    <cellStyle name="Comma 4 3" xfId="44" xr:uid="{06A86941-3CDB-4E7F-9E57-FE47C8390DC2}"/>
    <cellStyle name="Comma 5" xfId="38" xr:uid="{9F77A0C1-429C-4E91-A327-1335FCF8169F}"/>
    <cellStyle name="Comma 5 2" xfId="62" xr:uid="{8D25F225-A8A1-415F-A8DB-A7C0EB509D6B}"/>
    <cellStyle name="Comma 6" xfId="64" xr:uid="{A9958476-B1E5-4B67-9E5D-505E8D259FAC}"/>
    <cellStyle name="Currency" xfId="66" builtinId="4"/>
    <cellStyle name="Currency 2" xfId="12" xr:uid="{CA0D015C-212F-4A04-B8F2-0E56F53A116E}"/>
    <cellStyle name="Currency 2 2" xfId="5" xr:uid="{CAB0B02F-56A4-417A-932C-BFE425D0ECBE}"/>
    <cellStyle name="Currency 2 2 2" xfId="21" xr:uid="{E4E033A1-3F6F-479C-818B-AB33D2C40121}"/>
    <cellStyle name="Currency 2 2 2 2" xfId="51" xr:uid="{3CA9F89A-1710-4120-87C7-8804D3BBE1DE}"/>
    <cellStyle name="Currency 2 2 3" xfId="40" xr:uid="{655C95F9-1F16-472C-A369-272C37203094}"/>
    <cellStyle name="Currency 2 3" xfId="26" xr:uid="{E9A13B97-4250-4A33-A1F3-983E726C83EA}"/>
    <cellStyle name="Currency 2 3 2" xfId="56" xr:uid="{22568F30-88BF-48DB-AA1D-A28BBD3386A0}"/>
    <cellStyle name="Currency 2 4" xfId="45" xr:uid="{8A75C9EB-8A13-4FC1-A7EC-54145456AEA6}"/>
    <cellStyle name="Currency 3" xfId="61" xr:uid="{5644402C-E423-4819-AC4B-C2D830EFE11F}"/>
    <cellStyle name="Currency 4" xfId="4" xr:uid="{1B6D43A0-D9B5-4D85-8680-224E1270E789}"/>
    <cellStyle name="Currency 4 2" xfId="20" xr:uid="{D5681E65-A782-4D86-B276-96EC28957B43}"/>
    <cellStyle name="Currency 4 2 2" xfId="50" xr:uid="{2791C78C-6944-4D25-B003-D950061E2DD6}"/>
    <cellStyle name="Currency 4 3" xfId="39" xr:uid="{1F25BBC4-C2B1-4FA7-AEF2-C195084FE3B4}"/>
    <cellStyle name="Currency 5" xfId="31" xr:uid="{DE08B425-91D2-4BCF-9B27-3B97AD390FEF}"/>
    <cellStyle name="Heading 2 10" xfId="32" xr:uid="{17BF5CB6-C22B-4382-8DAE-C86280661835}"/>
    <cellStyle name="Heading 3 Output" xfId="35" xr:uid="{2A1D1AD6-95A5-41A9-B961-9C300EE73B5A}"/>
    <cellStyle name="Heading 4 Output" xfId="36" xr:uid="{E0FAC601-C40A-4885-B877-B33711F055D4}"/>
    <cellStyle name="Input1" xfId="13" xr:uid="{89C64BA7-AA54-4ADD-9642-5338186ACE2F}"/>
    <cellStyle name="Input1 2" xfId="27" xr:uid="{59017186-8F48-45D2-8536-483FE78B2267}"/>
    <cellStyle name="Input1 2 2" xfId="57" xr:uid="{B0F1AB70-472D-444F-825C-6174CE0EAF86}"/>
    <cellStyle name="Input1 3" xfId="46" xr:uid="{69072029-8B70-45C3-BF32-43D544CA9293}"/>
    <cellStyle name="Input3" xfId="14" xr:uid="{DD7F6B7A-A9CF-4A23-8D4E-65B9D38694DB}"/>
    <cellStyle name="Input3 2" xfId="28" xr:uid="{CD6409AB-4285-4C06-8F36-A01E7B0BCB31}"/>
    <cellStyle name="Input3 2 2" xfId="58" xr:uid="{5A7D46DF-012E-4D0A-9E86-CED7F8C394C4}"/>
    <cellStyle name="Input3 3" xfId="47" xr:uid="{D452B34A-8B13-4954-8728-A2E2F2D19AF1}"/>
    <cellStyle name="Normal" xfId="0" builtinId="0"/>
    <cellStyle name="Normal 2" xfId="10" xr:uid="{E2A25AC5-C1FC-4808-830F-667DB7CFF2EB}"/>
    <cellStyle name="Normal 2 2" xfId="2" xr:uid="{0EBACF38-8ABE-4667-A3F0-B941ABAFEA70}"/>
    <cellStyle name="Normal 2 3" xfId="1" xr:uid="{4A64C658-17DA-4D09-A723-1258712CD991}"/>
    <cellStyle name="Normal 3" xfId="63" xr:uid="{7C0DBD61-B847-47CF-AF04-2D4B07C010C0}"/>
    <cellStyle name="Normal 3 2" xfId="68" xr:uid="{92317CA5-7134-4A8A-813F-98B345063425}"/>
    <cellStyle name="Normal 334" xfId="34" xr:uid="{A72C540C-869D-462D-8B07-E5A4980EB3D8}"/>
    <cellStyle name="Normal 4" xfId="65" xr:uid="{D1FDFE7A-9A55-4A92-A521-26B546BF00BA}"/>
    <cellStyle name="Normal 4 10" xfId="33" xr:uid="{4B95556B-8ED3-430E-B370-86A676E19D3E}"/>
    <cellStyle name="Normal 4 3" xfId="3" xr:uid="{21C484D7-79A6-4411-B029-23E9C6E3219A}"/>
    <cellStyle name="Number Assumptions" xfId="37" xr:uid="{8A656378-DBC3-4402-A3DF-E09D123BED33}"/>
    <cellStyle name="Percent" xfId="67" builtinId="5"/>
    <cellStyle name="Percent 2" xfId="17" xr:uid="{CFFCBDE6-8AF0-4423-A03A-5189399B0E2B}"/>
    <cellStyle name="Percent 2 2" xfId="8" xr:uid="{D0F62ED0-D77C-4277-82A1-96A3142CCFEC}"/>
    <cellStyle name="Percent 3" xfId="15" xr:uid="{97B0FDF3-5EA8-4AD2-BEAF-B7A6DC7E834C}"/>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ustomXml" Target="../customXml/item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3</xdr:row>
      <xdr:rowOff>31750</xdr:rowOff>
    </xdr:from>
    <xdr:to>
      <xdr:col>12</xdr:col>
      <xdr:colOff>232419</xdr:colOff>
      <xdr:row>40</xdr:row>
      <xdr:rowOff>41102</xdr:rowOff>
    </xdr:to>
    <xdr:pic>
      <xdr:nvPicPr>
        <xdr:cNvPr id="3" name="Picture 2">
          <a:extLst>
            <a:ext uri="{FF2B5EF4-FFF2-40B4-BE49-F238E27FC236}">
              <a16:creationId xmlns:a16="http://schemas.microsoft.com/office/drawing/2014/main" id="{F2C8ABBC-82B7-419E-A0CA-AEFBBAF33D21}"/>
            </a:ext>
          </a:extLst>
        </xdr:cNvPr>
        <xdr:cNvPicPr>
          <a:picLocks noChangeAspect="1"/>
        </xdr:cNvPicPr>
      </xdr:nvPicPr>
      <xdr:blipFill>
        <a:blip xmlns:r="http://schemas.openxmlformats.org/officeDocument/2006/relationships" r:embed="rId1"/>
        <a:stretch>
          <a:fillRect/>
        </a:stretch>
      </xdr:blipFill>
      <xdr:spPr>
        <a:xfrm>
          <a:off x="23812" y="571500"/>
          <a:ext cx="7542857" cy="647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DS%20ERGON%20TSS%20FY20%20Public%20lighting%20model.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cccgovau-my.sharepoint.com/Forecast/ERG%20-%20Proposal%20Tables%20and%20Charts%20-%20v2.0%20-%20Draft%20-%2006.07.2018%20(WI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cgovau-my.sharepoint.com/AlexPeij/EQL/StreetLighting/Energex%20Street%20Lighting%20Model%200708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ccgovau-my.sharepoint.com/sites/AER2025project-ACS/Shared%20Documents/Regulatory%20Proposal%20Final%20Documents/21%20November%202023/AER%20-%20Ergon%202025-30%20Public%20Lighting%20PTR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cgovau-my.sharepoint.com/Users/a.peij/AppData/Local/Microsoft/Windows/Temporary%20Internet%20Files/Content.Outlook/URU2XJXQ/Ergon%20Street%20Lighting%20Model%20reduced%20v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cccgovau-my.sharepoint.com/Users/a.peij/Documents/EQL/Public%20Lighting/Modelling/Business%20Case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cell r="D14" t="str">
            <v>Revenue cap</v>
          </cell>
        </row>
        <row r="15">
          <cell r="C15" t="str">
            <v>After appeal</v>
          </cell>
          <cell r="D15" t="str">
            <v>Revenue yield</v>
          </cell>
        </row>
        <row r="16">
          <cell r="C16" t="str">
            <v>Draft decision</v>
          </cell>
          <cell r="D16" t="str">
            <v>Weighted average price cap</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1">
        <row r="17">
          <cell r="B17" t="str">
            <v>Ausgrid (Tx Assets)</v>
          </cell>
          <cell r="C17" t="str">
            <v>Ausgrid (Tx Assets)</v>
          </cell>
          <cell r="D17">
            <v>67505337385</v>
          </cell>
          <cell r="E17" t="str">
            <v>NSW</v>
          </cell>
          <cell r="F17" t="str">
            <v>Electricity</v>
          </cell>
          <cell r="G17" t="str">
            <v>Distribution</v>
          </cell>
          <cell r="H17" t="str">
            <v>Revenue cap</v>
          </cell>
          <cell r="I17" t="str">
            <v>Financial</v>
          </cell>
          <cell r="J17" t="str">
            <v>June</v>
          </cell>
          <cell r="K17">
            <v>5</v>
          </cell>
          <cell r="L17">
            <v>5</v>
          </cell>
          <cell r="M17">
            <v>5</v>
          </cell>
          <cell r="N17">
            <v>5</v>
          </cell>
          <cell r="O17" t="str">
            <v>distribution determination</v>
          </cell>
          <cell r="P17" t="str">
            <v>570 George St</v>
          </cell>
          <cell r="R17" t="str">
            <v>SYDNEY</v>
          </cell>
          <cell r="S17" t="str">
            <v>NSW</v>
          </cell>
          <cell r="U17" t="str">
            <v>GPO Box 4009</v>
          </cell>
          <cell r="W17" t="str">
            <v>SYDNEY</v>
          </cell>
          <cell r="X17" t="str">
            <v>NSW</v>
          </cell>
          <cell r="Z17" t="str">
            <v>YES</v>
          </cell>
          <cell r="AA17" t="str">
            <v>YES</v>
          </cell>
          <cell r="AB17" t="str">
            <v>YES</v>
          </cell>
          <cell r="AC17" t="str">
            <v>YES</v>
          </cell>
          <cell r="AD17" t="str">
            <v>NO</v>
          </cell>
          <cell r="AE17" t="str">
            <v>CBD</v>
          </cell>
          <cell r="AF17" t="str">
            <v>Urban</v>
          </cell>
          <cell r="AG17" t="str">
            <v>Short rural</v>
          </cell>
          <cell r="AH17" t="str">
            <v>Long rural</v>
          </cell>
          <cell r="AJ17" t="str">
            <v>NO</v>
          </cell>
        </row>
        <row r="18">
          <cell r="B18" t="str">
            <v>AusNet (D)</v>
          </cell>
          <cell r="C18" t="str">
            <v>AusNet Electricity Services Pty Ltd</v>
          </cell>
          <cell r="D18">
            <v>91064651118</v>
          </cell>
          <cell r="E18" t="str">
            <v>Vic</v>
          </cell>
          <cell r="F18" t="str">
            <v>Electricity</v>
          </cell>
          <cell r="G18" t="str">
            <v>Distribution</v>
          </cell>
          <cell r="H18" t="str">
            <v>Revenue cap</v>
          </cell>
          <cell r="I18" t="str">
            <v>Financial</v>
          </cell>
          <cell r="J18" t="str">
            <v>June</v>
          </cell>
          <cell r="K18">
            <v>5</v>
          </cell>
          <cell r="L18">
            <v>5</v>
          </cell>
          <cell r="M18">
            <v>5</v>
          </cell>
          <cell r="N18">
            <v>2</v>
          </cell>
          <cell r="O18" t="str">
            <v>2016-20 Distribution Determination</v>
          </cell>
          <cell r="P18" t="str">
            <v>Level 32</v>
          </cell>
          <cell r="Q18" t="str">
            <v>2 Southbank Boulevard</v>
          </cell>
          <cell r="R18" t="str">
            <v>SOUTHBANK</v>
          </cell>
          <cell r="S18" t="str">
            <v>Vic</v>
          </cell>
          <cell r="U18" t="str">
            <v>Locked Bag 14051</v>
          </cell>
          <cell r="W18" t="str">
            <v>MELBOURNE CITY MAIL CENTRE</v>
          </cell>
          <cell r="X18" t="str">
            <v>Vic</v>
          </cell>
          <cell r="Z18" t="str">
            <v>NO</v>
          </cell>
          <cell r="AA18" t="str">
            <v>YES</v>
          </cell>
          <cell r="AB18" t="str">
            <v>YES</v>
          </cell>
          <cell r="AC18" t="str">
            <v>YES</v>
          </cell>
          <cell r="AD18" t="str">
            <v>NO</v>
          </cell>
          <cell r="AE18" t="str">
            <v>CBD</v>
          </cell>
          <cell r="AF18" t="str">
            <v>Urban</v>
          </cell>
          <cell r="AG18" t="str">
            <v>Short rural</v>
          </cell>
          <cell r="AH18" t="str">
            <v>Long rural</v>
          </cell>
          <cell r="AJ18" t="str">
            <v>YES</v>
          </cell>
        </row>
        <row r="19">
          <cell r="B19" t="str">
            <v>Australian Distribution Co.</v>
          </cell>
          <cell r="C19" t="str">
            <v>Australian Distribution Co.</v>
          </cell>
          <cell r="D19">
            <v>11222333444</v>
          </cell>
          <cell r="E19" t="str">
            <v>NSW</v>
          </cell>
          <cell r="F19" t="str">
            <v>Electricity</v>
          </cell>
          <cell r="G19" t="str">
            <v>Distribution</v>
          </cell>
          <cell r="H19" t="str">
            <v>Revenue cap</v>
          </cell>
          <cell r="I19" t="str">
            <v>Financial</v>
          </cell>
          <cell r="J19" t="str">
            <v>June</v>
          </cell>
          <cell r="K19">
            <v>5</v>
          </cell>
          <cell r="L19">
            <v>5</v>
          </cell>
          <cell r="M19">
            <v>5</v>
          </cell>
          <cell r="N19">
            <v>2</v>
          </cell>
          <cell r="O19" t="str">
            <v>distribution determination</v>
          </cell>
          <cell r="P19" t="str">
            <v>123 Straight Street</v>
          </cell>
          <cell r="R19" t="str">
            <v>SYDNEY</v>
          </cell>
          <cell r="S19" t="str">
            <v>NSW</v>
          </cell>
          <cell r="U19" t="str">
            <v>PO Box 123</v>
          </cell>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J19" t="str">
            <v>YES</v>
          </cell>
        </row>
        <row r="20">
          <cell r="B20" t="str">
            <v>Australian Distribution Co. (Vic)</v>
          </cell>
          <cell r="C20" t="str">
            <v>Australian Distribution Co. (Victoria)</v>
          </cell>
          <cell r="D20">
            <v>11222333444</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distribution determination</v>
          </cell>
          <cell r="P20" t="str">
            <v>123 Straight Street</v>
          </cell>
          <cell r="R20" t="str">
            <v>MELBOURNE</v>
          </cell>
          <cell r="S20" t="str">
            <v>Vic</v>
          </cell>
          <cell r="U20" t="str">
            <v>PO Box 123</v>
          </cell>
          <cell r="W20" t="str">
            <v>MELBOURNE</v>
          </cell>
          <cell r="X20" t="str">
            <v>Vic</v>
          </cell>
          <cell r="Z20" t="str">
            <v>NO</v>
          </cell>
          <cell r="AA20" t="str">
            <v>NO</v>
          </cell>
          <cell r="AB20" t="str">
            <v>NO</v>
          </cell>
          <cell r="AC20" t="str">
            <v>NO</v>
          </cell>
          <cell r="AD20" t="str">
            <v>NO</v>
          </cell>
          <cell r="AE20" t="str">
            <v>CBD</v>
          </cell>
          <cell r="AF20" t="str">
            <v>Urban</v>
          </cell>
          <cell r="AG20" t="str">
            <v>Short rural</v>
          </cell>
          <cell r="AH20" t="str">
            <v>Long rural</v>
          </cell>
          <cell r="AJ20" t="str">
            <v>YES</v>
          </cell>
        </row>
        <row r="21">
          <cell r="B21" t="str">
            <v>CitiPower</v>
          </cell>
          <cell r="C21" t="str">
            <v>CitiPower</v>
          </cell>
          <cell r="D21">
            <v>76064651056</v>
          </cell>
          <cell r="E21" t="str">
            <v>Vic</v>
          </cell>
          <cell r="F21" t="str">
            <v>Electricity</v>
          </cell>
          <cell r="G21" t="str">
            <v>Distribution</v>
          </cell>
          <cell r="H21" t="str">
            <v>Revenue cap</v>
          </cell>
          <cell r="I21" t="str">
            <v>Financial</v>
          </cell>
          <cell r="J21" t="str">
            <v>June</v>
          </cell>
          <cell r="K21">
            <v>5</v>
          </cell>
          <cell r="L21">
            <v>5</v>
          </cell>
          <cell r="M21">
            <v>5</v>
          </cell>
          <cell r="N21">
            <v>2</v>
          </cell>
          <cell r="O21" t="str">
            <v>2016-20 Distribution Determination</v>
          </cell>
          <cell r="P21" t="str">
            <v>40 Market Street</v>
          </cell>
          <cell r="R21" t="str">
            <v>MELBOURNE</v>
          </cell>
          <cell r="S21" t="str">
            <v>Vic</v>
          </cell>
          <cell r="U21" t="str">
            <v>Locked Bag 14090</v>
          </cell>
          <cell r="W21" t="str">
            <v>MELBOURNE</v>
          </cell>
          <cell r="X21" t="str">
            <v>Vic</v>
          </cell>
          <cell r="Z21" t="str">
            <v>YES</v>
          </cell>
          <cell r="AA21" t="str">
            <v>YES</v>
          </cell>
          <cell r="AB21" t="str">
            <v>NO</v>
          </cell>
          <cell r="AC21" t="str">
            <v>NO</v>
          </cell>
          <cell r="AD21" t="str">
            <v>NO</v>
          </cell>
          <cell r="AE21" t="str">
            <v>CBD</v>
          </cell>
          <cell r="AF21" t="str">
            <v>Urban</v>
          </cell>
          <cell r="AG21" t="str">
            <v>Short rural</v>
          </cell>
          <cell r="AH21" t="str">
            <v>Long rural</v>
          </cell>
          <cell r="AJ21" t="str">
            <v>YES</v>
          </cell>
        </row>
        <row r="22">
          <cell r="B22" t="str">
            <v>Endeavour Energy</v>
          </cell>
          <cell r="C22" t="str">
            <v>Endeavour Energy</v>
          </cell>
          <cell r="D22">
            <v>11247365823</v>
          </cell>
          <cell r="E22" t="str">
            <v>NSW</v>
          </cell>
          <cell r="F22" t="str">
            <v>Electricity</v>
          </cell>
          <cell r="G22" t="str">
            <v>Distribution</v>
          </cell>
          <cell r="H22" t="str">
            <v>Revenue cap</v>
          </cell>
          <cell r="I22" t="str">
            <v>Financial</v>
          </cell>
          <cell r="J22" t="str">
            <v>June</v>
          </cell>
          <cell r="K22">
            <v>5</v>
          </cell>
          <cell r="L22">
            <v>5</v>
          </cell>
          <cell r="M22">
            <v>5</v>
          </cell>
          <cell r="N22">
            <v>5</v>
          </cell>
          <cell r="O22" t="str">
            <v>2014-19 Distribution Determination</v>
          </cell>
          <cell r="P22" t="str">
            <v>51 Huntingwood Drive</v>
          </cell>
          <cell r="R22" t="str">
            <v>HUNTINGWOOD</v>
          </cell>
          <cell r="S22" t="str">
            <v>NSW</v>
          </cell>
          <cell r="U22" t="str">
            <v>PO Box 811</v>
          </cell>
          <cell r="W22" t="str">
            <v>SEVEN HILLS</v>
          </cell>
          <cell r="X22" t="str">
            <v>NSW</v>
          </cell>
          <cell r="Z22" t="str">
            <v>YES</v>
          </cell>
          <cell r="AA22" t="str">
            <v>YES</v>
          </cell>
          <cell r="AB22" t="str">
            <v>YES</v>
          </cell>
          <cell r="AC22" t="str">
            <v>YES</v>
          </cell>
          <cell r="AD22" t="str">
            <v>NO</v>
          </cell>
          <cell r="AE22" t="str">
            <v>CBD</v>
          </cell>
          <cell r="AF22" t="str">
            <v>Urban</v>
          </cell>
          <cell r="AG22" t="str">
            <v>Short rural</v>
          </cell>
          <cell r="AH22" t="str">
            <v>Long rural</v>
          </cell>
          <cell r="AJ22" t="str">
            <v>YES</v>
          </cell>
        </row>
        <row r="23">
          <cell r="B23" t="str">
            <v>Energex</v>
          </cell>
          <cell r="C23" t="str">
            <v>Energex</v>
          </cell>
          <cell r="D23">
            <v>40078849055</v>
          </cell>
          <cell r="E23" t="str">
            <v>Qld</v>
          </cell>
          <cell r="F23" t="str">
            <v>Electricity</v>
          </cell>
          <cell r="G23" t="str">
            <v>Distribution</v>
          </cell>
          <cell r="H23" t="str">
            <v>Revenue cap</v>
          </cell>
          <cell r="I23" t="str">
            <v>Financial</v>
          </cell>
          <cell r="J23" t="str">
            <v>June</v>
          </cell>
          <cell r="K23">
            <v>5</v>
          </cell>
          <cell r="L23">
            <v>5</v>
          </cell>
          <cell r="M23">
            <v>5</v>
          </cell>
          <cell r="N23">
            <v>5</v>
          </cell>
          <cell r="O23" t="str">
            <v>2015-20 Distribution Determination</v>
          </cell>
          <cell r="P23" t="str">
            <v>26 Reddacliff Street</v>
          </cell>
          <cell r="R23" t="str">
            <v>NEWSTEAD</v>
          </cell>
          <cell r="S23" t="str">
            <v>Qld</v>
          </cell>
          <cell r="U23" t="str">
            <v>26 Reddacliff Street</v>
          </cell>
          <cell r="W23" t="str">
            <v>NEWSTEAD</v>
          </cell>
          <cell r="X23" t="str">
            <v>QLD</v>
          </cell>
          <cell r="Z23" t="str">
            <v>YES</v>
          </cell>
          <cell r="AA23" t="str">
            <v>YES</v>
          </cell>
          <cell r="AB23" t="str">
            <v>YES</v>
          </cell>
          <cell r="AC23" t="str">
            <v>NO</v>
          </cell>
          <cell r="AD23" t="str">
            <v>NO</v>
          </cell>
          <cell r="AE23" t="str">
            <v>CBD</v>
          </cell>
          <cell r="AF23" t="str">
            <v>Urban</v>
          </cell>
          <cell r="AG23" t="str">
            <v>Short rural</v>
          </cell>
          <cell r="AH23" t="str">
            <v>Long rural</v>
          </cell>
          <cell r="AJ23" t="str">
            <v>YES</v>
          </cell>
        </row>
        <row r="24">
          <cell r="B24" t="str">
            <v>Ergon Energy</v>
          </cell>
          <cell r="C24" t="str">
            <v>Ergon Energy</v>
          </cell>
          <cell r="D24">
            <v>50087646062</v>
          </cell>
          <cell r="E24" t="str">
            <v>Qld</v>
          </cell>
          <cell r="F24" t="str">
            <v>Electricity</v>
          </cell>
          <cell r="G24" t="str">
            <v>Distribution</v>
          </cell>
          <cell r="H24" t="str">
            <v>Revenue cap</v>
          </cell>
          <cell r="I24" t="str">
            <v>Financial</v>
          </cell>
          <cell r="J24" t="str">
            <v>June</v>
          </cell>
          <cell r="K24">
            <v>5</v>
          </cell>
          <cell r="L24">
            <v>5</v>
          </cell>
          <cell r="M24">
            <v>5</v>
          </cell>
          <cell r="N24">
            <v>5</v>
          </cell>
          <cell r="O24" t="str">
            <v>2015-20 Distribution Determination</v>
          </cell>
          <cell r="P24" t="str">
            <v>22 Walker Street</v>
          </cell>
          <cell r="R24" t="str">
            <v>TOWNSVILLE</v>
          </cell>
          <cell r="S24" t="str">
            <v>Qld</v>
          </cell>
          <cell r="U24" t="str">
            <v>Po Box 264</v>
          </cell>
          <cell r="W24" t="str">
            <v>FORTITUDE VALLEY</v>
          </cell>
          <cell r="X24" t="str">
            <v>QLD</v>
          </cell>
          <cell r="Z24" t="str">
            <v>NO</v>
          </cell>
          <cell r="AA24" t="str">
            <v>YES</v>
          </cell>
          <cell r="AB24" t="str">
            <v>YES</v>
          </cell>
          <cell r="AC24" t="str">
            <v>YES</v>
          </cell>
          <cell r="AD24" t="str">
            <v>NO</v>
          </cell>
          <cell r="AE24" t="str">
            <v>CBD</v>
          </cell>
          <cell r="AF24" t="str">
            <v>Urban</v>
          </cell>
          <cell r="AG24" t="str">
            <v>Short rural</v>
          </cell>
          <cell r="AH24" t="str">
            <v>Long rural</v>
          </cell>
          <cell r="AJ24" t="str">
            <v>YES</v>
          </cell>
        </row>
        <row r="25">
          <cell r="B25" t="str">
            <v>Essential Energy</v>
          </cell>
          <cell r="C25" t="str">
            <v>Essential Energy</v>
          </cell>
          <cell r="D25">
            <v>37428185226</v>
          </cell>
          <cell r="E25" t="str">
            <v>NSW</v>
          </cell>
          <cell r="F25" t="str">
            <v>Electricity</v>
          </cell>
          <cell r="G25" t="str">
            <v>Distribution</v>
          </cell>
          <cell r="H25" t="str">
            <v>Revenue cap</v>
          </cell>
          <cell r="I25" t="str">
            <v>Financial</v>
          </cell>
          <cell r="J25" t="str">
            <v>June</v>
          </cell>
          <cell r="K25">
            <v>5</v>
          </cell>
          <cell r="L25">
            <v>5</v>
          </cell>
          <cell r="M25">
            <v>5</v>
          </cell>
          <cell r="N25">
            <v>5</v>
          </cell>
          <cell r="O25" t="str">
            <v>2014-19 Distribution Determination</v>
          </cell>
          <cell r="P25" t="str">
            <v>8 Buller Street</v>
          </cell>
          <cell r="R25" t="str">
            <v>PORT MACQUARIE</v>
          </cell>
          <cell r="S25" t="str">
            <v>NSW</v>
          </cell>
          <cell r="U25" t="str">
            <v>PO Box 5730</v>
          </cell>
          <cell r="W25" t="str">
            <v>PORT MACQUARIE</v>
          </cell>
          <cell r="X25" t="str">
            <v>NSW</v>
          </cell>
          <cell r="Z25" t="str">
            <v>NO</v>
          </cell>
          <cell r="AA25" t="str">
            <v>YES</v>
          </cell>
          <cell r="AB25" t="str">
            <v>YES</v>
          </cell>
          <cell r="AC25" t="str">
            <v>YES</v>
          </cell>
          <cell r="AD25" t="str">
            <v>NO</v>
          </cell>
          <cell r="AE25" t="str">
            <v>CBD</v>
          </cell>
          <cell r="AF25" t="str">
            <v>Urban</v>
          </cell>
          <cell r="AG25" t="str">
            <v>Short rural</v>
          </cell>
          <cell r="AH25" t="str">
            <v>Long rural</v>
          </cell>
          <cell r="AJ25" t="str">
            <v>YES</v>
          </cell>
        </row>
        <row r="26">
          <cell r="B26" t="str">
            <v>Evoenergy Distribution</v>
          </cell>
          <cell r="C26" t="str">
            <v>Evoenergy Distribution</v>
          </cell>
          <cell r="D26">
            <v>76670568688</v>
          </cell>
          <cell r="E26" t="str">
            <v>ACT</v>
          </cell>
          <cell r="F26" t="str">
            <v>Electricity</v>
          </cell>
          <cell r="G26" t="str">
            <v>Distribution</v>
          </cell>
          <cell r="H26" t="str">
            <v>Revenue cap</v>
          </cell>
          <cell r="I26" t="str">
            <v>Financial</v>
          </cell>
          <cell r="J26" t="str">
            <v>June</v>
          </cell>
          <cell r="K26">
            <v>5</v>
          </cell>
          <cell r="L26">
            <v>5</v>
          </cell>
          <cell r="M26">
            <v>5</v>
          </cell>
          <cell r="N26">
            <v>5</v>
          </cell>
          <cell r="O26" t="str">
            <v>2014-19 Distribution Determination</v>
          </cell>
          <cell r="P26" t="str">
            <v>40 Bunda Street</v>
          </cell>
          <cell r="R26" t="str">
            <v>CANBERRA</v>
          </cell>
          <cell r="S26" t="str">
            <v>ACT</v>
          </cell>
          <cell r="U26" t="str">
            <v>GPO BOX 366</v>
          </cell>
          <cell r="W26" t="str">
            <v>CANBERRA</v>
          </cell>
          <cell r="X26" t="str">
            <v>ACT</v>
          </cell>
          <cell r="Z26" t="str">
            <v>NO</v>
          </cell>
          <cell r="AA26" t="str">
            <v>YES</v>
          </cell>
          <cell r="AB26" t="str">
            <v>YES</v>
          </cell>
          <cell r="AC26" t="str">
            <v>NO</v>
          </cell>
          <cell r="AD26" t="str">
            <v>NO</v>
          </cell>
          <cell r="AE26" t="str">
            <v>CBD</v>
          </cell>
          <cell r="AF26" t="str">
            <v>Urban</v>
          </cell>
          <cell r="AG26" t="str">
            <v>Short rural</v>
          </cell>
          <cell r="AH26" t="str">
            <v>Long rural</v>
          </cell>
          <cell r="AJ26" t="str">
            <v>NO</v>
          </cell>
        </row>
        <row r="27">
          <cell r="B27" t="str">
            <v>Evoenergy Distribution (Tx Assets)</v>
          </cell>
          <cell r="C27" t="str">
            <v>Evoenergy Distribution (Tx Assets)</v>
          </cell>
          <cell r="D27">
            <v>76670568688</v>
          </cell>
          <cell r="E27" t="str">
            <v>ACT</v>
          </cell>
          <cell r="F27" t="str">
            <v>Electricity</v>
          </cell>
          <cell r="G27" t="str">
            <v>Distribution</v>
          </cell>
          <cell r="H27" t="str">
            <v>Revenue cap</v>
          </cell>
          <cell r="I27" t="str">
            <v>Financial</v>
          </cell>
          <cell r="J27" t="str">
            <v>June</v>
          </cell>
          <cell r="K27">
            <v>5</v>
          </cell>
          <cell r="L27">
            <v>5</v>
          </cell>
          <cell r="M27">
            <v>5</v>
          </cell>
          <cell r="N27">
            <v>5</v>
          </cell>
          <cell r="O27" t="str">
            <v>distribution determination</v>
          </cell>
          <cell r="P27" t="str">
            <v>40 Bunda Street</v>
          </cell>
          <cell r="R27" t="str">
            <v>CANBERRA</v>
          </cell>
          <cell r="S27" t="str">
            <v>ACT</v>
          </cell>
          <cell r="U27" t="str">
            <v>GPO BOX 366</v>
          </cell>
          <cell r="W27" t="str">
            <v>CANBERRA</v>
          </cell>
          <cell r="X27" t="str">
            <v>ACT</v>
          </cell>
          <cell r="Z27" t="str">
            <v>NO</v>
          </cell>
          <cell r="AA27" t="str">
            <v>YES</v>
          </cell>
          <cell r="AB27" t="str">
            <v>YES</v>
          </cell>
          <cell r="AC27" t="str">
            <v>NO</v>
          </cell>
          <cell r="AD27" t="str">
            <v>NO</v>
          </cell>
          <cell r="AE27" t="str">
            <v>CBD</v>
          </cell>
          <cell r="AF27" t="str">
            <v>Urban</v>
          </cell>
          <cell r="AG27" t="str">
            <v>Short rural</v>
          </cell>
          <cell r="AH27" t="str">
            <v>Long rural</v>
          </cell>
          <cell r="AJ27" t="str">
            <v>NO</v>
          </cell>
        </row>
        <row r="28">
          <cell r="B28" t="str">
            <v>Jemena Electricity</v>
          </cell>
          <cell r="C28" t="str">
            <v>Jemena Electricity</v>
          </cell>
          <cell r="D28">
            <v>82064651083</v>
          </cell>
          <cell r="E28" t="str">
            <v>Vic</v>
          </cell>
          <cell r="F28" t="str">
            <v>Electricity</v>
          </cell>
          <cell r="G28" t="str">
            <v>Distribution</v>
          </cell>
          <cell r="H28" t="str">
            <v>Revenue cap</v>
          </cell>
          <cell r="I28" t="str">
            <v>Financial</v>
          </cell>
          <cell r="J28" t="str">
            <v>June</v>
          </cell>
          <cell r="K28">
            <v>5</v>
          </cell>
          <cell r="L28">
            <v>5</v>
          </cell>
          <cell r="M28">
            <v>5</v>
          </cell>
          <cell r="N28">
            <v>2</v>
          </cell>
          <cell r="O28" t="str">
            <v>2016-20 Distribution Determination</v>
          </cell>
          <cell r="P28" t="str">
            <v>Level 16</v>
          </cell>
          <cell r="Q28" t="str">
            <v>567 Collins Street</v>
          </cell>
          <cell r="R28" t="str">
            <v>MELBOURNE</v>
          </cell>
          <cell r="S28" t="str">
            <v>Vic</v>
          </cell>
          <cell r="U28" t="str">
            <v>PO Box 16182</v>
          </cell>
          <cell r="W28" t="str">
            <v>MELBOURNE</v>
          </cell>
          <cell r="X28" t="str">
            <v>Vic</v>
          </cell>
          <cell r="Z28" t="str">
            <v>NO</v>
          </cell>
          <cell r="AA28" t="str">
            <v>YES</v>
          </cell>
          <cell r="AB28" t="str">
            <v>YES</v>
          </cell>
          <cell r="AC28" t="str">
            <v>NO</v>
          </cell>
          <cell r="AD28" t="str">
            <v>NO</v>
          </cell>
          <cell r="AE28" t="str">
            <v>CBD</v>
          </cell>
          <cell r="AF28" t="str">
            <v>Urban</v>
          </cell>
          <cell r="AG28" t="str">
            <v>Short rural</v>
          </cell>
          <cell r="AH28" t="str">
            <v>Long rural</v>
          </cell>
          <cell r="AJ28" t="str">
            <v>YES</v>
          </cell>
        </row>
        <row r="29">
          <cell r="B29" t="str">
            <v>Power and Water</v>
          </cell>
          <cell r="C29" t="str">
            <v>Power and Water Corporation</v>
          </cell>
          <cell r="D29">
            <v>15947352360</v>
          </cell>
          <cell r="E29" t="str">
            <v>NT</v>
          </cell>
          <cell r="F29" t="str">
            <v>Electricity</v>
          </cell>
          <cell r="G29" t="str">
            <v>Distribution</v>
          </cell>
          <cell r="H29" t="str">
            <v>Revenue cap</v>
          </cell>
          <cell r="I29" t="str">
            <v>Financial</v>
          </cell>
          <cell r="J29" t="str">
            <v>June</v>
          </cell>
          <cell r="K29">
            <v>5</v>
          </cell>
          <cell r="L29">
            <v>5</v>
          </cell>
          <cell r="M29">
            <v>5</v>
          </cell>
          <cell r="N29" t="str">
            <v>x</v>
          </cell>
          <cell r="O29" t="str">
            <v>distribution determination</v>
          </cell>
          <cell r="P29" t="str">
            <v>GPO Box 1921</v>
          </cell>
          <cell r="R29" t="str">
            <v>DARWIN</v>
          </cell>
          <cell r="S29" t="str">
            <v>NT</v>
          </cell>
          <cell r="U29" t="str">
            <v>GPO Box 1921</v>
          </cell>
          <cell r="W29" t="str">
            <v>DARWIN</v>
          </cell>
          <cell r="X29" t="str">
            <v>NT</v>
          </cell>
          <cell r="Z29" t="str">
            <v>YES</v>
          </cell>
          <cell r="AA29" t="str">
            <v>YES</v>
          </cell>
          <cell r="AB29" t="str">
            <v>YES</v>
          </cell>
          <cell r="AC29" t="str">
            <v>YES</v>
          </cell>
          <cell r="AD29" t="str">
            <v>NO</v>
          </cell>
          <cell r="AE29" t="str">
            <v>CBD</v>
          </cell>
          <cell r="AF29" t="str">
            <v>Urban</v>
          </cell>
          <cell r="AG29" t="str">
            <v>Short rural</v>
          </cell>
          <cell r="AH29" t="str">
            <v>Long rural</v>
          </cell>
          <cell r="AJ29" t="str">
            <v>NO</v>
          </cell>
        </row>
        <row r="30">
          <cell r="B30" t="str">
            <v>Powercor Australia</v>
          </cell>
          <cell r="C30" t="str">
            <v>Powercor Australia</v>
          </cell>
          <cell r="D30">
            <v>89064651109</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40 Market Street</v>
          </cell>
          <cell r="R30" t="str">
            <v>MELBOURNE</v>
          </cell>
          <cell r="S30" t="str">
            <v>Vic</v>
          </cell>
          <cell r="U30" t="str">
            <v>Locked bag 14090</v>
          </cell>
          <cell r="W30" t="str">
            <v>MELBOURNE</v>
          </cell>
          <cell r="X30" t="str">
            <v>Vic</v>
          </cell>
          <cell r="Z30" t="str">
            <v>NO</v>
          </cell>
          <cell r="AA30" t="str">
            <v>YES</v>
          </cell>
          <cell r="AB30" t="str">
            <v>YES</v>
          </cell>
          <cell r="AC30" t="str">
            <v>YES</v>
          </cell>
          <cell r="AD30" t="str">
            <v>NO</v>
          </cell>
          <cell r="AE30" t="str">
            <v>CBD</v>
          </cell>
          <cell r="AF30" t="str">
            <v>Urban</v>
          </cell>
          <cell r="AG30" t="str">
            <v>Short rural</v>
          </cell>
          <cell r="AH30" t="str">
            <v>Long rural</v>
          </cell>
          <cell r="AJ30" t="str">
            <v>YES</v>
          </cell>
        </row>
        <row r="31">
          <cell r="B31" t="str">
            <v>SA Power Networks</v>
          </cell>
          <cell r="C31" t="str">
            <v>SA Power Networks</v>
          </cell>
          <cell r="D31">
            <v>13332330749</v>
          </cell>
          <cell r="E31" t="str">
            <v>SA</v>
          </cell>
          <cell r="F31" t="str">
            <v>Electricity</v>
          </cell>
          <cell r="G31" t="str">
            <v>Distribution</v>
          </cell>
          <cell r="H31" t="str">
            <v>Revenue cap</v>
          </cell>
          <cell r="I31" t="str">
            <v>Financial</v>
          </cell>
          <cell r="J31" t="str">
            <v>June</v>
          </cell>
          <cell r="K31">
            <v>5</v>
          </cell>
          <cell r="L31">
            <v>5</v>
          </cell>
          <cell r="M31">
            <v>5</v>
          </cell>
          <cell r="N31">
            <v>5</v>
          </cell>
          <cell r="O31" t="str">
            <v>2015-20 Distribution Determination</v>
          </cell>
          <cell r="P31" t="str">
            <v>1 Anzac Highway</v>
          </cell>
          <cell r="R31" t="str">
            <v>KESWICK</v>
          </cell>
          <cell r="S31" t="str">
            <v>SA</v>
          </cell>
          <cell r="U31" t="str">
            <v>GPO Box 77</v>
          </cell>
          <cell r="W31" t="str">
            <v>ADELAIDE</v>
          </cell>
          <cell r="X31" t="str">
            <v>SA</v>
          </cell>
          <cell r="Z31" t="str">
            <v>YES</v>
          </cell>
          <cell r="AA31" t="str">
            <v>YES</v>
          </cell>
          <cell r="AB31" t="str">
            <v>YES</v>
          </cell>
          <cell r="AC31" t="str">
            <v>YES</v>
          </cell>
          <cell r="AD31" t="str">
            <v>NO</v>
          </cell>
          <cell r="AE31" t="str">
            <v>CBD</v>
          </cell>
          <cell r="AF31" t="str">
            <v>Urban</v>
          </cell>
          <cell r="AG31" t="str">
            <v>Short rural</v>
          </cell>
          <cell r="AH31" t="str">
            <v>Long rural</v>
          </cell>
          <cell r="AJ31" t="str">
            <v>YES</v>
          </cell>
        </row>
        <row r="32">
          <cell r="B32" t="str">
            <v>TasNetworks (D)</v>
          </cell>
          <cell r="C32" t="str">
            <v>TasNetworks (D)</v>
          </cell>
          <cell r="D32">
            <v>24167357299</v>
          </cell>
          <cell r="E32" t="str">
            <v>Tas</v>
          </cell>
          <cell r="F32" t="str">
            <v>Electricity</v>
          </cell>
          <cell r="G32" t="str">
            <v>Distribution</v>
          </cell>
          <cell r="H32" t="str">
            <v>Revenue cap</v>
          </cell>
          <cell r="I32" t="str">
            <v>Financial</v>
          </cell>
          <cell r="J32" t="str">
            <v>June</v>
          </cell>
          <cell r="K32">
            <v>5</v>
          </cell>
          <cell r="L32">
            <v>5</v>
          </cell>
          <cell r="M32">
            <v>5</v>
          </cell>
          <cell r="N32">
            <v>5</v>
          </cell>
          <cell r="O32" t="str">
            <v>distribution determination</v>
          </cell>
          <cell r="P32" t="str">
            <v>1-7 Maria Street</v>
          </cell>
          <cell r="R32" t="str">
            <v>LENAH VALLEY</v>
          </cell>
          <cell r="S32" t="str">
            <v>Tas</v>
          </cell>
          <cell r="U32" t="str">
            <v>PO Box 606</v>
          </cell>
          <cell r="W32" t="str">
            <v>MOONAH</v>
          </cell>
          <cell r="X32" t="str">
            <v>Tas</v>
          </cell>
          <cell r="Z32" t="str">
            <v>YES</v>
          </cell>
          <cell r="AA32" t="str">
            <v>YES</v>
          </cell>
          <cell r="AB32" t="str">
            <v>YES</v>
          </cell>
          <cell r="AC32" t="str">
            <v>YES</v>
          </cell>
          <cell r="AD32" t="str">
            <v>YES</v>
          </cell>
          <cell r="AE32" t="str">
            <v>Critical Infrastructure</v>
          </cell>
          <cell r="AF32" t="str">
            <v>High density commercial</v>
          </cell>
          <cell r="AG32" t="str">
            <v>Urban</v>
          </cell>
          <cell r="AH32" t="str">
            <v>High density rural</v>
          </cell>
          <cell r="AI32" t="str">
            <v>Low density rural</v>
          </cell>
          <cell r="AJ32" t="str">
            <v>YES</v>
          </cell>
        </row>
        <row r="33">
          <cell r="B33" t="str">
            <v>United Energy</v>
          </cell>
          <cell r="C33" t="str">
            <v>United Energy</v>
          </cell>
          <cell r="D33">
            <v>70064651029</v>
          </cell>
          <cell r="E33" t="str">
            <v>Vic</v>
          </cell>
          <cell r="F33" t="str">
            <v>Electricity</v>
          </cell>
          <cell r="G33" t="str">
            <v>Distribution</v>
          </cell>
          <cell r="H33" t="str">
            <v>Revenue cap</v>
          </cell>
          <cell r="I33" t="str">
            <v>Financial</v>
          </cell>
          <cell r="J33" t="str">
            <v>June</v>
          </cell>
          <cell r="K33">
            <v>5</v>
          </cell>
          <cell r="L33">
            <v>5</v>
          </cell>
          <cell r="M33">
            <v>5</v>
          </cell>
          <cell r="N33">
            <v>2</v>
          </cell>
          <cell r="O33" t="str">
            <v>2016-20 Distribution Determination</v>
          </cell>
          <cell r="P33" t="str">
            <v>43-45 Centreway</v>
          </cell>
          <cell r="R33" t="str">
            <v>MOUNT WAVERLEY</v>
          </cell>
          <cell r="S33" t="str">
            <v>Vic</v>
          </cell>
          <cell r="U33" t="str">
            <v>PO Box 449</v>
          </cell>
          <cell r="W33" t="str">
            <v>MOUNT WAVERLEY</v>
          </cell>
          <cell r="X33" t="str">
            <v>Vic</v>
          </cell>
          <cell r="Z33" t="str">
            <v>NO</v>
          </cell>
          <cell r="AA33" t="str">
            <v>YES</v>
          </cell>
          <cell r="AB33" t="str">
            <v>YES</v>
          </cell>
          <cell r="AC33" t="str">
            <v>NO</v>
          </cell>
          <cell r="AD33" t="str">
            <v>NO</v>
          </cell>
          <cell r="AE33" t="str">
            <v>CBD</v>
          </cell>
          <cell r="AF33" t="str">
            <v>Urban</v>
          </cell>
          <cell r="AG33" t="str">
            <v>Short rural</v>
          </cell>
          <cell r="AH33" t="str">
            <v>Long rural</v>
          </cell>
          <cell r="AJ33" t="str">
            <v>YES</v>
          </cell>
        </row>
        <row r="40">
          <cell r="B40" t="str">
            <v>ARR</v>
          </cell>
          <cell r="D40" t="str">
            <v>ANNUAL REPORTING</v>
          </cell>
          <cell r="E40">
            <v>1</v>
          </cell>
        </row>
        <row r="41">
          <cell r="B41" t="str">
            <v>CA</v>
          </cell>
          <cell r="D41" t="str">
            <v>CATEGORY ANALYSIS</v>
          </cell>
          <cell r="E41">
            <v>1</v>
          </cell>
        </row>
        <row r="42">
          <cell r="B42" t="str">
            <v>CESS</v>
          </cell>
          <cell r="D42" t="str">
            <v>CAPITLAL EXPENDITURE SHARING SCHEMING</v>
          </cell>
          <cell r="E42">
            <v>5</v>
          </cell>
        </row>
        <row r="43">
          <cell r="B43" t="str">
            <v>CPI</v>
          </cell>
          <cell r="D43" t="str">
            <v>CPI</v>
          </cell>
          <cell r="E43">
            <v>5</v>
          </cell>
        </row>
        <row r="44">
          <cell r="B44" t="str">
            <v>EB</v>
          </cell>
          <cell r="D44" t="str">
            <v>ECONOMIC BENCHMARKING</v>
          </cell>
          <cell r="E44">
            <v>1</v>
          </cell>
        </row>
        <row r="45">
          <cell r="B45" t="str">
            <v>Pricing</v>
          </cell>
          <cell r="D45" t="str">
            <v>PRICING PROPOSAL</v>
          </cell>
          <cell r="E45">
            <v>5</v>
          </cell>
        </row>
        <row r="46">
          <cell r="B46" t="str">
            <v>PTRM</v>
          </cell>
          <cell r="D46" t="str">
            <v>POST TAX REVENUE MODEL</v>
          </cell>
          <cell r="E46">
            <v>5</v>
          </cell>
        </row>
        <row r="47">
          <cell r="B47" t="str">
            <v>Reset</v>
          </cell>
          <cell r="D47" t="str">
            <v>REGULATORY REPORTING STATEMENT</v>
          </cell>
          <cell r="E47">
            <v>5</v>
          </cell>
        </row>
        <row r="48">
          <cell r="B48" t="str">
            <v>RFM</v>
          </cell>
          <cell r="D48" t="str">
            <v>ROLL FORWARD MODEL</v>
          </cell>
          <cell r="E48">
            <v>5</v>
          </cell>
        </row>
        <row r="49">
          <cell r="B49" t="str">
            <v>WACC</v>
          </cell>
          <cell r="D49" t="str">
            <v>WEIGHTED AVERAGE COST OF CAPITAL</v>
          </cell>
          <cell r="E49">
            <v>1</v>
          </cell>
        </row>
        <row r="54">
          <cell r="E54" t="str">
            <v>2011-12</v>
          </cell>
          <cell r="G54" t="str">
            <v>2016-17</v>
          </cell>
        </row>
        <row r="55">
          <cell r="E55" t="str">
            <v>2012-13</v>
          </cell>
          <cell r="G55" t="str">
            <v>2017-18</v>
          </cell>
          <cell r="I55" t="str">
            <v>2022-23</v>
          </cell>
        </row>
        <row r="56">
          <cell r="E56" t="str">
            <v>2013-14</v>
          </cell>
          <cell r="G56" t="str">
            <v>2018-19</v>
          </cell>
          <cell r="I56" t="str">
            <v>2023-24</v>
          </cell>
        </row>
        <row r="57">
          <cell r="E57" t="str">
            <v>2014-15</v>
          </cell>
          <cell r="G57" t="str">
            <v>2019-20</v>
          </cell>
          <cell r="I57" t="str">
            <v>2024-25</v>
          </cell>
        </row>
        <row r="58">
          <cell r="E58" t="str">
            <v>2015-16</v>
          </cell>
          <cell r="G58" t="str">
            <v>2020-21</v>
          </cell>
          <cell r="I58" t="str">
            <v>2025-26</v>
          </cell>
        </row>
        <row r="59">
          <cell r="E59" t="str">
            <v>2016-17</v>
          </cell>
          <cell r="G59" t="str">
            <v>2021-22</v>
          </cell>
          <cell r="I59" t="str">
            <v>2026-27</v>
          </cell>
        </row>
        <row r="60">
          <cell r="E60" t="str">
            <v>2017-18</v>
          </cell>
          <cell r="G60" t="str">
            <v>2022-23</v>
          </cell>
          <cell r="I60" t="str">
            <v>2027-28</v>
          </cell>
        </row>
        <row r="61">
          <cell r="E61" t="str">
            <v>2018-19</v>
          </cell>
          <cell r="G61" t="str">
            <v>2023-24</v>
          </cell>
          <cell r="I61" t="str">
            <v>2028-29</v>
          </cell>
        </row>
        <row r="62">
          <cell r="E62" t="str">
            <v>2019-20</v>
          </cell>
          <cell r="G62" t="str">
            <v>2024-25</v>
          </cell>
          <cell r="I62" t="str">
            <v>2029-30</v>
          </cell>
        </row>
        <row r="63">
          <cell r="E63" t="str">
            <v>2020-21</v>
          </cell>
          <cell r="G63" t="str">
            <v>2025-26</v>
          </cell>
          <cell r="I63" t="str">
            <v>2030-31</v>
          </cell>
        </row>
        <row r="64">
          <cell r="E64" t="str">
            <v>2021-22</v>
          </cell>
          <cell r="G64" t="str">
            <v>2026-27</v>
          </cell>
          <cell r="I64" t="str">
            <v>2031-32</v>
          </cell>
        </row>
        <row r="65">
          <cell r="E65" t="str">
            <v>2022-23</v>
          </cell>
          <cell r="G65" t="str">
            <v>2027-28</v>
          </cell>
          <cell r="I65" t="str">
            <v>2032-33</v>
          </cell>
        </row>
        <row r="66">
          <cell r="E66" t="str">
            <v>2023-24</v>
          </cell>
          <cell r="G66" t="str">
            <v>2028-29</v>
          </cell>
          <cell r="I66" t="str">
            <v>2033-34</v>
          </cell>
        </row>
        <row r="67">
          <cell r="E67" t="str">
            <v>2024-25</v>
          </cell>
          <cell r="G67" t="str">
            <v>2029-30</v>
          </cell>
          <cell r="I67" t="str">
            <v>2034-35</v>
          </cell>
        </row>
        <row r="68">
          <cell r="E68" t="str">
            <v>2025-26</v>
          </cell>
          <cell r="G68" t="str">
            <v>2030-31</v>
          </cell>
          <cell r="I68" t="str">
            <v>2035-36</v>
          </cell>
        </row>
        <row r="73">
          <cell r="E73" t="str">
            <v>2019-20</v>
          </cell>
        </row>
      </sheetData>
      <sheetData sheetId="2">
        <row r="11">
          <cell r="C11" t="str">
            <v>PTRM</v>
          </cell>
        </row>
        <row r="21">
          <cell r="C21" t="str">
            <v>Distribution</v>
          </cell>
        </row>
        <row r="23">
          <cell r="C23" t="str">
            <v>Financial</v>
          </cell>
        </row>
        <row r="29">
          <cell r="C29" t="str">
            <v>CRY not present</v>
          </cell>
        </row>
        <row r="30">
          <cell r="C30" t="str">
            <v>June</v>
          </cell>
        </row>
        <row r="36">
          <cell r="C36" t="str">
            <v>2021-22</v>
          </cell>
        </row>
        <row r="37">
          <cell r="C37" t="str">
            <v>2019-20</v>
          </cell>
        </row>
        <row r="38">
          <cell r="C38">
            <v>33</v>
          </cell>
        </row>
        <row r="39">
          <cell r="C39">
            <v>35</v>
          </cell>
        </row>
        <row r="40">
          <cell r="C40">
            <v>30</v>
          </cell>
        </row>
        <row r="41">
          <cell r="C41">
            <v>25</v>
          </cell>
        </row>
        <row r="42">
          <cell r="C42">
            <v>39</v>
          </cell>
        </row>
        <row r="46">
          <cell r="C46" t="str">
            <v>2025-26</v>
          </cell>
        </row>
        <row r="47">
          <cell r="C47" t="str">
            <v>2020-21</v>
          </cell>
        </row>
        <row r="48">
          <cell r="C48" t="str">
            <v>2015-16</v>
          </cell>
        </row>
        <row r="49">
          <cell r="C49" t="str">
            <v>2025-26</v>
          </cell>
        </row>
        <row r="51">
          <cell r="C51" t="str">
            <v>2021</v>
          </cell>
        </row>
        <row r="52">
          <cell r="C52" t="str">
            <v>2016</v>
          </cell>
        </row>
        <row r="53">
          <cell r="C53">
            <v>0</v>
          </cell>
        </row>
        <row r="54">
          <cell r="C54" t="str">
            <v>2026</v>
          </cell>
        </row>
        <row r="55">
          <cell r="C55">
            <v>0</v>
          </cell>
        </row>
        <row r="56">
          <cell r="C56">
            <v>5</v>
          </cell>
        </row>
        <row r="57">
          <cell r="C57" t="str">
            <v>2026</v>
          </cell>
        </row>
        <row r="59">
          <cell r="C59">
            <v>0</v>
          </cell>
        </row>
        <row r="60">
          <cell r="C60" t="str">
            <v>2019-20 - 2025-26</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1-Jul-2014</v>
          </cell>
        </row>
        <row r="111">
          <cell r="C111">
            <v>12</v>
          </cell>
        </row>
        <row r="112">
          <cell r="C112" t="str">
            <v>0</v>
          </cell>
        </row>
        <row r="125">
          <cell r="C125" t="str">
            <v>NO</v>
          </cell>
        </row>
      </sheetData>
      <sheetData sheetId="3">
        <row r="16">
          <cell r="AL16" t="str">
            <v>Ergon Energy</v>
          </cell>
        </row>
        <row r="17">
          <cell r="AL17">
            <v>50087646062</v>
          </cell>
        </row>
        <row r="42">
          <cell r="AL42" t="str">
            <v>2021-22</v>
          </cell>
        </row>
        <row r="64">
          <cell r="AL64" t="str">
            <v>Regulatory proposal</v>
          </cell>
        </row>
        <row r="70">
          <cell r="AL70" t="str">
            <v>.</v>
          </cell>
        </row>
        <row r="74">
          <cell r="AL74" t="str">
            <v>dd/mm/yy</v>
          </cell>
        </row>
      </sheetData>
      <sheetData sheetId="4"/>
      <sheetData sheetId="5">
        <row r="14">
          <cell r="C14" t="str">
            <v>Ergon Energy</v>
          </cell>
        </row>
        <row r="33">
          <cell r="C33" t="str">
            <v>Regulatory proposal</v>
          </cell>
        </row>
      </sheetData>
      <sheetData sheetId="6">
        <row r="7">
          <cell r="G7" t="str">
            <v>Public Lighting - CONV (Low)</v>
          </cell>
          <cell r="R7">
            <v>5</v>
          </cell>
        </row>
        <row r="8">
          <cell r="G8" t="str">
            <v>Public Lighting - LED (Low)</v>
          </cell>
        </row>
        <row r="10">
          <cell r="G10" t="str">
            <v>Public Lighting - CONV (High)</v>
          </cell>
          <cell r="J10">
            <v>87.266024198920476</v>
          </cell>
          <cell r="L10">
            <v>10.963608621435766</v>
          </cell>
          <cell r="M10">
            <v>20</v>
          </cell>
          <cell r="N10">
            <v>93.645443948061114</v>
          </cell>
          <cell r="O10">
            <v>8.1146590992710781</v>
          </cell>
          <cell r="P10">
            <v>15</v>
          </cell>
        </row>
        <row r="11">
          <cell r="G11" t="str">
            <v>Public Lighting - LED (High)</v>
          </cell>
          <cell r="J11">
            <v>22.296566703572399</v>
          </cell>
          <cell r="L11">
            <v>13.43704259889331</v>
          </cell>
          <cell r="M11">
            <v>20</v>
          </cell>
          <cell r="N11">
            <v>26.864110381546492</v>
          </cell>
          <cell r="O11">
            <v>13.40202179130126</v>
          </cell>
          <cell r="P11">
            <v>15</v>
          </cell>
        </row>
        <row r="56">
          <cell r="G56" t="str">
            <v>Equity raising costs</v>
          </cell>
        </row>
        <row r="57">
          <cell r="J57">
            <v>109.56259090249287</v>
          </cell>
        </row>
        <row r="110">
          <cell r="G110">
            <v>0</v>
          </cell>
        </row>
        <row r="377">
          <cell r="G377">
            <v>2.8000000000000001E-2</v>
          </cell>
        </row>
        <row r="384">
          <cell r="G384">
            <v>0.56999999999999995</v>
          </cell>
        </row>
        <row r="385">
          <cell r="G385">
            <v>0.6</v>
          </cell>
        </row>
        <row r="395">
          <cell r="G395">
            <v>0.83</v>
          </cell>
        </row>
        <row r="396">
          <cell r="G396">
            <v>0.03</v>
          </cell>
        </row>
        <row r="397">
          <cell r="G397">
            <v>0.01</v>
          </cell>
        </row>
        <row r="398">
          <cell r="G398">
            <v>0.3</v>
          </cell>
        </row>
        <row r="399">
          <cell r="G399">
            <v>5.6890167454754588E-4</v>
          </cell>
        </row>
      </sheetData>
      <sheetData sheetId="7">
        <row r="18">
          <cell r="G18">
            <v>6.0420005878369147E-2</v>
          </cell>
          <cell r="H18">
            <v>6.0897342057685294E-2</v>
          </cell>
          <cell r="I18">
            <v>6.1625467609823806E-2</v>
          </cell>
          <cell r="J18">
            <v>6.2712552994105969E-2</v>
          </cell>
          <cell r="K18">
            <v>6.3822939047335048E-2</v>
          </cell>
          <cell r="L18">
            <v>6.3822939047335048E-2</v>
          </cell>
          <cell r="M18">
            <v>6.3822939047335048E-2</v>
          </cell>
          <cell r="N18">
            <v>6.3822939047335048E-2</v>
          </cell>
          <cell r="O18">
            <v>6.3822939047335048E-2</v>
          </cell>
          <cell r="P18">
            <v>6.3822939047335048E-2</v>
          </cell>
        </row>
        <row r="19">
          <cell r="G19">
            <v>3.1536970698802638E-2</v>
          </cell>
          <cell r="H19">
            <v>3.2001305503584911E-2</v>
          </cell>
          <cell r="I19">
            <v>3.2709598842241054E-2</v>
          </cell>
          <cell r="J19">
            <v>3.3767074896990136E-2</v>
          </cell>
          <cell r="K19">
            <v>3.484721697211568E-2</v>
          </cell>
          <cell r="L19">
            <v>3.484721697211568E-2</v>
          </cell>
          <cell r="M19">
            <v>3.484721697211568E-2</v>
          </cell>
          <cell r="N19">
            <v>3.484721697211568E-2</v>
          </cell>
          <cell r="O19">
            <v>3.484721697211568E-2</v>
          </cell>
          <cell r="P19">
            <v>3.484721697211568E-2</v>
          </cell>
        </row>
      </sheetData>
      <sheetData sheetId="8"/>
      <sheetData sheetId="9"/>
      <sheetData sheetId="10"/>
      <sheetData sheetId="11">
        <row r="47">
          <cell r="G47">
            <v>-1.4867946165324358E-2</v>
          </cell>
          <cell r="H47">
            <v>5.3213829243860582E-2</v>
          </cell>
          <cell r="I47">
            <v>5.3213829243860582E-2</v>
          </cell>
          <cell r="J47">
            <v>5.3213829243860582E-2</v>
          </cell>
          <cell r="K47">
            <v>5.3213829243860582E-2</v>
          </cell>
          <cell r="L47">
            <v>5.3213829243860582E-2</v>
          </cell>
          <cell r="M47">
            <v>5.3213829243860582E-2</v>
          </cell>
          <cell r="N47">
            <v>5.3213829243860582E-2</v>
          </cell>
          <cell r="O47">
            <v>5.3213829243860582E-2</v>
          </cell>
          <cell r="P47">
            <v>5.3213829243860582E-2</v>
          </cell>
        </row>
        <row r="63">
          <cell r="G63">
            <v>0.56526421323503107</v>
          </cell>
          <cell r="H63">
            <v>-3.0742981932234334E-2</v>
          </cell>
          <cell r="I63">
            <v>-3.0742981932234334E-2</v>
          </cell>
          <cell r="J63">
            <v>-3.0742981932234334E-2</v>
          </cell>
          <cell r="K63">
            <v>-3.0742981932234334E-2</v>
          </cell>
          <cell r="L63">
            <v>-3.0742981932234334E-2</v>
          </cell>
          <cell r="M63">
            <v>-3.0742981932234334E-2</v>
          </cell>
          <cell r="N63">
            <v>-3.0742981932234334E-2</v>
          </cell>
          <cell r="O63">
            <v>-3.0742981932234334E-2</v>
          </cell>
          <cell r="P63">
            <v>-3.0742981932234334E-2</v>
          </cell>
        </row>
        <row r="83">
          <cell r="G83">
            <v>-3.0410795392299333E-2</v>
          </cell>
          <cell r="H83">
            <v>3.8625093472794338E-2</v>
          </cell>
          <cell r="I83">
            <v>3.8538153253995511E-2</v>
          </cell>
          <cell r="J83">
            <v>3.8452869688403224E-2</v>
          </cell>
          <cell r="K83">
            <v>3.8369270081727191E-2</v>
          </cell>
          <cell r="L83">
            <v>-3.8545140022410761E-3</v>
          </cell>
          <cell r="M83">
            <v>-3.8545140022410761E-3</v>
          </cell>
          <cell r="N83">
            <v>-3.8545140022410761E-3</v>
          </cell>
          <cell r="O83">
            <v>-3.8545140022410761E-3</v>
          </cell>
          <cell r="P83">
            <v>-3.8545140022410761E-3</v>
          </cell>
        </row>
      </sheetData>
      <sheetData sheetId="12"/>
      <sheetData sheetId="13">
        <row r="54">
          <cell r="Q54">
            <v>0</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9A89-1D49-4F07-8654-8DB941A06AF7}">
  <sheetPr>
    <tabColor theme="9" tint="0.39997558519241921"/>
  </sheetPr>
  <dimension ref="A1:F24"/>
  <sheetViews>
    <sheetView tabSelected="1" workbookViewId="0">
      <selection activeCell="E19" sqref="E19"/>
    </sheetView>
  </sheetViews>
  <sheetFormatPr defaultRowHeight="15" x14ac:dyDescent="0.25"/>
  <cols>
    <col min="2" max="2" width="38.85546875" bestFit="1" customWidth="1"/>
    <col min="3" max="6" width="20.85546875" customWidth="1"/>
  </cols>
  <sheetData>
    <row r="1" spans="1:6" ht="18.75" x14ac:dyDescent="0.3">
      <c r="A1" s="167" t="s">
        <v>133</v>
      </c>
    </row>
    <row r="2" spans="1:6" ht="18.75" x14ac:dyDescent="0.3">
      <c r="A2" s="167"/>
    </row>
    <row r="3" spans="1:6" ht="18.75" x14ac:dyDescent="0.3">
      <c r="A3" s="167"/>
      <c r="B3" s="173"/>
      <c r="C3" s="173" t="s">
        <v>123</v>
      </c>
      <c r="D3" s="173" t="s">
        <v>122</v>
      </c>
      <c r="E3" s="173" t="s">
        <v>124</v>
      </c>
    </row>
    <row r="4" spans="1:6" ht="18.75" x14ac:dyDescent="0.3">
      <c r="A4" s="167"/>
      <c r="B4" s="13" t="s">
        <v>140</v>
      </c>
      <c r="C4" s="178">
        <f>Inputs!C52</f>
        <v>-0.06</v>
      </c>
      <c r="D4" s="178">
        <f>Inputs!D52</f>
        <v>-0.06</v>
      </c>
      <c r="E4" s="178">
        <f>Inputs!E52</f>
        <v>-0.06</v>
      </c>
    </row>
    <row r="5" spans="1:6" ht="18.75" x14ac:dyDescent="0.3">
      <c r="A5" s="167"/>
    </row>
    <row r="7" spans="1:6" x14ac:dyDescent="0.25">
      <c r="C7" s="174" t="s">
        <v>132</v>
      </c>
      <c r="D7" s="174"/>
      <c r="E7" s="174"/>
      <c r="F7" s="174"/>
    </row>
    <row r="8" spans="1:6" x14ac:dyDescent="0.25">
      <c r="B8" s="3" t="s">
        <v>5</v>
      </c>
      <c r="C8" s="166" t="s">
        <v>128</v>
      </c>
      <c r="D8" s="166" t="s">
        <v>129</v>
      </c>
      <c r="E8" s="166" t="s">
        <v>130</v>
      </c>
      <c r="F8" s="166" t="s">
        <v>131</v>
      </c>
    </row>
    <row r="9" spans="1:6" x14ac:dyDescent="0.25">
      <c r="B9" s="12" t="s">
        <v>39</v>
      </c>
      <c r="C9" s="21"/>
    </row>
    <row r="10" spans="1:6" x14ac:dyDescent="0.25">
      <c r="B10" s="13" t="s">
        <v>11</v>
      </c>
      <c r="C10" s="168">
        <f>Output!C6</f>
        <v>413.12292956252139</v>
      </c>
      <c r="D10" s="168">
        <v>416.39204001447337</v>
      </c>
      <c r="E10" s="168">
        <f>C10-D10</f>
        <v>-3.269110451951974</v>
      </c>
      <c r="F10" s="170">
        <f>E10/D10</f>
        <v>-7.8510397361062495E-3</v>
      </c>
    </row>
    <row r="11" spans="1:6" x14ac:dyDescent="0.25">
      <c r="B11" s="13" t="s">
        <v>12</v>
      </c>
      <c r="C11" s="168">
        <f>Output!C7</f>
        <v>246.12582030128982</v>
      </c>
      <c r="D11" s="168">
        <v>248.07345485281238</v>
      </c>
      <c r="E11" s="168">
        <f t="shared" ref="E11:E13" si="0">C11-D11</f>
        <v>-1.9476345515225546</v>
      </c>
      <c r="F11" s="170">
        <f t="shared" ref="F11:F23" si="1">E11/D11</f>
        <v>-7.851039736106109E-3</v>
      </c>
    </row>
    <row r="12" spans="1:6" x14ac:dyDescent="0.25">
      <c r="B12" s="13" t="s">
        <v>13</v>
      </c>
      <c r="C12" s="168">
        <f>Output!C8</f>
        <v>162.71580331705403</v>
      </c>
      <c r="D12" s="168">
        <v>163.13832968014935</v>
      </c>
      <c r="E12" s="168">
        <f t="shared" si="0"/>
        <v>-0.42252636309532932</v>
      </c>
      <c r="F12" s="170">
        <f t="shared" si="1"/>
        <v>-2.5899882873861631E-3</v>
      </c>
    </row>
    <row r="13" spans="1:6" x14ac:dyDescent="0.25">
      <c r="B13" s="13" t="s">
        <v>14</v>
      </c>
      <c r="C13" s="168">
        <f>Output!C9</f>
        <v>103.25228428817258</v>
      </c>
      <c r="D13" s="168">
        <v>103.5204009140455</v>
      </c>
      <c r="E13" s="168">
        <f t="shared" si="0"/>
        <v>-0.26811662587292062</v>
      </c>
      <c r="F13" s="170">
        <f t="shared" si="1"/>
        <v>-2.5899882873863848E-3</v>
      </c>
    </row>
    <row r="14" spans="1:6" x14ac:dyDescent="0.25">
      <c r="B14" s="13"/>
      <c r="C14" s="169"/>
      <c r="D14" s="168"/>
      <c r="E14" s="168"/>
      <c r="F14" s="170"/>
    </row>
    <row r="15" spans="1:6" x14ac:dyDescent="0.25">
      <c r="B15" s="12" t="s">
        <v>16</v>
      </c>
      <c r="C15" s="169"/>
      <c r="D15" s="168"/>
      <c r="E15" s="168"/>
      <c r="F15" s="170"/>
    </row>
    <row r="16" spans="1:6" x14ac:dyDescent="0.25">
      <c r="B16" s="13" t="s">
        <v>11</v>
      </c>
      <c r="C16" s="168">
        <f>Output!C12</f>
        <v>166.83262330424697</v>
      </c>
      <c r="D16" s="168">
        <v>168.15279759994152</v>
      </c>
      <c r="E16" s="168">
        <f t="shared" ref="E16:E19" si="2">C16-D16</f>
        <v>-1.3201742956945566</v>
      </c>
      <c r="F16" s="170">
        <f t="shared" si="1"/>
        <v>-7.8510397361061558E-3</v>
      </c>
    </row>
    <row r="17" spans="2:6" x14ac:dyDescent="0.25">
      <c r="B17" s="13" t="s">
        <v>12</v>
      </c>
      <c r="C17" s="168">
        <f>Output!C13</f>
        <v>109.29543555103389</v>
      </c>
      <c r="D17" s="168">
        <v>110.16030851049146</v>
      </c>
      <c r="E17" s="168">
        <f t="shared" si="2"/>
        <v>-0.86487295945757126</v>
      </c>
      <c r="F17" s="170">
        <f t="shared" si="1"/>
        <v>-7.8510397361060622E-3</v>
      </c>
    </row>
    <row r="18" spans="2:6" x14ac:dyDescent="0.25">
      <c r="B18" s="13" t="s">
        <v>13</v>
      </c>
      <c r="C18" s="168">
        <f>Output!C14</f>
        <v>118.83680510020763</v>
      </c>
      <c r="D18" s="168">
        <v>119.14539026549132</v>
      </c>
      <c r="E18" s="168">
        <f t="shared" si="2"/>
        <v>-0.30858516528368796</v>
      </c>
      <c r="F18" s="170">
        <f t="shared" si="1"/>
        <v>-2.5899882873862646E-3</v>
      </c>
    </row>
    <row r="19" spans="2:6" x14ac:dyDescent="0.25">
      <c r="B19" s="13" t="s">
        <v>14</v>
      </c>
      <c r="C19" s="168">
        <f>Output!C15</f>
        <v>78.876495325758825</v>
      </c>
      <c r="D19" s="168">
        <v>79.081315005373838</v>
      </c>
      <c r="E19" s="168">
        <f t="shared" si="2"/>
        <v>-0.20481967961501368</v>
      </c>
      <c r="F19" s="170">
        <f t="shared" si="1"/>
        <v>-2.5899882873861605E-3</v>
      </c>
    </row>
    <row r="20" spans="2:6" x14ac:dyDescent="0.25">
      <c r="B20" s="13"/>
      <c r="C20" s="169"/>
      <c r="D20" s="168"/>
      <c r="E20" s="168"/>
      <c r="F20" s="170"/>
    </row>
    <row r="21" spans="2:6" x14ac:dyDescent="0.25">
      <c r="B21" s="12" t="s">
        <v>114</v>
      </c>
      <c r="C21" s="169"/>
      <c r="D21" s="168"/>
      <c r="E21" s="168"/>
      <c r="F21" s="170"/>
    </row>
    <row r="22" spans="2:6" x14ac:dyDescent="0.25">
      <c r="B22" s="13" t="s">
        <v>13</v>
      </c>
      <c r="C22" s="168">
        <f>Output!C18</f>
        <v>152.52224053019472</v>
      </c>
      <c r="D22" s="168">
        <v>152.98185310118768</v>
      </c>
      <c r="E22" s="168">
        <f t="shared" ref="E22:E23" si="3">C22-D22</f>
        <v>-0.45961257099295949</v>
      </c>
      <c r="F22" s="170">
        <f t="shared" si="1"/>
        <v>-3.0043600706611603E-3</v>
      </c>
    </row>
    <row r="23" spans="2:6" x14ac:dyDescent="0.25">
      <c r="B23" s="13" t="s">
        <v>14</v>
      </c>
      <c r="C23" s="168">
        <f>Output!C19</f>
        <v>99.920413524677997</v>
      </c>
      <c r="D23" s="168">
        <v>100.22151504269343</v>
      </c>
      <c r="E23" s="168">
        <f t="shared" si="3"/>
        <v>-0.30110151801542884</v>
      </c>
      <c r="F23" s="170">
        <f t="shared" si="1"/>
        <v>-3.0043600706610991E-3</v>
      </c>
    </row>
    <row r="24" spans="2:6" x14ac:dyDescent="0.25">
      <c r="D24" s="152"/>
    </row>
  </sheetData>
  <mergeCells count="1">
    <mergeCell ref="C7:F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61C0-C095-4E3C-9853-95F2C9FAFF56}">
  <dimension ref="A1:B3"/>
  <sheetViews>
    <sheetView workbookViewId="0">
      <selection activeCell="B4" sqref="B4"/>
    </sheetView>
  </sheetViews>
  <sheetFormatPr defaultRowHeight="15" x14ac:dyDescent="0.25"/>
  <cols>
    <col min="1" max="1" width="26.7109375" customWidth="1"/>
    <col min="2" max="2" width="70.140625" customWidth="1"/>
  </cols>
  <sheetData>
    <row r="1" spans="1:2" x14ac:dyDescent="0.25">
      <c r="A1" s="171" t="s">
        <v>134</v>
      </c>
      <c r="B1" s="171" t="s">
        <v>135</v>
      </c>
    </row>
    <row r="2" spans="1:2" x14ac:dyDescent="0.25">
      <c r="A2" s="172" t="s">
        <v>136</v>
      </c>
      <c r="B2" t="s">
        <v>137</v>
      </c>
    </row>
    <row r="3" spans="1:2" x14ac:dyDescent="0.25">
      <c r="A3" s="172" t="s">
        <v>138</v>
      </c>
      <c r="B3" t="s">
        <v>139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4D7-AC8C-4C59-85AB-2567037403EC}">
  <dimension ref="A1:E3"/>
  <sheetViews>
    <sheetView showGridLines="0" showWhiteSpace="0" zoomScale="120" zoomScaleNormal="120" workbookViewId="0">
      <selection activeCell="O21" sqref="O21"/>
    </sheetView>
  </sheetViews>
  <sheetFormatPr defaultColWidth="8.85546875" defaultRowHeight="14.25" x14ac:dyDescent="0.2"/>
  <cols>
    <col min="1" max="16384" width="8.85546875" style="1"/>
  </cols>
  <sheetData>
    <row r="1" spans="1:5" ht="7.9" customHeight="1" x14ac:dyDescent="0.2"/>
    <row r="2" spans="1:5" ht="20.25" x14ac:dyDescent="0.3">
      <c r="A2" s="6" t="s">
        <v>96</v>
      </c>
      <c r="B2" s="7"/>
      <c r="C2" s="7"/>
      <c r="D2" s="7"/>
      <c r="E2" s="7"/>
    </row>
    <row r="3" spans="1:5" ht="15" x14ac:dyDescent="0.25">
      <c r="A3" s="8" t="s">
        <v>0</v>
      </c>
      <c r="B3" s="7"/>
      <c r="C3" s="7"/>
      <c r="D3" s="7"/>
      <c r="E3" s="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77A46-1C99-47AF-A09D-FF80E3EE1030}">
  <dimension ref="A2:I68"/>
  <sheetViews>
    <sheetView topLeftCell="A27" zoomScale="80" zoomScaleNormal="80" workbookViewId="0">
      <selection activeCell="E34" sqref="E34"/>
    </sheetView>
  </sheetViews>
  <sheetFormatPr defaultColWidth="8.85546875" defaultRowHeight="14.25" x14ac:dyDescent="0.2"/>
  <cols>
    <col min="1" max="1" width="10.7109375" style="1" customWidth="1"/>
    <col min="2" max="2" width="52.140625" style="1" customWidth="1"/>
    <col min="3" max="7" width="16.7109375" style="1" customWidth="1"/>
    <col min="8" max="8" width="8.85546875" style="1"/>
    <col min="9" max="9" width="9.28515625" style="1" bestFit="1" customWidth="1"/>
    <col min="10" max="16384" width="8.85546875" style="1"/>
  </cols>
  <sheetData>
    <row r="2" spans="1:7" s="11" customFormat="1" ht="20.25" x14ac:dyDescent="0.3">
      <c r="A2" s="10"/>
      <c r="B2" s="2" t="s">
        <v>1</v>
      </c>
    </row>
    <row r="3" spans="1:7" x14ac:dyDescent="0.2">
      <c r="C3" s="48"/>
    </row>
    <row r="4" spans="1:7" ht="15" x14ac:dyDescent="0.25">
      <c r="B4" s="9" t="s">
        <v>2</v>
      </c>
      <c r="C4" s="49"/>
      <c r="D4" s="4"/>
      <c r="E4" s="4"/>
      <c r="F4" s="4"/>
      <c r="G4" s="4"/>
    </row>
    <row r="5" spans="1:7" x14ac:dyDescent="0.2">
      <c r="B5" s="46" t="s">
        <v>3</v>
      </c>
      <c r="C5" s="50" t="s">
        <v>47</v>
      </c>
    </row>
    <row r="6" spans="1:7" x14ac:dyDescent="0.2">
      <c r="B6" s="46" t="s">
        <v>4</v>
      </c>
      <c r="C6" s="51" t="s">
        <v>46</v>
      </c>
    </row>
    <row r="7" spans="1:7" x14ac:dyDescent="0.2">
      <c r="B7" s="46" t="s">
        <v>81</v>
      </c>
      <c r="C7" s="50" t="s">
        <v>114</v>
      </c>
    </row>
    <row r="12" spans="1:7" s="11" customFormat="1" ht="20.25" x14ac:dyDescent="0.3">
      <c r="A12" s="10"/>
      <c r="B12" s="2" t="s">
        <v>17</v>
      </c>
    </row>
    <row r="13" spans="1:7" s="18" customFormat="1" ht="20.25" x14ac:dyDescent="0.3">
      <c r="A13" s="16"/>
      <c r="B13" s="17"/>
    </row>
    <row r="14" spans="1:7" ht="15" customHeight="1" x14ac:dyDescent="0.25">
      <c r="B14" s="3" t="s">
        <v>5</v>
      </c>
      <c r="C14" s="15" t="s">
        <v>6</v>
      </c>
      <c r="D14" s="15" t="s">
        <v>7</v>
      </c>
      <c r="E14" s="15" t="s">
        <v>8</v>
      </c>
      <c r="F14" s="15" t="s">
        <v>9</v>
      </c>
      <c r="G14" s="15" t="s">
        <v>10</v>
      </c>
    </row>
    <row r="15" spans="1:7" ht="15" customHeight="1" x14ac:dyDescent="0.25">
      <c r="B15" s="35" t="s">
        <v>18</v>
      </c>
      <c r="C15" s="14"/>
      <c r="D15" s="14"/>
      <c r="E15" s="14"/>
      <c r="F15" s="14"/>
      <c r="G15" s="14"/>
    </row>
    <row r="16" spans="1:7" x14ac:dyDescent="0.2">
      <c r="B16" s="14" t="s">
        <v>19</v>
      </c>
      <c r="C16" s="165">
        <v>5469889.9525305554</v>
      </c>
      <c r="D16" s="165">
        <v>3900280.2209802298</v>
      </c>
      <c r="E16" s="165">
        <v>2641752.2036649748</v>
      </c>
      <c r="F16" s="165">
        <v>1471777.5778430467</v>
      </c>
      <c r="G16" s="165">
        <v>0</v>
      </c>
    </row>
    <row r="17" spans="2:9" x14ac:dyDescent="0.2">
      <c r="B17" s="14" t="s">
        <v>88</v>
      </c>
      <c r="C17" s="165">
        <v>5628023.866771156</v>
      </c>
      <c r="D17" s="165">
        <v>7142253.8562196903</v>
      </c>
      <c r="E17" s="165">
        <v>8333149.4132570578</v>
      </c>
      <c r="F17" s="165">
        <v>9436712.4940753598</v>
      </c>
      <c r="G17" s="165">
        <v>10865316.641931003</v>
      </c>
    </row>
    <row r="18" spans="2:9" x14ac:dyDescent="0.2">
      <c r="B18" s="145" t="s">
        <v>89</v>
      </c>
      <c r="C18" s="44">
        <f>Calculations!C50*(Calculations!C10+Calculations!C17)+Calculations!C51*(Calculations!C11+Calculations!C18)</f>
        <v>4416200.8729951931</v>
      </c>
      <c r="D18" s="44">
        <f>Calculations!D50*(Calculations!D10+Calculations!D17)+Calculations!D51*(Calculations!D11+Calculations!D18)</f>
        <v>5240952.2491561854</v>
      </c>
      <c r="E18" s="44">
        <f>Calculations!E50*(Calculations!E10+Calculations!E17)+Calculations!E51*(Calculations!E11+Calculations!E18)</f>
        <v>5859512.9358517257</v>
      </c>
      <c r="F18" s="44">
        <f>Calculations!F50*(Calculations!F10+Calculations!F17)+Calculations!F51*(Calculations!F11+Calculations!F18)</f>
        <v>6476133.8511253167</v>
      </c>
      <c r="G18" s="44">
        <f>Calculations!G50*(Calculations!G10+Calculations!G17)+Calculations!G51*(Calculations!G11+Calculations!G18)</f>
        <v>7382611.091387976</v>
      </c>
    </row>
    <row r="19" spans="2:9" x14ac:dyDescent="0.2">
      <c r="B19" s="145" t="s">
        <v>115</v>
      </c>
      <c r="C19" s="44">
        <f>(Calculations!C50*Calculations!C23)+(Calculations!C51*Calculations!C24)</f>
        <v>1211822.9937759629</v>
      </c>
      <c r="D19" s="44">
        <f>(Calculations!D50*Calculations!D23)+(Calculations!D51*Calculations!D24)</f>
        <v>1901301.6070635058</v>
      </c>
      <c r="E19" s="44">
        <f>(Calculations!E50*Calculations!E23)+(Calculations!E51*Calculations!E24)</f>
        <v>2473636.4774053311</v>
      </c>
      <c r="F19" s="44">
        <f>(Calculations!F50*Calculations!F23)+(Calculations!F51*Calculations!F24)</f>
        <v>2960578.6429500422</v>
      </c>
      <c r="G19" s="44">
        <f>(Calculations!G50*Calculations!G23)+(Calculations!G51*Calculations!G24)</f>
        <v>3482705.5505430279</v>
      </c>
    </row>
    <row r="20" spans="2:9" x14ac:dyDescent="0.2">
      <c r="B20" s="14"/>
      <c r="C20" s="14"/>
      <c r="D20" s="14"/>
      <c r="E20" s="14"/>
      <c r="F20" s="14"/>
      <c r="G20" s="14"/>
    </row>
    <row r="21" spans="2:9" ht="15" x14ac:dyDescent="0.25">
      <c r="B21" s="35" t="s">
        <v>21</v>
      </c>
      <c r="C21" s="14"/>
      <c r="D21" s="14"/>
      <c r="E21" s="14"/>
      <c r="F21" s="14"/>
      <c r="G21" s="14"/>
    </row>
    <row r="22" spans="2:9" x14ac:dyDescent="0.2">
      <c r="B22" s="14" t="s">
        <v>22</v>
      </c>
      <c r="C22" s="44"/>
      <c r="D22" s="44"/>
      <c r="E22" s="44"/>
      <c r="F22" s="44"/>
      <c r="G22" s="44"/>
      <c r="I22" s="41"/>
    </row>
    <row r="23" spans="2:9" x14ac:dyDescent="0.2">
      <c r="B23" s="14" t="s">
        <v>23</v>
      </c>
      <c r="C23" s="44"/>
      <c r="D23" s="44"/>
      <c r="E23" s="44"/>
      <c r="F23" s="44"/>
      <c r="G23" s="44"/>
      <c r="I23" s="39"/>
    </row>
    <row r="24" spans="2:9" x14ac:dyDescent="0.2">
      <c r="B24" s="14" t="s">
        <v>24</v>
      </c>
      <c r="C24" s="165">
        <v>10649705.403266713</v>
      </c>
      <c r="D24" s="165">
        <v>9307463.1268068682</v>
      </c>
      <c r="E24" s="165">
        <v>9632842.532719655</v>
      </c>
      <c r="F24" s="165">
        <v>9593955.6687699351</v>
      </c>
      <c r="G24" s="165">
        <v>8854518.4791839812</v>
      </c>
    </row>
    <row r="25" spans="2:9" x14ac:dyDescent="0.2">
      <c r="B25" s="14"/>
      <c r="C25" s="14"/>
      <c r="D25" s="14"/>
      <c r="E25" s="14"/>
      <c r="F25" s="14"/>
      <c r="G25" s="14"/>
    </row>
    <row r="26" spans="2:9" ht="15" x14ac:dyDescent="0.25">
      <c r="B26" s="35" t="s">
        <v>25</v>
      </c>
      <c r="C26" s="14"/>
      <c r="D26" s="14"/>
      <c r="E26" s="14"/>
      <c r="F26" s="14"/>
      <c r="G26" s="14"/>
    </row>
    <row r="27" spans="2:9" x14ac:dyDescent="0.2">
      <c r="B27" s="14" t="s">
        <v>82</v>
      </c>
      <c r="C27" s="165">
        <v>3764473.8233643109</v>
      </c>
      <c r="D27" s="165">
        <v>4829452.5577456281</v>
      </c>
      <c r="E27" s="165">
        <v>5383404.6701948941</v>
      </c>
      <c r="F27" s="165">
        <v>6344151.868078867</v>
      </c>
      <c r="G27" s="165">
        <v>8032193.9029933438</v>
      </c>
      <c r="I27" s="41"/>
    </row>
    <row r="28" spans="2:9" x14ac:dyDescent="0.2">
      <c r="B28" s="14" t="s">
        <v>83</v>
      </c>
      <c r="C28" s="44">
        <v>0</v>
      </c>
      <c r="D28" s="44">
        <v>0</v>
      </c>
      <c r="E28" s="44">
        <v>0</v>
      </c>
      <c r="F28" s="44">
        <v>0</v>
      </c>
      <c r="G28" s="44">
        <v>0</v>
      </c>
      <c r="H28" s="141" t="s">
        <v>85</v>
      </c>
      <c r="I28" s="41"/>
    </row>
    <row r="29" spans="2:9" x14ac:dyDescent="0.2">
      <c r="B29" s="14" t="s">
        <v>120</v>
      </c>
      <c r="C29" s="165">
        <v>0</v>
      </c>
      <c r="D29" s="165">
        <v>1769195.9540216369</v>
      </c>
      <c r="E29" s="165">
        <v>2474018.2108789361</v>
      </c>
      <c r="F29" s="165">
        <v>3220432.2016493888</v>
      </c>
      <c r="G29" s="165">
        <v>4007007.5782409525</v>
      </c>
      <c r="H29" s="141"/>
    </row>
    <row r="30" spans="2:9" x14ac:dyDescent="0.2">
      <c r="B30" s="14" t="s">
        <v>26</v>
      </c>
      <c r="C30" s="44">
        <f>SUM(C27:C29)</f>
        <v>3764473.8233643109</v>
      </c>
      <c r="D30" s="44">
        <f>SUM(D27:D29)</f>
        <v>6598648.5117672645</v>
      </c>
      <c r="E30" s="44">
        <f t="shared" ref="E30:G30" si="0">SUM(E27:E29)</f>
        <v>7857422.8810738306</v>
      </c>
      <c r="F30" s="44">
        <f t="shared" si="0"/>
        <v>9564584.0697282553</v>
      </c>
      <c r="G30" s="44">
        <f t="shared" si="0"/>
        <v>12039201.481234297</v>
      </c>
    </row>
    <row r="31" spans="2:9" x14ac:dyDescent="0.2">
      <c r="B31" s="14"/>
      <c r="C31" s="14"/>
      <c r="D31" s="14"/>
      <c r="E31" s="14"/>
      <c r="F31" s="14"/>
      <c r="G31" s="14"/>
    </row>
    <row r="32" spans="2:9" ht="15" x14ac:dyDescent="0.25">
      <c r="B32" s="35" t="s">
        <v>27</v>
      </c>
      <c r="C32" s="14"/>
      <c r="D32" s="14"/>
      <c r="E32" s="14"/>
      <c r="F32" s="14"/>
      <c r="G32" s="14"/>
    </row>
    <row r="33" spans="1:7" x14ac:dyDescent="0.2">
      <c r="B33" s="14" t="s">
        <v>19</v>
      </c>
      <c r="C33" s="36">
        <f>C16+C24</f>
        <v>16119595.355797268</v>
      </c>
      <c r="D33" s="36">
        <f t="shared" ref="D33:G33" si="1">D16+D24</f>
        <v>13207743.347787097</v>
      </c>
      <c r="E33" s="36">
        <f t="shared" si="1"/>
        <v>12274594.73638463</v>
      </c>
      <c r="F33" s="36">
        <f t="shared" si="1"/>
        <v>11065733.246612981</v>
      </c>
      <c r="G33" s="36">
        <f t="shared" si="1"/>
        <v>8854518.4791839812</v>
      </c>
    </row>
    <row r="34" spans="1:7" x14ac:dyDescent="0.2">
      <c r="B34" s="14" t="s">
        <v>20</v>
      </c>
      <c r="C34" s="36">
        <f>C17+C30</f>
        <v>9392497.6901354678</v>
      </c>
      <c r="D34" s="36">
        <f t="shared" ref="D34:G34" si="2">D17+D30</f>
        <v>13740902.367986955</v>
      </c>
      <c r="E34" s="36">
        <f t="shared" si="2"/>
        <v>16190572.294330887</v>
      </c>
      <c r="F34" s="36">
        <f t="shared" si="2"/>
        <v>19001296.563803613</v>
      </c>
      <c r="G34" s="36">
        <f t="shared" si="2"/>
        <v>22904518.123165302</v>
      </c>
    </row>
    <row r="35" spans="1:7" ht="15" x14ac:dyDescent="0.25">
      <c r="B35" s="35" t="s">
        <v>15</v>
      </c>
      <c r="C35" s="37">
        <f>C33+C34</f>
        <v>25512093.045932736</v>
      </c>
      <c r="D35" s="37">
        <f t="shared" ref="D35:G35" si="3">D33+D34</f>
        <v>26948645.715774052</v>
      </c>
      <c r="E35" s="37">
        <f t="shared" si="3"/>
        <v>28465167.030715518</v>
      </c>
      <c r="F35" s="37">
        <f t="shared" si="3"/>
        <v>30067029.810416594</v>
      </c>
      <c r="G35" s="37">
        <f t="shared" si="3"/>
        <v>31759036.602349281</v>
      </c>
    </row>
    <row r="36" spans="1:7" ht="15" x14ac:dyDescent="0.25">
      <c r="B36" s="5"/>
    </row>
    <row r="37" spans="1:7" x14ac:dyDescent="0.2">
      <c r="C37" s="120"/>
      <c r="D37" s="120"/>
      <c r="E37" s="120"/>
      <c r="F37" s="120"/>
      <c r="G37" s="120"/>
    </row>
    <row r="38" spans="1:7" s="11" customFormat="1" ht="20.25" x14ac:dyDescent="0.3">
      <c r="A38" s="10"/>
      <c r="B38" s="2" t="s">
        <v>28</v>
      </c>
    </row>
    <row r="40" spans="1:7" ht="15" x14ac:dyDescent="0.25">
      <c r="B40" s="33" t="s">
        <v>29</v>
      </c>
      <c r="C40" s="45">
        <v>0.1</v>
      </c>
      <c r="D40" s="141"/>
    </row>
    <row r="41" spans="1:7" ht="15" x14ac:dyDescent="0.25">
      <c r="B41" s="33"/>
      <c r="C41" s="52"/>
    </row>
    <row r="42" spans="1:7" ht="15" x14ac:dyDescent="0.25">
      <c r="B42" s="33" t="s">
        <v>30</v>
      </c>
      <c r="C42" s="52"/>
    </row>
    <row r="43" spans="1:7" x14ac:dyDescent="0.2">
      <c r="B43" s="34" t="s">
        <v>31</v>
      </c>
      <c r="C43" s="53">
        <v>1.5</v>
      </c>
    </row>
    <row r="44" spans="1:7" x14ac:dyDescent="0.2">
      <c r="B44" s="34" t="s">
        <v>32</v>
      </c>
      <c r="C44" s="53">
        <v>1.8</v>
      </c>
    </row>
    <row r="45" spans="1:7" ht="15" x14ac:dyDescent="0.25">
      <c r="B45" s="33"/>
      <c r="C45" s="52"/>
    </row>
    <row r="46" spans="1:7" x14ac:dyDescent="0.2">
      <c r="C46" s="54"/>
    </row>
    <row r="47" spans="1:7" s="11" customFormat="1" ht="20.25" x14ac:dyDescent="0.3">
      <c r="A47" s="10"/>
      <c r="B47" s="2" t="s">
        <v>33</v>
      </c>
      <c r="C47" s="55"/>
    </row>
    <row r="48" spans="1:7" x14ac:dyDescent="0.2">
      <c r="C48" s="54"/>
    </row>
    <row r="49" spans="2:8" ht="15" x14ac:dyDescent="0.25">
      <c r="B49" s="33" t="s">
        <v>34</v>
      </c>
      <c r="C49" s="164">
        <v>2.8500000000000001E-2</v>
      </c>
    </row>
    <row r="50" spans="2:8" ht="15" x14ac:dyDescent="0.25">
      <c r="B50" s="107" t="s">
        <v>35</v>
      </c>
      <c r="C50" s="105">
        <v>5.7540005878369146E-2</v>
      </c>
      <c r="D50" s="106">
        <v>5.8017342057685301E-2</v>
      </c>
      <c r="E50" s="106">
        <v>5.8745467609823812E-2</v>
      </c>
      <c r="F50" s="106">
        <v>5.9832552994105968E-2</v>
      </c>
      <c r="G50" s="106">
        <v>6.0942939047335054E-2</v>
      </c>
      <c r="H50" s="43"/>
    </row>
    <row r="51" spans="2:8" ht="15" x14ac:dyDescent="0.25">
      <c r="B51" s="107"/>
      <c r="C51" s="163" t="s">
        <v>123</v>
      </c>
      <c r="D51" s="163" t="s">
        <v>122</v>
      </c>
      <c r="E51" s="163" t="s">
        <v>124</v>
      </c>
      <c r="F51" s="1" t="s">
        <v>121</v>
      </c>
      <c r="G51" s="162"/>
      <c r="H51" s="43"/>
    </row>
    <row r="52" spans="2:8" ht="15" x14ac:dyDescent="0.25">
      <c r="B52" s="33" t="s">
        <v>36</v>
      </c>
      <c r="C52" s="56">
        <v>-0.06</v>
      </c>
      <c r="D52" s="56">
        <v>-0.06</v>
      </c>
      <c r="E52" s="56">
        <v>-0.06</v>
      </c>
    </row>
    <row r="53" spans="2:8" x14ac:dyDescent="0.2">
      <c r="C53" s="54"/>
    </row>
    <row r="54" spans="2:8" ht="15" x14ac:dyDescent="0.25">
      <c r="B54" s="33" t="s">
        <v>37</v>
      </c>
      <c r="C54" s="56">
        <v>365.25</v>
      </c>
    </row>
    <row r="55" spans="2:8" ht="15" x14ac:dyDescent="0.25">
      <c r="B55" s="150" t="s">
        <v>97</v>
      </c>
      <c r="C55" s="151">
        <v>365</v>
      </c>
      <c r="D55" s="151">
        <v>365</v>
      </c>
      <c r="E55" s="151">
        <v>365</v>
      </c>
      <c r="F55" s="151">
        <v>366</v>
      </c>
      <c r="G55" s="151">
        <v>365</v>
      </c>
    </row>
    <row r="57" spans="2:8" ht="15" x14ac:dyDescent="0.25">
      <c r="B57" s="33" t="s">
        <v>38</v>
      </c>
      <c r="C57" s="33"/>
    </row>
    <row r="58" spans="2:8" ht="15" x14ac:dyDescent="0.25">
      <c r="B58" s="12" t="s">
        <v>39</v>
      </c>
      <c r="C58" s="12"/>
    </row>
    <row r="59" spans="2:8" x14ac:dyDescent="0.2">
      <c r="B59" s="13" t="s">
        <v>11</v>
      </c>
      <c r="C59" s="108">
        <v>1.0321643835616439</v>
      </c>
    </row>
    <row r="60" spans="2:8" x14ac:dyDescent="0.2">
      <c r="B60" s="13" t="s">
        <v>12</v>
      </c>
      <c r="C60" s="108">
        <v>0.61493150684931508</v>
      </c>
    </row>
    <row r="61" spans="2:8" x14ac:dyDescent="0.2">
      <c r="B61" s="13" t="s">
        <v>13</v>
      </c>
      <c r="C61" s="108">
        <v>0.3458356164383562</v>
      </c>
    </row>
    <row r="62" spans="2:8" x14ac:dyDescent="0.2">
      <c r="B62" s="13" t="s">
        <v>14</v>
      </c>
      <c r="C62" s="108">
        <v>0.21945205479452054</v>
      </c>
    </row>
    <row r="63" spans="2:8" x14ac:dyDescent="0.2">
      <c r="B63" s="13"/>
      <c r="C63" s="13"/>
    </row>
    <row r="64" spans="2:8" ht="15" x14ac:dyDescent="0.25">
      <c r="B64" s="12" t="s">
        <v>16</v>
      </c>
      <c r="C64" s="12"/>
    </row>
    <row r="65" spans="2:5" x14ac:dyDescent="0.2">
      <c r="B65" s="13" t="s">
        <v>11</v>
      </c>
      <c r="C65" s="108">
        <v>0.41682191780821914</v>
      </c>
    </row>
    <row r="66" spans="2:5" x14ac:dyDescent="0.2">
      <c r="B66" s="13" t="s">
        <v>12</v>
      </c>
      <c r="C66" s="108">
        <v>0.27306849315068493</v>
      </c>
    </row>
    <row r="67" spans="2:5" x14ac:dyDescent="0.2">
      <c r="B67" s="13" t="s">
        <v>13</v>
      </c>
      <c r="C67" s="108">
        <v>0.25257534246575342</v>
      </c>
      <c r="E67" s="101"/>
    </row>
    <row r="68" spans="2:5" x14ac:dyDescent="0.2">
      <c r="B68" s="13" t="s">
        <v>14</v>
      </c>
      <c r="C68" s="108">
        <v>0.16764383561643836</v>
      </c>
    </row>
  </sheetData>
  <phoneticPr fontId="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D63D-28F4-46D5-B02D-E0F39BB421A1}">
  <sheetPr>
    <pageSetUpPr fitToPage="1"/>
  </sheetPr>
  <dimension ref="A1:AD157"/>
  <sheetViews>
    <sheetView zoomScale="80" zoomScaleNormal="80" workbookViewId="0">
      <pane ySplit="1" topLeftCell="A26" activePane="bottomLeft" state="frozen"/>
      <selection pane="bottomLeft" activeCell="D140" sqref="D140"/>
    </sheetView>
  </sheetViews>
  <sheetFormatPr defaultColWidth="8.85546875" defaultRowHeight="14.25" x14ac:dyDescent="0.2"/>
  <cols>
    <col min="1" max="1" width="10.7109375" style="1" customWidth="1"/>
    <col min="2" max="2" width="68.28515625" style="1" customWidth="1"/>
    <col min="3" max="7" width="16.7109375" style="1" customWidth="1"/>
    <col min="8" max="8" width="11.42578125" style="1" customWidth="1"/>
    <col min="9" max="9" width="12.7109375" style="1" customWidth="1"/>
    <col min="10" max="10" width="16" style="1" customWidth="1"/>
    <col min="11" max="11" width="16.28515625" style="1" customWidth="1"/>
    <col min="12" max="15" width="13.28515625" style="1" bestFit="1" customWidth="1"/>
    <col min="16" max="16" width="9.140625" style="1" bestFit="1" customWidth="1"/>
    <col min="17" max="17" width="19.7109375" style="1" bestFit="1" customWidth="1"/>
    <col min="18" max="23" width="8.85546875" style="1"/>
    <col min="24" max="24" width="13.5703125" style="1" customWidth="1"/>
    <col min="25" max="16384" width="8.85546875" style="1"/>
  </cols>
  <sheetData>
    <row r="1" spans="1:8" ht="26.25" x14ac:dyDescent="0.4">
      <c r="B1" s="102" t="s">
        <v>125</v>
      </c>
    </row>
    <row r="3" spans="1:8" s="121" customFormat="1" ht="20.25" x14ac:dyDescent="0.3">
      <c r="A3" s="2"/>
      <c r="B3" s="2" t="s">
        <v>40</v>
      </c>
      <c r="C3" s="2"/>
      <c r="D3" s="2"/>
      <c r="E3" s="2"/>
      <c r="F3" s="2"/>
      <c r="G3" s="2"/>
      <c r="H3" s="17"/>
    </row>
    <row r="4" spans="1:8" s="18" customFormat="1" ht="20.25" x14ac:dyDescent="0.3">
      <c r="A4" s="16"/>
      <c r="B4" s="17"/>
    </row>
    <row r="5" spans="1:8" ht="15" x14ac:dyDescent="0.25">
      <c r="B5" s="3" t="s">
        <v>5</v>
      </c>
      <c r="C5" s="15" t="s">
        <v>6</v>
      </c>
      <c r="D5" s="15" t="s">
        <v>7</v>
      </c>
      <c r="E5" s="15" t="s">
        <v>8</v>
      </c>
      <c r="F5" s="15" t="s">
        <v>9</v>
      </c>
      <c r="G5" s="15" t="s">
        <v>10</v>
      </c>
      <c r="H5" s="139"/>
    </row>
    <row r="6" spans="1:8" ht="15" x14ac:dyDescent="0.25">
      <c r="B6" s="9" t="s">
        <v>41</v>
      </c>
      <c r="C6" s="4"/>
      <c r="D6" s="4"/>
      <c r="E6" s="4"/>
      <c r="F6" s="4"/>
      <c r="G6" s="4"/>
      <c r="H6" s="140"/>
    </row>
    <row r="7" spans="1:8" ht="15" x14ac:dyDescent="0.25">
      <c r="B7" s="12" t="s">
        <v>39</v>
      </c>
      <c r="C7" s="13"/>
      <c r="D7" s="13"/>
      <c r="E7" s="13"/>
      <c r="F7" s="13"/>
      <c r="G7" s="13"/>
    </row>
    <row r="8" spans="1:8" x14ac:dyDescent="0.2">
      <c r="B8" s="14" t="s">
        <v>11</v>
      </c>
      <c r="C8" s="22">
        <f>'Import Qty'!E18</f>
        <v>15932.5</v>
      </c>
      <c r="D8" s="22">
        <f>'Import Qty'!F18</f>
        <v>12892.5</v>
      </c>
      <c r="E8" s="22">
        <f>'Import Qty'!G18</f>
        <v>9152.5</v>
      </c>
      <c r="F8" s="22">
        <f>'Import Qty'!H18</f>
        <v>5857.5</v>
      </c>
      <c r="G8" s="22">
        <f>'Import Qty'!I18</f>
        <v>2116.5</v>
      </c>
      <c r="H8" s="119"/>
    </row>
    <row r="9" spans="1:8" x14ac:dyDescent="0.2">
      <c r="B9" s="14" t="s">
        <v>12</v>
      </c>
      <c r="C9" s="22">
        <f>'Import Qty'!E19</f>
        <v>31914.5</v>
      </c>
      <c r="D9" s="22">
        <f>'Import Qty'!F19</f>
        <v>25825</v>
      </c>
      <c r="E9" s="22">
        <f>'Import Qty'!G19</f>
        <v>18334.5</v>
      </c>
      <c r="F9" s="22">
        <f>'Import Qty'!H19</f>
        <v>11734.5</v>
      </c>
      <c r="G9" s="22">
        <f>'Import Qty'!I19</f>
        <v>4240</v>
      </c>
      <c r="H9" s="119"/>
    </row>
    <row r="10" spans="1:8" x14ac:dyDescent="0.2">
      <c r="B10" s="14" t="s">
        <v>13</v>
      </c>
      <c r="C10" s="22">
        <f>'Import Qty'!E20</f>
        <v>13838</v>
      </c>
      <c r="D10" s="22">
        <f>'Import Qty'!F20</f>
        <v>17100.5</v>
      </c>
      <c r="E10" s="22">
        <f>'Import Qty'!G20</f>
        <v>21213.5</v>
      </c>
      <c r="F10" s="22">
        <f>'Import Qty'!H20</f>
        <v>24885.5</v>
      </c>
      <c r="G10" s="22">
        <f>'Import Qty'!I20</f>
        <v>28931.5</v>
      </c>
      <c r="H10" s="119"/>
    </row>
    <row r="11" spans="1:8" x14ac:dyDescent="0.2">
      <c r="B11" s="14" t="s">
        <v>14</v>
      </c>
      <c r="C11" s="22">
        <f>'Import Qty'!E21</f>
        <v>41890</v>
      </c>
      <c r="D11" s="22">
        <f>'Import Qty'!F21</f>
        <v>48527</v>
      </c>
      <c r="E11" s="22">
        <f>'Import Qty'!G21</f>
        <v>56948</v>
      </c>
      <c r="F11" s="22">
        <f>'Import Qty'!H21</f>
        <v>64486</v>
      </c>
      <c r="G11" s="22">
        <f>'Import Qty'!I21</f>
        <v>72739</v>
      </c>
      <c r="H11" s="119"/>
    </row>
    <row r="12" spans="1:8" ht="15" x14ac:dyDescent="0.25">
      <c r="B12" s="12" t="s">
        <v>15</v>
      </c>
      <c r="C12" s="23">
        <f>SUM(C8:C11)</f>
        <v>103575</v>
      </c>
      <c r="D12" s="23">
        <f t="shared" ref="D12:G12" si="0">SUM(D8:D11)</f>
        <v>104345</v>
      </c>
      <c r="E12" s="23">
        <f t="shared" si="0"/>
        <v>105648.5</v>
      </c>
      <c r="F12" s="23">
        <f t="shared" si="0"/>
        <v>106963.5</v>
      </c>
      <c r="G12" s="23">
        <f t="shared" si="0"/>
        <v>108027</v>
      </c>
      <c r="H12" s="133"/>
    </row>
    <row r="13" spans="1:8" x14ac:dyDescent="0.2">
      <c r="B13" s="13"/>
      <c r="C13" s="13"/>
      <c r="D13" s="13"/>
      <c r="E13" s="13"/>
      <c r="F13" s="13"/>
      <c r="G13" s="13"/>
    </row>
    <row r="14" spans="1:8" ht="15" x14ac:dyDescent="0.25">
      <c r="B14" s="12" t="s">
        <v>16</v>
      </c>
      <c r="C14" s="13"/>
      <c r="D14" s="13"/>
      <c r="E14" s="13"/>
      <c r="F14" s="13"/>
      <c r="G14" s="13"/>
    </row>
    <row r="15" spans="1:8" x14ac:dyDescent="0.2">
      <c r="B15" s="14" t="s">
        <v>11</v>
      </c>
      <c r="C15" s="22">
        <f>'Import Qty'!E36</f>
        <v>10959</v>
      </c>
      <c r="D15" s="22">
        <f>'Import Qty'!F36</f>
        <v>8868</v>
      </c>
      <c r="E15" s="22">
        <f>'Import Qty'!G36</f>
        <v>6296</v>
      </c>
      <c r="F15" s="22">
        <f>'Import Qty'!H36</f>
        <v>4029.5</v>
      </c>
      <c r="G15" s="22">
        <f>'Import Qty'!I36</f>
        <v>1456</v>
      </c>
      <c r="H15" s="119"/>
    </row>
    <row r="16" spans="1:8" x14ac:dyDescent="0.2">
      <c r="B16" s="14" t="s">
        <v>12</v>
      </c>
      <c r="C16" s="22">
        <f>'Import Qty'!E37</f>
        <v>24876</v>
      </c>
      <c r="D16" s="22">
        <f>'Import Qty'!F37</f>
        <v>18742.5</v>
      </c>
      <c r="E16" s="22">
        <f>'Import Qty'!G37</f>
        <v>11928</v>
      </c>
      <c r="F16" s="22">
        <f>'Import Qty'!H37</f>
        <v>6259.5</v>
      </c>
      <c r="G16" s="22">
        <f>'Import Qty'!I37</f>
        <v>1801</v>
      </c>
      <c r="H16" s="119"/>
    </row>
    <row r="17" spans="2:8" x14ac:dyDescent="0.2">
      <c r="B17" s="14" t="s">
        <v>13</v>
      </c>
      <c r="C17" s="22">
        <f>'Import Qty'!E38</f>
        <v>243</v>
      </c>
      <c r="D17" s="22">
        <f>'Import Qty'!F38</f>
        <v>389.5</v>
      </c>
      <c r="E17" s="22">
        <f>'Import Qty'!G38</f>
        <v>559.5</v>
      </c>
      <c r="F17" s="22">
        <f>'Import Qty'!H38</f>
        <v>711.5</v>
      </c>
      <c r="G17" s="22">
        <f>'Import Qty'!I38</f>
        <v>882.5</v>
      </c>
      <c r="H17" s="119"/>
    </row>
    <row r="18" spans="2:8" x14ac:dyDescent="0.2">
      <c r="B18" s="14" t="s">
        <v>14</v>
      </c>
      <c r="C18" s="22">
        <f>'Import Qty'!E39</f>
        <v>574.5</v>
      </c>
      <c r="D18" s="22">
        <f>'Import Qty'!F39</f>
        <v>874.5</v>
      </c>
      <c r="E18" s="22">
        <f>'Import Qty'!G39</f>
        <v>1175</v>
      </c>
      <c r="F18" s="22">
        <f>'Import Qty'!H39</f>
        <v>1429.5</v>
      </c>
      <c r="G18" s="22">
        <f>'Import Qty'!I39</f>
        <v>1631.5</v>
      </c>
      <c r="H18" s="119"/>
    </row>
    <row r="19" spans="2:8" ht="15" x14ac:dyDescent="0.25">
      <c r="B19" s="12" t="s">
        <v>15</v>
      </c>
      <c r="C19" s="23">
        <f>SUM(C15:C18)</f>
        <v>36652.5</v>
      </c>
      <c r="D19" s="23">
        <f t="shared" ref="D19:G19" si="1">SUM(D15:D18)</f>
        <v>28874.5</v>
      </c>
      <c r="E19" s="23">
        <f t="shared" si="1"/>
        <v>19958.5</v>
      </c>
      <c r="F19" s="23">
        <f t="shared" si="1"/>
        <v>12430</v>
      </c>
      <c r="G19" s="23">
        <f t="shared" si="1"/>
        <v>5771</v>
      </c>
      <c r="H19" s="133"/>
    </row>
    <row r="20" spans="2:8" ht="15" x14ac:dyDescent="0.25">
      <c r="B20" s="22"/>
      <c r="C20" s="22"/>
      <c r="D20" s="22"/>
      <c r="E20" s="22"/>
      <c r="F20" s="22"/>
      <c r="G20" s="22"/>
      <c r="H20" s="133"/>
    </row>
    <row r="21" spans="2:8" ht="15" x14ac:dyDescent="0.25">
      <c r="B21" s="22"/>
      <c r="C21" s="22"/>
      <c r="D21" s="22"/>
      <c r="E21" s="22"/>
      <c r="F21" s="22"/>
      <c r="G21" s="22"/>
      <c r="H21" s="133"/>
    </row>
    <row r="22" spans="2:8" ht="15" x14ac:dyDescent="0.25">
      <c r="B22" s="12" t="s">
        <v>108</v>
      </c>
      <c r="C22" s="22"/>
      <c r="D22" s="22"/>
      <c r="E22" s="22"/>
      <c r="F22" s="22"/>
      <c r="G22" s="22"/>
      <c r="H22" s="133"/>
    </row>
    <row r="23" spans="2:8" x14ac:dyDescent="0.2">
      <c r="B23" s="14" t="s">
        <v>13</v>
      </c>
      <c r="C23" s="22">
        <f>'Import Qty'!E50</f>
        <v>2960.5</v>
      </c>
      <c r="D23" s="22">
        <f>'Import Qty'!F50</f>
        <v>5026.5</v>
      </c>
      <c r="E23" s="22">
        <f>'Import Qty'!G50</f>
        <v>7613</v>
      </c>
      <c r="F23" s="22">
        <f>'Import Qty'!H50</f>
        <v>9914</v>
      </c>
      <c r="G23" s="22">
        <f>'Import Qty'!I50</f>
        <v>12471.5</v>
      </c>
    </row>
    <row r="24" spans="2:8" x14ac:dyDescent="0.2">
      <c r="B24" s="14" t="s">
        <v>14</v>
      </c>
      <c r="C24" s="22">
        <f>'Import Qty'!E51</f>
        <v>13007.5</v>
      </c>
      <c r="D24" s="22">
        <f>'Import Qty'!F51</f>
        <v>19899.5</v>
      </c>
      <c r="E24" s="22">
        <f>'Import Qty'!G51</f>
        <v>26905</v>
      </c>
      <c r="F24" s="22">
        <f>'Import Qty'!H51</f>
        <v>32815</v>
      </c>
      <c r="G24" s="22">
        <f>'Import Qty'!I51</f>
        <v>37473.5</v>
      </c>
    </row>
    <row r="25" spans="2:8" ht="15" x14ac:dyDescent="0.25">
      <c r="B25" s="12" t="s">
        <v>15</v>
      </c>
      <c r="C25" s="23">
        <f>SUM(C23:C24)</f>
        <v>15968</v>
      </c>
      <c r="D25" s="23">
        <f t="shared" ref="D25:G25" si="2">SUM(D23:D24)</f>
        <v>24926</v>
      </c>
      <c r="E25" s="23">
        <f t="shared" si="2"/>
        <v>34518</v>
      </c>
      <c r="F25" s="23">
        <f t="shared" si="2"/>
        <v>42729</v>
      </c>
      <c r="G25" s="23">
        <f t="shared" si="2"/>
        <v>49945</v>
      </c>
    </row>
    <row r="26" spans="2:8" ht="15" x14ac:dyDescent="0.25">
      <c r="B26" s="24" t="s">
        <v>42</v>
      </c>
      <c r="C26" s="22"/>
      <c r="D26" s="22"/>
      <c r="E26" s="22"/>
      <c r="F26" s="22"/>
      <c r="G26" s="22"/>
    </row>
    <row r="27" spans="2:8" ht="15" x14ac:dyDescent="0.25">
      <c r="B27" s="144"/>
      <c r="C27" s="22"/>
      <c r="D27" s="22"/>
      <c r="E27" s="22"/>
      <c r="F27" s="22"/>
      <c r="G27" s="22"/>
    </row>
    <row r="28" spans="2:8" ht="15" x14ac:dyDescent="0.25">
      <c r="B28" s="26" t="s">
        <v>43</v>
      </c>
      <c r="C28" s="22"/>
      <c r="D28" s="22"/>
      <c r="E28" s="22"/>
      <c r="F28" s="22"/>
      <c r="G28" s="22"/>
    </row>
    <row r="29" spans="2:8" x14ac:dyDescent="0.2">
      <c r="B29" s="27" t="s">
        <v>11</v>
      </c>
      <c r="C29" s="22">
        <f>C8+C15</f>
        <v>26891.5</v>
      </c>
      <c r="D29" s="22">
        <f t="shared" ref="D29:G29" si="3">D8+D15</f>
        <v>21760.5</v>
      </c>
      <c r="E29" s="22">
        <f t="shared" si="3"/>
        <v>15448.5</v>
      </c>
      <c r="F29" s="22">
        <f t="shared" si="3"/>
        <v>9887</v>
      </c>
      <c r="G29" s="22">
        <f t="shared" si="3"/>
        <v>3572.5</v>
      </c>
    </row>
    <row r="30" spans="2:8" x14ac:dyDescent="0.2">
      <c r="B30" s="27" t="s">
        <v>12</v>
      </c>
      <c r="C30" s="22">
        <f t="shared" ref="C30:G30" si="4">C9+C16</f>
        <v>56790.5</v>
      </c>
      <c r="D30" s="22">
        <f t="shared" si="4"/>
        <v>44567.5</v>
      </c>
      <c r="E30" s="22">
        <f t="shared" si="4"/>
        <v>30262.5</v>
      </c>
      <c r="F30" s="22">
        <f t="shared" si="4"/>
        <v>17994</v>
      </c>
      <c r="G30" s="22">
        <f t="shared" si="4"/>
        <v>6041</v>
      </c>
    </row>
    <row r="31" spans="2:8" x14ac:dyDescent="0.2">
      <c r="B31" s="27" t="s">
        <v>13</v>
      </c>
      <c r="C31" s="22">
        <f t="shared" ref="C31:G31" si="5">C10+C17</f>
        <v>14081</v>
      </c>
      <c r="D31" s="22">
        <f t="shared" si="5"/>
        <v>17490</v>
      </c>
      <c r="E31" s="22">
        <f t="shared" si="5"/>
        <v>21773</v>
      </c>
      <c r="F31" s="22">
        <f t="shared" si="5"/>
        <v>25597</v>
      </c>
      <c r="G31" s="22">
        <f t="shared" si="5"/>
        <v>29814</v>
      </c>
    </row>
    <row r="32" spans="2:8" x14ac:dyDescent="0.2">
      <c r="B32" s="27" t="s">
        <v>14</v>
      </c>
      <c r="C32" s="22">
        <f t="shared" ref="C32:G32" si="6">C11+C18</f>
        <v>42464.5</v>
      </c>
      <c r="D32" s="22">
        <f t="shared" si="6"/>
        <v>49401.5</v>
      </c>
      <c r="E32" s="22">
        <f t="shared" si="6"/>
        <v>58123</v>
      </c>
      <c r="F32" s="22">
        <f t="shared" si="6"/>
        <v>65915.5</v>
      </c>
      <c r="G32" s="22">
        <f t="shared" si="6"/>
        <v>74370.5</v>
      </c>
    </row>
    <row r="33" spans="1:30" ht="15" x14ac:dyDescent="0.25">
      <c r="B33" s="12" t="s">
        <v>15</v>
      </c>
      <c r="C33" s="23">
        <f>SUM(C29:C32)</f>
        <v>140227.5</v>
      </c>
      <c r="D33" s="23">
        <f t="shared" ref="D33:G33" si="7">SUM(D29:D32)</f>
        <v>133219.5</v>
      </c>
      <c r="E33" s="23">
        <f t="shared" si="7"/>
        <v>125607</v>
      </c>
      <c r="F33" s="23">
        <f t="shared" si="7"/>
        <v>119393.5</v>
      </c>
      <c r="G33" s="23">
        <f t="shared" si="7"/>
        <v>113798</v>
      </c>
    </row>
    <row r="34" spans="1:30" x14ac:dyDescent="0.2">
      <c r="B34" s="25"/>
      <c r="C34" s="22"/>
      <c r="D34" s="22"/>
      <c r="E34" s="22"/>
      <c r="F34" s="22"/>
      <c r="G34" s="22"/>
    </row>
    <row r="35" spans="1:30" ht="15" x14ac:dyDescent="0.25">
      <c r="B35" s="26" t="s">
        <v>109</v>
      </c>
      <c r="C35" s="25"/>
      <c r="D35" s="25"/>
      <c r="E35" s="25"/>
      <c r="F35" s="25"/>
      <c r="G35" s="25"/>
    </row>
    <row r="36" spans="1:30" x14ac:dyDescent="0.2">
      <c r="B36" s="27" t="s">
        <v>11</v>
      </c>
      <c r="C36" s="28">
        <f t="shared" ref="C36:G37" si="8">C8+C15</f>
        <v>26891.5</v>
      </c>
      <c r="D36" s="28">
        <f t="shared" si="8"/>
        <v>21760.5</v>
      </c>
      <c r="E36" s="28">
        <f t="shared" si="8"/>
        <v>15448.5</v>
      </c>
      <c r="F36" s="28">
        <f t="shared" si="8"/>
        <v>9887</v>
      </c>
      <c r="G36" s="28">
        <f t="shared" si="8"/>
        <v>3572.5</v>
      </c>
      <c r="H36" s="119"/>
    </row>
    <row r="37" spans="1:30" x14ac:dyDescent="0.2">
      <c r="B37" s="27" t="s">
        <v>12</v>
      </c>
      <c r="C37" s="28">
        <f t="shared" si="8"/>
        <v>56790.5</v>
      </c>
      <c r="D37" s="28">
        <f t="shared" si="8"/>
        <v>44567.5</v>
      </c>
      <c r="E37" s="28">
        <f t="shared" si="8"/>
        <v>30262.5</v>
      </c>
      <c r="F37" s="28">
        <f t="shared" si="8"/>
        <v>17994</v>
      </c>
      <c r="G37" s="28">
        <f t="shared" si="8"/>
        <v>6041</v>
      </c>
      <c r="H37" s="119"/>
    </row>
    <row r="38" spans="1:30" x14ac:dyDescent="0.2">
      <c r="B38" s="27" t="s">
        <v>13</v>
      </c>
      <c r="C38" s="28">
        <f t="shared" ref="C38:G39" si="9">C10+C17+C23</f>
        <v>17041.5</v>
      </c>
      <c r="D38" s="28">
        <f t="shared" si="9"/>
        <v>22516.5</v>
      </c>
      <c r="E38" s="28">
        <f t="shared" si="9"/>
        <v>29386</v>
      </c>
      <c r="F38" s="28">
        <f t="shared" si="9"/>
        <v>35511</v>
      </c>
      <c r="G38" s="28">
        <f t="shared" si="9"/>
        <v>42285.5</v>
      </c>
      <c r="H38" s="119"/>
    </row>
    <row r="39" spans="1:30" x14ac:dyDescent="0.2">
      <c r="B39" s="27" t="s">
        <v>14</v>
      </c>
      <c r="C39" s="28">
        <f t="shared" si="9"/>
        <v>55472</v>
      </c>
      <c r="D39" s="28">
        <f t="shared" si="9"/>
        <v>69301</v>
      </c>
      <c r="E39" s="28">
        <f t="shared" si="9"/>
        <v>85028</v>
      </c>
      <c r="F39" s="28">
        <f t="shared" si="9"/>
        <v>98730.5</v>
      </c>
      <c r="G39" s="28">
        <f t="shared" si="9"/>
        <v>111844</v>
      </c>
      <c r="H39" s="119"/>
    </row>
    <row r="40" spans="1:30" ht="15" x14ac:dyDescent="0.25">
      <c r="B40" s="12" t="s">
        <v>15</v>
      </c>
      <c r="C40" s="29">
        <f>SUM(C36:C39)</f>
        <v>156195.5</v>
      </c>
      <c r="D40" s="29">
        <f t="shared" ref="D40:G40" si="10">SUM(D36:D39)</f>
        <v>158145.5</v>
      </c>
      <c r="E40" s="29">
        <f t="shared" si="10"/>
        <v>160125</v>
      </c>
      <c r="F40" s="29">
        <f t="shared" si="10"/>
        <v>162122.5</v>
      </c>
      <c r="G40" s="29">
        <f t="shared" si="10"/>
        <v>163743</v>
      </c>
      <c r="H40" s="133"/>
    </row>
    <row r="43" spans="1:30" s="121" customFormat="1" ht="20.25" x14ac:dyDescent="0.3">
      <c r="A43" s="2"/>
      <c r="B43" s="2" t="s">
        <v>44</v>
      </c>
      <c r="C43" s="2"/>
      <c r="D43" s="2"/>
      <c r="E43" s="2"/>
      <c r="F43" s="2"/>
      <c r="G43" s="2"/>
      <c r="H43" s="17"/>
    </row>
    <row r="45" spans="1:30" ht="15" x14ac:dyDescent="0.25">
      <c r="B45" s="3" t="s">
        <v>5</v>
      </c>
      <c r="C45" s="15" t="s">
        <v>6</v>
      </c>
      <c r="D45" s="15" t="s">
        <v>7</v>
      </c>
      <c r="E45" s="15" t="s">
        <v>8</v>
      </c>
      <c r="F45" s="15" t="s">
        <v>9</v>
      </c>
      <c r="G45" s="15" t="s">
        <v>10</v>
      </c>
      <c r="H45" s="139"/>
    </row>
    <row r="46" spans="1:30" ht="15" x14ac:dyDescent="0.25">
      <c r="B46" s="12" t="s">
        <v>45</v>
      </c>
      <c r="C46" s="13"/>
      <c r="D46" s="13"/>
      <c r="E46" s="13"/>
      <c r="F46" s="13"/>
      <c r="G46" s="13"/>
    </row>
    <row r="47" spans="1:30" ht="15" x14ac:dyDescent="0.25">
      <c r="B47" s="35" t="s">
        <v>110</v>
      </c>
      <c r="C47" s="13"/>
      <c r="D47" s="13"/>
      <c r="E47" s="13"/>
      <c r="F47" s="13"/>
      <c r="G47" s="13"/>
    </row>
    <row r="48" spans="1:30" x14ac:dyDescent="0.2">
      <c r="B48" s="14" t="s">
        <v>11</v>
      </c>
      <c r="C48" s="100">
        <f>Inputs!C16/(Calculations!C36+Calculations!C37/Inputs!$C$43)</f>
        <v>84.474673085661237</v>
      </c>
      <c r="D48" s="38">
        <f>Inputs!D16/(Calculations!D36+Calculations!D37/Inputs!$C$43)</f>
        <v>75.774549111919313</v>
      </c>
      <c r="E48" s="38">
        <f>Inputs!E16/(Calculations!E36+Calculations!E37/Inputs!$C$43)</f>
        <v>74.157570246185102</v>
      </c>
      <c r="F48" s="38">
        <f>Inputs!F16/(Calculations!F36+Calculations!F37/Inputs!$C$43)</f>
        <v>67.256663978569975</v>
      </c>
      <c r="G48" s="38">
        <f>Inputs!G16/(Calculations!G36+Calculations!G37/Inputs!$C$43)</f>
        <v>0</v>
      </c>
      <c r="H48" s="134"/>
      <c r="AD48" s="101"/>
    </row>
    <row r="49" spans="2:30" x14ac:dyDescent="0.2">
      <c r="B49" s="14" t="s">
        <v>12</v>
      </c>
      <c r="C49" s="38">
        <f>C48/Inputs!$C$43</f>
        <v>56.316448723774158</v>
      </c>
      <c r="D49" s="38">
        <f>D48/Inputs!$C$43</f>
        <v>50.516366074612876</v>
      </c>
      <c r="E49" s="38">
        <f>E48/Inputs!$C$43</f>
        <v>49.438380164123402</v>
      </c>
      <c r="F49" s="38">
        <f>F48/Inputs!$C$43</f>
        <v>44.837775985713314</v>
      </c>
      <c r="G49" s="38">
        <f>G48/Inputs!$C$43</f>
        <v>0</v>
      </c>
      <c r="H49" s="134"/>
      <c r="AD49" s="101"/>
    </row>
    <row r="50" spans="2:30" x14ac:dyDescent="0.2">
      <c r="B50" s="14" t="s">
        <v>13</v>
      </c>
      <c r="C50" s="38">
        <f>Inputs!C17/(Calculations!C38+Calculations!C39/Inputs!$C$43)</f>
        <v>104.17861336603639</v>
      </c>
      <c r="D50" s="38">
        <f>Inputs!D17/(Calculations!D38+Calculations!D39/Inputs!$C$43)</f>
        <v>103.93696659330189</v>
      </c>
      <c r="E50" s="38">
        <f>Inputs!E17/(Calculations!E38+Calculations!E39/Inputs!$C$43)</f>
        <v>96.816780808829776</v>
      </c>
      <c r="F50" s="38">
        <f>Inputs!F17/(Calculations!F38+Calculations!F39/Inputs!$C$43)</f>
        <v>93.127290282788735</v>
      </c>
      <c r="G50" s="38">
        <f>Inputs!G17/(Calculations!G38+Calculations!G39/Inputs!$C$43)</f>
        <v>92.986624881557148</v>
      </c>
      <c r="H50" s="134"/>
      <c r="AD50" s="101"/>
    </row>
    <row r="51" spans="2:30" x14ac:dyDescent="0.2">
      <c r="B51" s="14" t="s">
        <v>14</v>
      </c>
      <c r="C51" s="38">
        <f>C50/Inputs!$C$43</f>
        <v>69.45240891069092</v>
      </c>
      <c r="D51" s="38">
        <f>D50/Inputs!$C$43</f>
        <v>69.29131106220126</v>
      </c>
      <c r="E51" s="38">
        <f>E50/Inputs!$C$43</f>
        <v>64.544520539219846</v>
      </c>
      <c r="F51" s="38">
        <f>F50/Inputs!$C$43</f>
        <v>62.084860188525823</v>
      </c>
      <c r="G51" s="38">
        <f>G50/Inputs!$C$43</f>
        <v>61.991083254371432</v>
      </c>
      <c r="H51" s="134"/>
      <c r="AD51" s="101"/>
    </row>
    <row r="52" spans="2:30" x14ac:dyDescent="0.2">
      <c r="B52" s="13"/>
      <c r="C52" s="38"/>
      <c r="D52" s="38"/>
      <c r="E52" s="38"/>
      <c r="F52" s="38"/>
      <c r="G52" s="38"/>
      <c r="H52" s="134"/>
      <c r="AD52" s="101"/>
    </row>
    <row r="53" spans="2:30" ht="15" x14ac:dyDescent="0.25">
      <c r="B53" s="12" t="s">
        <v>84</v>
      </c>
      <c r="C53" s="38"/>
      <c r="D53" s="38"/>
      <c r="E53" s="38"/>
      <c r="F53" s="38"/>
      <c r="G53" s="38"/>
      <c r="H53" s="134"/>
    </row>
    <row r="54" spans="2:30" ht="15" x14ac:dyDescent="0.25">
      <c r="B54" s="35" t="s">
        <v>48</v>
      </c>
      <c r="C54" s="38"/>
      <c r="D54" s="38"/>
      <c r="E54" s="38"/>
      <c r="F54" s="38"/>
      <c r="G54" s="38"/>
      <c r="H54" s="134"/>
    </row>
    <row r="55" spans="2:30" x14ac:dyDescent="0.2">
      <c r="B55" s="14" t="s">
        <v>11</v>
      </c>
      <c r="C55" s="131">
        <f>Inputs!C24/(Calculations!C8+Calculations!C9/Inputs!$C$44)*(1-Inputs!$C$40)</f>
        <v>284.72798430993799</v>
      </c>
      <c r="D55" s="40">
        <f>Inputs!D24/(Calculations!D8+Calculations!D9/Inputs!$C$44)*(1-Inputs!$C$40)</f>
        <v>307.51843744179001</v>
      </c>
      <c r="E55" s="40">
        <f>Inputs!E24/(Calculations!E8+Calculations!E9/Inputs!$C$44)*(1-Inputs!$C$40)</f>
        <v>448.30948613881003</v>
      </c>
      <c r="F55" s="40">
        <f>Inputs!F24/(Calculations!F8+Calculations!F9/Inputs!$C$44)*(1-Inputs!$C$40)</f>
        <v>697.64827109288512</v>
      </c>
      <c r="G55" s="40">
        <f>Inputs!G24/(Calculations!G8+Calculations!G9/Inputs!$C$44)*(1-Inputs!$C$40)</f>
        <v>1781.9695064757752</v>
      </c>
      <c r="H55" s="132"/>
    </row>
    <row r="56" spans="2:30" x14ac:dyDescent="0.2">
      <c r="B56" s="14" t="s">
        <v>12</v>
      </c>
      <c r="C56" s="38">
        <f>C55/Inputs!$C$44</f>
        <v>158.1822135055211</v>
      </c>
      <c r="D56" s="38">
        <f>D55/Inputs!$C$44</f>
        <v>170.84357635655002</v>
      </c>
      <c r="E56" s="38">
        <f>E55/Inputs!$C$44</f>
        <v>249.06082563267222</v>
      </c>
      <c r="F56" s="38">
        <f>F55/Inputs!$C$44</f>
        <v>387.58237282938063</v>
      </c>
      <c r="G56" s="38">
        <f>G55/Inputs!$C$44</f>
        <v>989.98305915320839</v>
      </c>
      <c r="H56" s="134"/>
    </row>
    <row r="57" spans="2:30" x14ac:dyDescent="0.2">
      <c r="B57" s="14" t="s">
        <v>13</v>
      </c>
      <c r="C57" s="131">
        <f>Inputs!C27/(Calculations!C10+Calculations!C11/Inputs!$C$44)*(1-Inputs!$C$40)</f>
        <v>91.29631239446131</v>
      </c>
      <c r="D57" s="40">
        <f>Inputs!D27/(Calculations!D10+Calculations!D11/Inputs!$C$44)*(1-Inputs!$C$40)</f>
        <v>98.649858886036796</v>
      </c>
      <c r="E57" s="40">
        <f>Inputs!E27/(Calculations!E10+Calculations!E11/Inputs!$C$44)*(1-Inputs!$C$40)</f>
        <v>91.673549001923931</v>
      </c>
      <c r="F57" s="40">
        <f>Inputs!F27/(Calculations!F10+Calculations!F11/Inputs!$C$44)*(1-Inputs!$C$40)</f>
        <v>94.047725394036462</v>
      </c>
      <c r="G57" s="40">
        <f>Inputs!G27/(Calculations!G10+Calculations!G11/Inputs!$C$44)*(1-Inputs!$C$40)</f>
        <v>104.25094056956951</v>
      </c>
      <c r="H57" s="132"/>
    </row>
    <row r="58" spans="2:30" x14ac:dyDescent="0.2">
      <c r="B58" s="14" t="s">
        <v>14</v>
      </c>
      <c r="C58" s="38">
        <f>C57/Inputs!$C$44</f>
        <v>50.720173552478506</v>
      </c>
      <c r="D58" s="38">
        <f>D57/Inputs!$C$44</f>
        <v>54.805477158909326</v>
      </c>
      <c r="E58" s="38">
        <f>E57/Inputs!$C$44</f>
        <v>50.929749445513295</v>
      </c>
      <c r="F58" s="38">
        <f>F57/Inputs!$C$44</f>
        <v>52.248736330020257</v>
      </c>
      <c r="G58" s="38">
        <f>G57/Inputs!$C$44</f>
        <v>57.91718920531639</v>
      </c>
      <c r="H58" s="134"/>
    </row>
    <row r="59" spans="2:30" x14ac:dyDescent="0.2">
      <c r="B59" s="13"/>
      <c r="C59" s="38"/>
      <c r="D59" s="38"/>
      <c r="E59" s="38"/>
      <c r="F59" s="38"/>
      <c r="G59" s="38"/>
      <c r="H59" s="134"/>
    </row>
    <row r="60" spans="2:30" ht="15" x14ac:dyDescent="0.25">
      <c r="B60" s="12" t="s">
        <v>86</v>
      </c>
      <c r="C60" s="38"/>
      <c r="D60" s="38"/>
      <c r="E60" s="38"/>
      <c r="F60" s="38"/>
      <c r="G60" s="38"/>
      <c r="H60" s="134"/>
    </row>
    <row r="61" spans="2:30" ht="15" x14ac:dyDescent="0.25">
      <c r="B61" s="35" t="s">
        <v>87</v>
      </c>
      <c r="C61" s="38"/>
      <c r="D61" s="38"/>
      <c r="E61" s="38"/>
      <c r="F61" s="38"/>
      <c r="G61" s="38"/>
      <c r="H61" s="134"/>
    </row>
    <row r="62" spans="2:30" x14ac:dyDescent="0.2">
      <c r="B62" s="14" t="s">
        <v>11</v>
      </c>
      <c r="C62" s="131">
        <f>Inputs!C24/(Calculations!C29+Calculations!C30/Inputs!$C$44)*Inputs!$C$40</f>
        <v>18.222760853993417</v>
      </c>
      <c r="D62" s="131">
        <f>Inputs!D24/(Calculations!D29+Calculations!D30/Inputs!$C$44)*Inputs!$C$40</f>
        <v>20.007348809182584</v>
      </c>
      <c r="E62" s="131">
        <f>Inputs!E24/(Calculations!E29+Calculations!E30/Inputs!$C$44)*Inputs!$C$40</f>
        <v>29.859094673815612</v>
      </c>
      <c r="F62" s="131">
        <f>Inputs!F24/(Calculations!F29+Calculations!F30/Inputs!$C$44)*Inputs!$C$40</f>
        <v>48.250435041004863</v>
      </c>
      <c r="G62" s="131">
        <f>Inputs!G24/(Calculations!G29+Calculations!G30/Inputs!$C$44)*Inputs!$C$40</f>
        <v>127.79644198798192</v>
      </c>
      <c r="H62" s="132"/>
    </row>
    <row r="63" spans="2:30" x14ac:dyDescent="0.2">
      <c r="B63" s="14" t="s">
        <v>12</v>
      </c>
      <c r="C63" s="38">
        <f>C62/Inputs!$C$44</f>
        <v>10.123756029996343</v>
      </c>
      <c r="D63" s="38">
        <f>D62/Inputs!$C$44</f>
        <v>11.115193782879214</v>
      </c>
      <c r="E63" s="38">
        <f>E62/Inputs!$C$44</f>
        <v>16.588385929897562</v>
      </c>
      <c r="F63" s="38">
        <f>F62/Inputs!$C$44</f>
        <v>26.805797245002701</v>
      </c>
      <c r="G63" s="38">
        <f>G62/Inputs!$C$44</f>
        <v>70.998023326656622</v>
      </c>
      <c r="H63" s="134"/>
    </row>
    <row r="64" spans="2:30" x14ac:dyDescent="0.2">
      <c r="B64" s="14" t="s">
        <v>13</v>
      </c>
      <c r="C64" s="38">
        <f>Inputs!C27/(Calculations!C31+Calculations!C32/Inputs!$C$44)*Inputs!$C$40</f>
        <v>9.992660233114675</v>
      </c>
      <c r="D64" s="38">
        <f>Inputs!D27/(Calculations!D31+Calculations!D32/Inputs!$C$44)*Inputs!$C$40</f>
        <v>10.747574726541421</v>
      </c>
      <c r="E64" s="38">
        <f>Inputs!E27/(Calculations!E31+Calculations!E32/Inputs!$C$44)*Inputs!$C$40</f>
        <v>9.957548324144021</v>
      </c>
      <c r="F64" s="38">
        <f>Inputs!F27/(Calculations!F31+Calculations!F32/Inputs!$C$44)*Inputs!$C$40</f>
        <v>10.196859688974259</v>
      </c>
      <c r="G64" s="38">
        <f>Inputs!G27/(Calculations!G31+Calculations!G32/Inputs!$C$44)*Inputs!$C$40</f>
        <v>11.292123232339122</v>
      </c>
      <c r="H64" s="134"/>
    </row>
    <row r="65" spans="1:8" x14ac:dyDescent="0.2">
      <c r="B65" s="14" t="s">
        <v>14</v>
      </c>
      <c r="C65" s="38">
        <f>C64/Inputs!$C$44</f>
        <v>5.5514779072859302</v>
      </c>
      <c r="D65" s="38">
        <f>D64/Inputs!$C$44</f>
        <v>5.9708748480785667</v>
      </c>
      <c r="E65" s="38">
        <f>E64/Inputs!$C$44</f>
        <v>5.5319712911911223</v>
      </c>
      <c r="F65" s="38">
        <f>F64/Inputs!$C$44</f>
        <v>5.6649220494301433</v>
      </c>
      <c r="G65" s="38">
        <f>G64/Inputs!$C$44</f>
        <v>6.2734017957439567</v>
      </c>
      <c r="H65" s="134"/>
    </row>
    <row r="66" spans="1:8" x14ac:dyDescent="0.2">
      <c r="B66" s="14"/>
      <c r="C66" s="38"/>
      <c r="D66" s="38"/>
      <c r="E66" s="38"/>
      <c r="F66" s="38"/>
      <c r="G66" s="38"/>
      <c r="H66" s="134"/>
    </row>
    <row r="67" spans="1:8" ht="15" x14ac:dyDescent="0.25">
      <c r="B67" s="12" t="s">
        <v>111</v>
      </c>
      <c r="C67" s="38"/>
      <c r="D67" s="38"/>
      <c r="E67" s="38"/>
      <c r="F67" s="38"/>
      <c r="G67" s="38"/>
      <c r="H67" s="134"/>
    </row>
    <row r="68" spans="1:8" ht="15" x14ac:dyDescent="0.25">
      <c r="B68" s="35" t="s">
        <v>112</v>
      </c>
      <c r="C68" s="38"/>
      <c r="D68" s="38"/>
      <c r="E68" s="38"/>
      <c r="F68" s="38"/>
      <c r="G68" s="38"/>
      <c r="H68" s="134"/>
    </row>
    <row r="69" spans="1:8" x14ac:dyDescent="0.2">
      <c r="B69" s="14" t="s">
        <v>13</v>
      </c>
      <c r="C69" s="38">
        <f>Inputs!C29/(23+C24/Inputs!$C$44)</f>
        <v>0</v>
      </c>
      <c r="D69" s="38">
        <f>Inputs!D29/(D23+D24/Inputs!$C$44)</f>
        <v>110.01246121348339</v>
      </c>
      <c r="E69" s="38">
        <f>Inputs!E29/(E23+E24/Inputs!$C$44)</f>
        <v>109.66284757789238</v>
      </c>
      <c r="F69" s="38">
        <f>Inputs!F29/(F23+F24/Inputs!$C$44)</f>
        <v>114.4246955789535</v>
      </c>
      <c r="G69" s="38">
        <f>Inputs!G29/(G23+G24/Inputs!$C$44)</f>
        <v>120.36630231923586</v>
      </c>
      <c r="H69" s="134"/>
    </row>
    <row r="70" spans="1:8" x14ac:dyDescent="0.2">
      <c r="B70" s="14" t="s">
        <v>14</v>
      </c>
      <c r="C70" s="38">
        <f>C69/Inputs!$C$44</f>
        <v>0</v>
      </c>
      <c r="D70" s="38">
        <f>D69/Inputs!$C$44</f>
        <v>61.11803400749077</v>
      </c>
      <c r="E70" s="38">
        <f>E69/Inputs!$C$44</f>
        <v>60.923804209940208</v>
      </c>
      <c r="F70" s="38">
        <f>F69/Inputs!$C$44</f>
        <v>63.569275321640831</v>
      </c>
      <c r="G70" s="38">
        <f>G69/Inputs!$C$44</f>
        <v>66.870167955131024</v>
      </c>
      <c r="H70" s="134"/>
    </row>
    <row r="71" spans="1:8" x14ac:dyDescent="0.2">
      <c r="B71" s="14"/>
      <c r="C71" s="38"/>
      <c r="D71" s="38"/>
      <c r="E71" s="38"/>
      <c r="F71" s="38"/>
      <c r="G71" s="38"/>
      <c r="H71" s="134"/>
    </row>
    <row r="72" spans="1:8" x14ac:dyDescent="0.2">
      <c r="B72" s="13"/>
      <c r="C72" s="38"/>
      <c r="D72" s="38"/>
      <c r="E72" s="38"/>
      <c r="F72" s="38"/>
      <c r="G72" s="38"/>
      <c r="H72" s="134"/>
    </row>
    <row r="74" spans="1:8" s="121" customFormat="1" ht="20.25" x14ac:dyDescent="0.3">
      <c r="A74" s="2"/>
      <c r="B74" s="2" t="s">
        <v>49</v>
      </c>
      <c r="C74" s="2"/>
      <c r="D74" s="2"/>
      <c r="E74" s="2"/>
      <c r="F74" s="2"/>
      <c r="G74" s="2"/>
      <c r="H74" s="17"/>
    </row>
    <row r="76" spans="1:8" x14ac:dyDescent="0.2">
      <c r="B76" s="32" t="s">
        <v>50</v>
      </c>
      <c r="C76" s="13"/>
      <c r="D76" s="13"/>
      <c r="E76" s="13"/>
      <c r="F76" s="13"/>
      <c r="G76" s="13"/>
    </row>
    <row r="77" spans="1:8" x14ac:dyDescent="0.2">
      <c r="B77" s="31" t="s">
        <v>11</v>
      </c>
      <c r="C77" s="117">
        <f>(C48+C55+C62)/Inputs!$C$54</f>
        <v>1.0607129863096307</v>
      </c>
      <c r="D77" s="117">
        <f>(D48+D55+D62)/Inputs!$C$54</f>
        <v>1.1041761406239341</v>
      </c>
      <c r="E77" s="117">
        <f>(E48+E55+E62)/Inputs!$C$54</f>
        <v>1.5121865874300089</v>
      </c>
      <c r="F77" s="117">
        <f>(F48+F55+F62)/Inputs!$C$54</f>
        <v>2.2262980701230939</v>
      </c>
      <c r="G77" s="117">
        <f>(G48+G55+G62)/Inputs!$C$54</f>
        <v>5.2286542052395815</v>
      </c>
      <c r="H77" s="116"/>
    </row>
    <row r="78" spans="1:8" x14ac:dyDescent="0.2">
      <c r="B78" s="31" t="s">
        <v>12</v>
      </c>
      <c r="C78" s="117">
        <f>(C49+C56+C63)/Inputs!$C$54</f>
        <v>0.61498266463871765</v>
      </c>
      <c r="D78" s="117">
        <f>(D49+D56+D63)/Inputs!$C$54</f>
        <v>0.63648223467225762</v>
      </c>
      <c r="E78" s="117">
        <f>(E49+E56+E63)/Inputs!$C$54</f>
        <v>0.86266281102448528</v>
      </c>
      <c r="F78" s="117">
        <f>(F49+F56+F63)/Inputs!$C$54</f>
        <v>1.2572921178921195</v>
      </c>
      <c r="G78" s="117">
        <f>(G49+G56+G63)/Inputs!$C$54</f>
        <v>2.9048078917997677</v>
      </c>
      <c r="H78" s="116"/>
    </row>
    <row r="79" spans="1:8" x14ac:dyDescent="0.2">
      <c r="B79" s="31" t="s">
        <v>13</v>
      </c>
      <c r="C79" s="118">
        <f>(C50+C57+C64)/Inputs!$C$54</f>
        <v>0.56253959204274429</v>
      </c>
      <c r="D79" s="117">
        <f>(D50+D57+D64)/Inputs!$C$54</f>
        <v>0.58407775552602359</v>
      </c>
      <c r="E79" s="117">
        <f>(E50+E57+E64)/Inputs!$C$54</f>
        <v>0.54332067935632511</v>
      </c>
      <c r="F79" s="117">
        <f>(F50+F57+F64)/Inputs!$C$54</f>
        <v>0.54037474432799304</v>
      </c>
      <c r="G79" s="117">
        <f>(G50+G57+G64)/Inputs!$C$54</f>
        <v>0.57092317230243883</v>
      </c>
      <c r="H79" s="116"/>
    </row>
    <row r="80" spans="1:8" x14ac:dyDescent="0.2">
      <c r="B80" s="31" t="s">
        <v>14</v>
      </c>
      <c r="C80" s="117">
        <f>(C51+C58+C65)/Inputs!$C$54</f>
        <v>0.34421371764669501</v>
      </c>
      <c r="D80" s="117">
        <f>(D51+D58+D65)/Inputs!$C$54</f>
        <v>0.3561058537144125</v>
      </c>
      <c r="E80" s="117">
        <f>(E51+E58+E65)/Inputs!$C$54</f>
        <v>0.3312970329251862</v>
      </c>
      <c r="F80" s="117">
        <f>(F51+F58+F65)/Inputs!$C$54</f>
        <v>0.32853803851601976</v>
      </c>
      <c r="G80" s="117">
        <f>(G51+G58+G65)/Inputs!$C$54</f>
        <v>0.3454665961818803</v>
      </c>
      <c r="H80" s="116"/>
    </row>
    <row r="81" spans="1:8" x14ac:dyDescent="0.2">
      <c r="B81" s="30"/>
      <c r="C81" s="117"/>
      <c r="D81" s="117"/>
      <c r="E81" s="117"/>
      <c r="F81" s="117"/>
      <c r="G81" s="117"/>
      <c r="H81" s="116"/>
    </row>
    <row r="82" spans="1:8" x14ac:dyDescent="0.2">
      <c r="B82" s="32" t="s">
        <v>51</v>
      </c>
      <c r="C82" s="117"/>
      <c r="D82" s="117"/>
      <c r="E82" s="117"/>
      <c r="F82" s="117"/>
      <c r="G82" s="117"/>
      <c r="H82" s="116"/>
    </row>
    <row r="83" spans="1:8" x14ac:dyDescent="0.2">
      <c r="B83" s="31" t="s">
        <v>11</v>
      </c>
      <c r="C83" s="117">
        <f>(C48+C62)/Inputs!$C$54</f>
        <v>0.28117025034813048</v>
      </c>
      <c r="D83" s="117">
        <f>(D48+D62)/Inputs!$C$54</f>
        <v>0.26223654461629542</v>
      </c>
      <c r="E83" s="117">
        <f>(E48+E62)/Inputs!$C$54</f>
        <v>0.28478210792608</v>
      </c>
      <c r="F83" s="117">
        <f>(F48+F62)/Inputs!$C$54</f>
        <v>0.31624120197008854</v>
      </c>
      <c r="G83" s="117">
        <f>(G48+G62)/Inputs!$C$54</f>
        <v>0.34988758928947822</v>
      </c>
      <c r="H83" s="116"/>
    </row>
    <row r="84" spans="1:8" x14ac:dyDescent="0.2">
      <c r="B84" s="31" t="s">
        <v>12</v>
      </c>
      <c r="C84" s="117">
        <f>(C49+C63)/Inputs!$C$54</f>
        <v>0.18190336688232855</v>
      </c>
      <c r="D84" s="117">
        <f>(D49+D63)/Inputs!$C$54</f>
        <v>0.16873801466801394</v>
      </c>
      <c r="E84" s="117">
        <f>(E49+E63)/Inputs!$C$54</f>
        <v>0.1807714335223024</v>
      </c>
      <c r="F84" s="117">
        <f>(F49+F63)/Inputs!$C$54</f>
        <v>0.19614941336267219</v>
      </c>
      <c r="G84" s="117">
        <f>(G49+G63)/Inputs!$C$54</f>
        <v>0.19438199404971013</v>
      </c>
      <c r="H84" s="116"/>
    </row>
    <row r="85" spans="1:8" x14ac:dyDescent="0.2">
      <c r="B85" s="31" t="s">
        <v>13</v>
      </c>
      <c r="C85" s="117">
        <f>(C50+C64)/Inputs!$C$54</f>
        <v>0.31258391129131025</v>
      </c>
      <c r="D85" s="117">
        <f>(D50+D64)/Inputs!$C$54</f>
        <v>0.31398916172441699</v>
      </c>
      <c r="E85" s="117">
        <f>(E50+E64)/Inputs!$C$54</f>
        <v>0.29233218106221437</v>
      </c>
      <c r="F85" s="117">
        <f>(F50+F64)/Inputs!$C$54</f>
        <v>0.28288610532994657</v>
      </c>
      <c r="G85" s="117">
        <f>(G50+G64)/Inputs!$C$54</f>
        <v>0.28549965260478105</v>
      </c>
      <c r="H85" s="116"/>
    </row>
    <row r="86" spans="1:8" x14ac:dyDescent="0.2">
      <c r="B86" s="31" t="s">
        <v>14</v>
      </c>
      <c r="C86" s="117">
        <f>(C51+C65)/Inputs!$C$54</f>
        <v>0.20534945056256496</v>
      </c>
      <c r="D86" s="117">
        <f>(D51+D65)/Inputs!$C$54</f>
        <v>0.20605663493574217</v>
      </c>
      <c r="E86" s="117">
        <f>(E51+E65)/Inputs!$C$54</f>
        <v>0.19185897831734694</v>
      </c>
      <c r="F86" s="117">
        <f>(F51+F65)/Inputs!$C$54</f>
        <v>0.18548879462821621</v>
      </c>
      <c r="G86" s="117">
        <f>(G51+G65)/Inputs!$C$54</f>
        <v>0.18689797412762596</v>
      </c>
      <c r="H86" s="116"/>
    </row>
    <row r="87" spans="1:8" x14ac:dyDescent="0.2">
      <c r="B87" s="143"/>
      <c r="C87" s="143"/>
      <c r="D87" s="143"/>
      <c r="E87" s="143"/>
      <c r="F87" s="143"/>
      <c r="G87" s="143"/>
      <c r="H87" s="116"/>
    </row>
    <row r="88" spans="1:8" x14ac:dyDescent="0.2">
      <c r="B88" s="32" t="s">
        <v>113</v>
      </c>
      <c r="C88" s="143"/>
      <c r="D88" s="143"/>
      <c r="E88" s="143"/>
      <c r="F88" s="143"/>
      <c r="G88" s="143"/>
      <c r="H88" s="116"/>
    </row>
    <row r="89" spans="1:8" x14ac:dyDescent="0.2">
      <c r="B89" s="31" t="s">
        <v>13</v>
      </c>
      <c r="C89" s="117">
        <f>(C50+C69)/Inputs!$C$54</f>
        <v>0.28522549860653357</v>
      </c>
      <c r="D89" s="117">
        <f>(D50+D69)/Inputs!$C$54</f>
        <v>0.58576160932726973</v>
      </c>
      <c r="E89" s="117">
        <f>(E50+E69)/Inputs!$C$54</f>
        <v>0.56531041310533103</v>
      </c>
      <c r="F89" s="117">
        <f>(F50+F69)/Inputs!$C$54</f>
        <v>0.56824636786240179</v>
      </c>
      <c r="G89" s="117">
        <f>(G50+G69)/Inputs!$C$54</f>
        <v>0.58412847967362902</v>
      </c>
      <c r="H89" s="116"/>
    </row>
    <row r="90" spans="1:8" x14ac:dyDescent="0.2">
      <c r="B90" s="31" t="s">
        <v>14</v>
      </c>
      <c r="C90" s="117">
        <f>(C51+C70)/Inputs!$C$54</f>
        <v>0.19015033240435569</v>
      </c>
      <c r="D90" s="117">
        <f>(D51+D70)/Inputs!$C$54</f>
        <v>0.35704132804843813</v>
      </c>
      <c r="E90" s="117">
        <f>(E51+E70)/Inputs!$C$54</f>
        <v>0.34351355167463393</v>
      </c>
      <c r="F90" s="117">
        <f>(F51+F70)/Inputs!$C$54</f>
        <v>0.3440222738129135</v>
      </c>
      <c r="G90" s="117">
        <f>(G51+G70)/Inputs!$C$54</f>
        <v>0.35280287805476374</v>
      </c>
      <c r="H90" s="116"/>
    </row>
    <row r="91" spans="1:8" x14ac:dyDescent="0.2">
      <c r="B91" s="143"/>
      <c r="C91" s="143"/>
      <c r="D91" s="143"/>
      <c r="E91" s="143"/>
      <c r="F91" s="143"/>
      <c r="G91" s="143"/>
      <c r="H91" s="116"/>
    </row>
    <row r="92" spans="1:8" x14ac:dyDescent="0.2">
      <c r="B92" s="143"/>
      <c r="C92" s="143"/>
      <c r="D92" s="143"/>
      <c r="E92" s="143"/>
      <c r="F92" s="143"/>
      <c r="G92" s="143"/>
    </row>
    <row r="93" spans="1:8" s="121" customFormat="1" ht="20.25" x14ac:dyDescent="0.3">
      <c r="A93" s="2"/>
      <c r="B93" s="2" t="s">
        <v>52</v>
      </c>
      <c r="C93" s="2"/>
      <c r="D93" s="2"/>
      <c r="E93" s="2"/>
      <c r="F93" s="2"/>
      <c r="G93" s="2"/>
      <c r="H93" s="17"/>
    </row>
    <row r="95" spans="1:8" x14ac:dyDescent="0.2">
      <c r="B95" s="32" t="s">
        <v>50</v>
      </c>
      <c r="C95" s="13"/>
      <c r="D95" s="13"/>
      <c r="E95" s="13"/>
      <c r="F95" s="13"/>
      <c r="G95" s="13"/>
    </row>
    <row r="96" spans="1:8" x14ac:dyDescent="0.2">
      <c r="B96" s="31" t="s">
        <v>11</v>
      </c>
      <c r="C96" s="118">
        <f>Inputs!C59*(1+Inputs!$C$49)*(1-$C$146)</f>
        <v>1.1318436426370448</v>
      </c>
      <c r="D96" s="117">
        <f>C96*(1+Inputs!$C$49)*(1-Inputs!$C$52)</f>
        <v>1.2339472576393327</v>
      </c>
      <c r="E96" s="117">
        <f>D96*(1+Inputs!$C$49)*(1-Inputs!$C$52)</f>
        <v>1.3452616397509769</v>
      </c>
      <c r="F96" s="117">
        <f>E96*(1+Inputs!$C$49)*(1-Inputs!$C$52)</f>
        <v>1.4666176922729126</v>
      </c>
      <c r="G96" s="117">
        <f>F96*(1+Inputs!$C$49)*(1-Inputs!$C$52)</f>
        <v>1.598921274292852</v>
      </c>
      <c r="H96" s="116"/>
    </row>
    <row r="97" spans="1:8" x14ac:dyDescent="0.2">
      <c r="B97" s="31" t="s">
        <v>12</v>
      </c>
      <c r="C97" s="117">
        <f>Inputs!C60*(1+Inputs!$C$49)*(1-$C$146)</f>
        <v>0.67431731589394472</v>
      </c>
      <c r="D97" s="117">
        <f>C97*(1+Inputs!$C$49)*(1-Inputs!$C$52)</f>
        <v>0.73514748096073745</v>
      </c>
      <c r="E97" s="117">
        <f>D97*(1+Inputs!$C$49)*(1-Inputs!$C$52)</f>
        <v>0.80146513521820562</v>
      </c>
      <c r="F97" s="117">
        <f>E97*(1+Inputs!$C$49)*(1-Inputs!$C$52)</f>
        <v>0.87376530506624006</v>
      </c>
      <c r="G97" s="117">
        <f>F97*(1+Inputs!$C$49)*(1-Inputs!$C$52)</f>
        <v>0.95258767323626559</v>
      </c>
      <c r="H97" s="116"/>
    </row>
    <row r="98" spans="1:8" x14ac:dyDescent="0.2">
      <c r="B98" s="31" t="s">
        <v>13</v>
      </c>
      <c r="C98" s="117">
        <f>Inputs!C61*(1+Inputs!$C$49)*(1-$C$147)</f>
        <v>0.44579672141658638</v>
      </c>
      <c r="D98" s="117">
        <f>C98*(1+Inputs!$C$49)*(1-Inputs!$D$52)</f>
        <v>0.48601204365557665</v>
      </c>
      <c r="E98" s="117">
        <f>D98*(1+Inputs!$C$49)*(1-Inputs!$D$52)</f>
        <v>0.52985519011374627</v>
      </c>
      <c r="F98" s="117">
        <f>E98*(1+Inputs!$C$49)*(1-Inputs!$D$52)</f>
        <v>0.57765342681390741</v>
      </c>
      <c r="G98" s="117">
        <f>F98*(1+Inputs!$C$49)*(1-Inputs!$D$52)</f>
        <v>0.62976354244679</v>
      </c>
      <c r="H98" s="116"/>
    </row>
    <row r="99" spans="1:8" x14ac:dyDescent="0.2">
      <c r="B99" s="31" t="s">
        <v>14</v>
      </c>
      <c r="C99" s="117">
        <f>Inputs!C62*(1+Inputs!$C$49)*(1-$C$147)</f>
        <v>0.2828829706525276</v>
      </c>
      <c r="D99" s="117">
        <f>C99*(1+Inputs!$C$49)*(1-Inputs!$D$52)</f>
        <v>0.30840184343509214</v>
      </c>
      <c r="E99" s="117">
        <f>D99*(1+Inputs!$C$49)*(1-Inputs!$D$52)</f>
        <v>0.33622277373137183</v>
      </c>
      <c r="F99" s="117">
        <f>E99*(1+Inputs!$C$49)*(1-Inputs!$D$52)</f>
        <v>0.36655343014967889</v>
      </c>
      <c r="G99" s="117">
        <f>F99*(1+Inputs!$C$49)*(1-Inputs!$D$52)</f>
        <v>0.39962021508348139</v>
      </c>
      <c r="H99" s="116"/>
    </row>
    <row r="100" spans="1:8" x14ac:dyDescent="0.2">
      <c r="B100" s="30"/>
      <c r="C100" s="117"/>
      <c r="D100" s="117"/>
      <c r="E100" s="117"/>
      <c r="F100" s="117"/>
      <c r="G100" s="117"/>
      <c r="H100" s="116"/>
    </row>
    <row r="101" spans="1:8" x14ac:dyDescent="0.2">
      <c r="B101" s="32" t="s">
        <v>51</v>
      </c>
      <c r="C101" s="117"/>
      <c r="D101" s="117"/>
      <c r="E101" s="117"/>
      <c r="F101" s="117"/>
      <c r="G101" s="117"/>
      <c r="H101" s="116"/>
    </row>
    <row r="102" spans="1:8" x14ac:dyDescent="0.2">
      <c r="B102" s="31" t="s">
        <v>11</v>
      </c>
      <c r="C102" s="117">
        <f>Inputs!C65*(1+Inputs!$C$49)*(1-$C$146)</f>
        <v>0.45707568028560813</v>
      </c>
      <c r="D102" s="117">
        <f>C102*(1+Inputs!$C$49)*(1-Inputs!$C$52)</f>
        <v>0.49830847740417283</v>
      </c>
      <c r="E102" s="117">
        <f>D102*(1+Inputs!$C$49)*(1-Inputs!$C$52)</f>
        <v>0.54326088515080317</v>
      </c>
      <c r="F102" s="117">
        <f>E102*(1+Inputs!$C$49)*(1-Inputs!$C$52)</f>
        <v>0.59226844960025715</v>
      </c>
      <c r="G102" s="117">
        <f>F102*(1+Inputs!$C$49)*(1-Inputs!$C$52)</f>
        <v>0.64569698643869633</v>
      </c>
      <c r="H102" s="116"/>
    </row>
    <row r="103" spans="1:8" x14ac:dyDescent="0.2">
      <c r="B103" s="31" t="s">
        <v>12</v>
      </c>
      <c r="C103" s="117">
        <f>Inputs!C66*(1+Inputs!$C$49)*(1-$C$146)</f>
        <v>0.29943954945488738</v>
      </c>
      <c r="D103" s="117">
        <f>C103*(1+Inputs!$C$49)*(1-Inputs!$C$52)</f>
        <v>0.32645199121121277</v>
      </c>
      <c r="E103" s="117">
        <f>D103*(1+Inputs!$C$49)*(1-Inputs!$C$52)</f>
        <v>0.35590122533837631</v>
      </c>
      <c r="F103" s="117">
        <f>E103*(1+Inputs!$C$49)*(1-Inputs!$C$52)</f>
        <v>0.38800707487615127</v>
      </c>
      <c r="G103" s="117">
        <f>F103*(1+Inputs!$C$49)*(1-Inputs!$C$52)</f>
        <v>0.42300919310072888</v>
      </c>
      <c r="H103" s="116"/>
    </row>
    <row r="104" spans="1:8" x14ac:dyDescent="0.2">
      <c r="B104" s="31" t="s">
        <v>13</v>
      </c>
      <c r="C104" s="117">
        <f>Inputs!C67*(1+Inputs!$C$49)*(1-$C$147)</f>
        <v>0.32558028794577432</v>
      </c>
      <c r="D104" s="117">
        <f>C104*(1+Inputs!$C$49)*(1-Inputs!$D$52)</f>
        <v>0.35495088572136263</v>
      </c>
      <c r="E104" s="117">
        <f>D104*(1+Inputs!$C$49)*(1-Inputs!$D$52)</f>
        <v>0.38697100512228677</v>
      </c>
      <c r="F104" s="117">
        <f>E104*(1+Inputs!$C$49)*(1-Inputs!$D$52)</f>
        <v>0.42187965949436823</v>
      </c>
      <c r="G104" s="117">
        <f>F104*(1+Inputs!$C$49)*(1-Inputs!$D$52)</f>
        <v>0.45993742357735518</v>
      </c>
      <c r="H104" s="116"/>
    </row>
    <row r="105" spans="1:8" x14ac:dyDescent="0.2">
      <c r="B105" s="31" t="s">
        <v>14</v>
      </c>
      <c r="C105" s="117">
        <f>Inputs!C68*(1+Inputs!$C$49)*(1-$C$147)</f>
        <v>0.21609998719385978</v>
      </c>
      <c r="D105" s="117">
        <f>C105*(1+Inputs!$C$49)*(1-Inputs!$D$52)</f>
        <v>0.23559436703861789</v>
      </c>
      <c r="E105" s="117">
        <f>D105*(1+Inputs!$C$49)*(1-Inputs!$D$52)</f>
        <v>0.25684733488917161</v>
      </c>
      <c r="F105" s="117">
        <f>E105*(1+Inputs!$C$49)*(1-Inputs!$D$52)</f>
        <v>0.28001753296952375</v>
      </c>
      <c r="G105" s="117">
        <f>F105*(1+Inputs!$C$49)*(1-Inputs!$D$52)</f>
        <v>0.30527791461870452</v>
      </c>
      <c r="H105" s="116"/>
    </row>
    <row r="106" spans="1:8" x14ac:dyDescent="0.2">
      <c r="B106" s="32"/>
      <c r="C106" s="117"/>
      <c r="D106" s="117"/>
      <c r="E106" s="117"/>
      <c r="F106" s="117"/>
      <c r="G106" s="117"/>
      <c r="H106" s="116"/>
    </row>
    <row r="107" spans="1:8" x14ac:dyDescent="0.2">
      <c r="B107" s="32" t="s">
        <v>114</v>
      </c>
      <c r="C107" s="117"/>
      <c r="D107" s="117"/>
      <c r="E107" s="117"/>
      <c r="F107" s="117"/>
      <c r="G107" s="117"/>
      <c r="H107" s="116"/>
    </row>
    <row r="108" spans="1:8" x14ac:dyDescent="0.2">
      <c r="B108" s="31" t="s">
        <v>13</v>
      </c>
      <c r="C108" s="117">
        <f>Inputs!C65*(1+Inputs!$C$49)*(1-$C$148)</f>
        <v>0.41786915213751979</v>
      </c>
      <c r="D108" s="117">
        <f>C108*(1+Inputs!$C$49)*(1-Inputs!$E$52)</f>
        <v>0.45556512835184548</v>
      </c>
      <c r="E108" s="117">
        <f>D108*(1+Inputs!$C$49)*(1-Inputs!$E$52)</f>
        <v>0.49666165858046546</v>
      </c>
      <c r="F108" s="117">
        <f>E108*(1+Inputs!$C$49)*(1-Inputs!$E$52)</f>
        <v>0.54146550680100936</v>
      </c>
      <c r="G108" s="117">
        <f>F108*(1+Inputs!$C$49)*(1-Inputs!$E$52)</f>
        <v>0.59031111016952842</v>
      </c>
      <c r="H108" s="135"/>
    </row>
    <row r="109" spans="1:8" x14ac:dyDescent="0.2">
      <c r="B109" s="31" t="s">
        <v>14</v>
      </c>
      <c r="C109" s="117">
        <f>Inputs!C66*(1+Inputs!$C$49)*(1-$C$148)</f>
        <v>0.27375455760185752</v>
      </c>
      <c r="D109" s="117">
        <f>C109*(1+Inputs!$C$49)*(1-Inputs!$E$52)</f>
        <v>0.2984499562431211</v>
      </c>
      <c r="E109" s="117">
        <f>D109*(1+Inputs!$C$49)*(1-Inputs!$E$52)</f>
        <v>0.32537312679581309</v>
      </c>
      <c r="F109" s="117">
        <f>E109*(1+Inputs!$C$49)*(1-Inputs!$E$52)</f>
        <v>0.3547250365640634</v>
      </c>
      <c r="G109" s="117">
        <f>F109*(1+Inputs!$C$49)*(1-Inputs!$E$52)</f>
        <v>0.3867247821125076</v>
      </c>
      <c r="H109" s="135"/>
    </row>
    <row r="111" spans="1:8" s="121" customFormat="1" ht="20.25" x14ac:dyDescent="0.3">
      <c r="A111" s="2"/>
      <c r="B111" s="2" t="s">
        <v>53</v>
      </c>
      <c r="C111" s="2"/>
      <c r="D111" s="2"/>
      <c r="E111" s="2"/>
      <c r="F111" s="2"/>
      <c r="G111" s="2"/>
      <c r="H111" s="17"/>
    </row>
    <row r="113" spans="2:8" x14ac:dyDescent="0.2">
      <c r="B113" s="13" t="s">
        <v>54</v>
      </c>
      <c r="C113" s="111">
        <f>1*(1+Inputs!C50)</f>
        <v>1.057540005878369</v>
      </c>
      <c r="D113" s="111">
        <f>C113*(1+Inputs!D50)</f>
        <v>1.118895666139101</v>
      </c>
      <c r="E113" s="111">
        <f>D113*(1+Inputs!E50)</f>
        <v>1.1846257152530477</v>
      </c>
      <c r="F113" s="111">
        <f>E113*(1+Inputs!F50)</f>
        <v>1.2555048961391064</v>
      </c>
      <c r="G113" s="111">
        <f>F113*(1+Inputs!G50)</f>
        <v>1.3320190544981427</v>
      </c>
      <c r="H113" s="136"/>
    </row>
    <row r="114" spans="2:8" x14ac:dyDescent="0.2">
      <c r="B114" s="146"/>
      <c r="C114" s="136"/>
      <c r="D114" s="136"/>
      <c r="E114" s="136"/>
      <c r="F114" s="136"/>
      <c r="G114" s="136"/>
      <c r="H114" s="136"/>
    </row>
    <row r="115" spans="2:8" ht="15" x14ac:dyDescent="0.25">
      <c r="B115" s="5" t="s">
        <v>90</v>
      </c>
    </row>
    <row r="116" spans="2:8" x14ac:dyDescent="0.2">
      <c r="B116" s="13" t="s">
        <v>55</v>
      </c>
      <c r="C116" s="42">
        <f>(SUMPRODUCT(C8:C9,C77:C78)+SUMPRODUCT(C15:C16,C83:C84))*Inputs!$C$54</f>
        <v>16119595.355797267</v>
      </c>
      <c r="D116" s="42">
        <f>(SUMPRODUCT(D8:D9,D77:D78)+SUMPRODUCT(D15:D16,D83:D84))*Inputs!$C$54</f>
        <v>13207743.347787097</v>
      </c>
      <c r="E116" s="42">
        <f>(SUMPRODUCT(E8:E9,E77:E78)+SUMPRODUCT(E15:E16,E83:E84))*Inputs!$C$54</f>
        <v>12274594.73638463</v>
      </c>
      <c r="F116" s="42">
        <f>(SUMPRODUCT(F8:F9,F77:F78)+SUMPRODUCT(F15:F16,F83:F84))*Inputs!$C$54</f>
        <v>11065733.246612985</v>
      </c>
      <c r="G116" s="42">
        <f>(SUMPRODUCT(G8:G9,G77:G78)+SUMPRODUCT(G15:G16,G83:G84))*Inputs!$C$54</f>
        <v>8854518.4791839812</v>
      </c>
      <c r="H116" s="137"/>
    </row>
    <row r="117" spans="2:8" x14ac:dyDescent="0.2">
      <c r="B117" s="13" t="s">
        <v>56</v>
      </c>
      <c r="C117" s="42">
        <f>Inputs!C33</f>
        <v>16119595.355797268</v>
      </c>
      <c r="D117" s="42">
        <f>Inputs!D33</f>
        <v>13207743.347787097</v>
      </c>
      <c r="E117" s="42">
        <f>Inputs!E33</f>
        <v>12274594.73638463</v>
      </c>
      <c r="F117" s="42">
        <f>Inputs!F33</f>
        <v>11065733.246612981</v>
      </c>
      <c r="G117" s="42">
        <f>Inputs!G33</f>
        <v>8854518.4791839812</v>
      </c>
      <c r="H117" s="137"/>
    </row>
    <row r="118" spans="2:8" ht="15" x14ac:dyDescent="0.25">
      <c r="B118" s="109" t="s">
        <v>57</v>
      </c>
      <c r="C118" s="112">
        <f>C116-C117</f>
        <v>0</v>
      </c>
      <c r="D118" s="112">
        <f t="shared" ref="D118:G118" si="11">D116-D117</f>
        <v>0</v>
      </c>
      <c r="E118" s="112">
        <f t="shared" si="11"/>
        <v>0</v>
      </c>
      <c r="F118" s="112">
        <f t="shared" si="11"/>
        <v>0</v>
      </c>
      <c r="G118" s="112">
        <f t="shared" si="11"/>
        <v>0</v>
      </c>
      <c r="H118" s="138"/>
    </row>
    <row r="119" spans="2:8" ht="15" x14ac:dyDescent="0.25">
      <c r="B119" s="148"/>
      <c r="C119" s="112"/>
      <c r="D119" s="112"/>
      <c r="E119" s="112"/>
      <c r="F119" s="112"/>
      <c r="G119" s="112"/>
      <c r="H119" s="138"/>
    </row>
    <row r="120" spans="2:8" ht="15" x14ac:dyDescent="0.25">
      <c r="B120" s="33" t="s">
        <v>89</v>
      </c>
      <c r="C120" s="112"/>
      <c r="D120" s="112"/>
      <c r="E120" s="112"/>
      <c r="F120" s="112"/>
      <c r="G120" s="112"/>
      <c r="H120" s="138"/>
    </row>
    <row r="121" spans="2:8" x14ac:dyDescent="0.2">
      <c r="B121" s="13" t="s">
        <v>58</v>
      </c>
      <c r="C121" s="42">
        <f>(SUMPRODUCT(C10:C11,C79:C80)+SUMPRODUCT(C17:C18,C85:C86))*Inputs!$C$54</f>
        <v>8180674.6963595031</v>
      </c>
      <c r="D121" s="42">
        <f>(SUMPRODUCT(D10:D11,D79:D80)+SUMPRODUCT(D17:D18,D85:D86))*Inputs!$C$54</f>
        <v>10070404.806901814</v>
      </c>
      <c r="E121" s="42">
        <f>(SUMPRODUCT(E10:E11,E79:E80)+SUMPRODUCT(E17:E18,E85:E86))*Inputs!$C$54</f>
        <v>11242917.606046621</v>
      </c>
      <c r="F121" s="42">
        <f>(SUMPRODUCT(F10:F11,F79:F80)+SUMPRODUCT(F17:F18,F85:F86))*Inputs!$C$54</f>
        <v>12820285.719204186</v>
      </c>
      <c r="G121" s="42">
        <f>(SUMPRODUCT(G10:G11,G79:G80)+SUMPRODUCT(G17:G18,G85:G86))*Inputs!$C$54</f>
        <v>15414804.99438132</v>
      </c>
      <c r="H121" s="137"/>
    </row>
    <row r="122" spans="2:8" x14ac:dyDescent="0.2">
      <c r="B122" s="13" t="s">
        <v>59</v>
      </c>
      <c r="C122" s="42">
        <f>Inputs!C27+Inputs!C18</f>
        <v>8180674.696359504</v>
      </c>
      <c r="D122" s="42">
        <f>Inputs!D27+Inputs!D18</f>
        <v>10070404.806901813</v>
      </c>
      <c r="E122" s="42">
        <f>Inputs!E27+Inputs!E18</f>
        <v>11242917.606046621</v>
      </c>
      <c r="F122" s="42">
        <f>Inputs!F27+Inputs!F18</f>
        <v>12820285.719204184</v>
      </c>
      <c r="G122" s="42">
        <f>Inputs!G27+Inputs!G18</f>
        <v>15414804.99438132</v>
      </c>
      <c r="H122" s="137"/>
    </row>
    <row r="123" spans="2:8" ht="15" x14ac:dyDescent="0.25">
      <c r="B123" s="109" t="s">
        <v>57</v>
      </c>
      <c r="C123" s="112">
        <f>C121-C122</f>
        <v>0</v>
      </c>
      <c r="D123" s="112">
        <f t="shared" ref="D123:G123" si="12">D121-D122</f>
        <v>0</v>
      </c>
      <c r="E123" s="112">
        <f t="shared" si="12"/>
        <v>0</v>
      </c>
      <c r="F123" s="112">
        <f t="shared" si="12"/>
        <v>0</v>
      </c>
      <c r="G123" s="112">
        <f t="shared" si="12"/>
        <v>0</v>
      </c>
      <c r="H123" s="138"/>
    </row>
    <row r="124" spans="2:8" ht="15" x14ac:dyDescent="0.25">
      <c r="B124" s="32"/>
      <c r="C124" s="42"/>
      <c r="D124" s="42"/>
      <c r="E124" s="42"/>
      <c r="F124" s="42"/>
      <c r="G124" s="42"/>
      <c r="H124" s="138"/>
    </row>
    <row r="125" spans="2:8" ht="15" x14ac:dyDescent="0.25">
      <c r="B125" s="33" t="s">
        <v>115</v>
      </c>
      <c r="C125" s="42"/>
      <c r="D125" s="42"/>
      <c r="E125" s="42"/>
      <c r="F125" s="42"/>
      <c r="G125" s="42"/>
      <c r="H125" s="138"/>
    </row>
    <row r="126" spans="2:8" ht="15" x14ac:dyDescent="0.25">
      <c r="B126" s="13" t="s">
        <v>58</v>
      </c>
      <c r="C126" s="42">
        <f>SUMPRODUCT(C23:C24,C89:C90)*Inputs!$C$54</f>
        <v>1211822.9937759629</v>
      </c>
      <c r="D126" s="42">
        <f>SUMPRODUCT(D23:D24,D89:D90)*Inputs!$C$54</f>
        <v>3670497.5610851422</v>
      </c>
      <c r="E126" s="42">
        <f>SUMPRODUCT(E23:E24,E89:E90)*Inputs!$C$54</f>
        <v>4947654.6882842667</v>
      </c>
      <c r="F126" s="42">
        <f>SUMPRODUCT(F23:F24,F89:F90)*Inputs!$C$54</f>
        <v>6181010.8445994323</v>
      </c>
      <c r="G126" s="42">
        <f>SUMPRODUCT(G23:G24,G89:G90)*Inputs!$C$54</f>
        <v>7489713.1287839795</v>
      </c>
      <c r="H126" s="138"/>
    </row>
    <row r="127" spans="2:8" x14ac:dyDescent="0.2">
      <c r="B127" s="13" t="s">
        <v>59</v>
      </c>
      <c r="C127" s="42">
        <f>Inputs!C29+Inputs!C19</f>
        <v>1211822.9937759629</v>
      </c>
      <c r="D127" s="42">
        <f>Inputs!D29+Inputs!D19</f>
        <v>3670497.5610851427</v>
      </c>
      <c r="E127" s="42">
        <f>Inputs!E29+Inputs!E19</f>
        <v>4947654.6882842667</v>
      </c>
      <c r="F127" s="42">
        <f>Inputs!F29+Inputs!F19</f>
        <v>6181010.8445994314</v>
      </c>
      <c r="G127" s="42">
        <f>Inputs!G29+Inputs!G19</f>
        <v>7489713.1287839804</v>
      </c>
      <c r="H127" s="113"/>
    </row>
    <row r="128" spans="2:8" ht="15" x14ac:dyDescent="0.25">
      <c r="B128" s="109" t="s">
        <v>57</v>
      </c>
      <c r="C128" s="112">
        <f>C126-C127</f>
        <v>0</v>
      </c>
      <c r="D128" s="112">
        <f t="shared" ref="D128:G128" si="13">D126-D127</f>
        <v>0</v>
      </c>
      <c r="E128" s="112">
        <f t="shared" si="13"/>
        <v>0</v>
      </c>
      <c r="F128" s="112">
        <f t="shared" si="13"/>
        <v>0</v>
      </c>
      <c r="G128" s="112">
        <f t="shared" si="13"/>
        <v>0</v>
      </c>
    </row>
    <row r="129" spans="2:8" ht="15" x14ac:dyDescent="0.25">
      <c r="B129" s="109"/>
      <c r="C129" s="42"/>
      <c r="D129" s="42"/>
      <c r="E129" s="42"/>
      <c r="F129" s="42"/>
      <c r="G129" s="42"/>
    </row>
    <row r="130" spans="2:8" x14ac:dyDescent="0.2">
      <c r="B130" s="13" t="s">
        <v>60</v>
      </c>
      <c r="C130" s="42">
        <f>(SUMPRODUCT(C8:C9,C96:C97)+SUMPRODUCT(C15:C16,C102:C103))*Inputs!$C$54</f>
        <v>18997218.428175874</v>
      </c>
      <c r="D130" s="42">
        <f>(SUMPRODUCT(D8:D9,D96:D97)+SUMPRODUCT(D15:D16,D102:D103))*Inputs!$C$54</f>
        <v>16593809.622989669</v>
      </c>
      <c r="E130" s="42">
        <f>(SUMPRODUCT(E8:E9,E96:E97)+SUMPRODUCT(E15:E16,E102:E103))*Inputs!$C$54</f>
        <v>12664141.592809042</v>
      </c>
      <c r="F130" s="42">
        <f>(SUMPRODUCT(F8:F9,F96:F97)+SUMPRODUCT(F15:F16,F102:F103))*Inputs!$C$54</f>
        <v>8641518.4563154671</v>
      </c>
      <c r="G130" s="42">
        <f>(SUMPRODUCT(G8:G9,G96:G97)+SUMPRODUCT(G15:G16,G102:G103))*Inputs!$C$54</f>
        <v>3332929.2536611338</v>
      </c>
      <c r="H130" s="137"/>
    </row>
    <row r="131" spans="2:8" x14ac:dyDescent="0.2">
      <c r="B131" s="13" t="s">
        <v>91</v>
      </c>
      <c r="C131" s="42">
        <f>(SUMPRODUCT(C10:C11,C98:C99)+SUMPRODUCT(C17:C18,C104:C105))*Inputs!$C$54</f>
        <v>6655646.9073679941</v>
      </c>
      <c r="D131" s="42">
        <f>(SUMPRODUCT(D10:D11,D98:D99)+SUMPRODUCT(D17:D18,D104:D105))*Inputs!$C$54</f>
        <v>8627623.522761004</v>
      </c>
      <c r="E131" s="42">
        <f>(SUMPRODUCT(E10:E11,E98:E99)+SUMPRODUCT(E17:E18,E104:E105))*Inputs!$C$54</f>
        <v>11288271.674646826</v>
      </c>
      <c r="F131" s="42">
        <f>(SUMPRODUCT(F10:F11,F98:F99)+SUMPRODUCT(F17:F18,F104:F105))*Inputs!$C$54</f>
        <v>14140000.423935428</v>
      </c>
      <c r="G131" s="42">
        <f>(SUMPRODUCT(G10:G11,G98:G99)+SUMPRODUCT(G17:G18,G104:G105))*Inputs!$C$54</f>
        <v>17602104.056863207</v>
      </c>
      <c r="H131" s="137"/>
    </row>
    <row r="132" spans="2:8" x14ac:dyDescent="0.2">
      <c r="B132" s="146" t="s">
        <v>116</v>
      </c>
      <c r="C132" s="42">
        <f>SUMPRODUCT(C23:C24,C108:C109)*Inputs!$C$54</f>
        <v>1752456.3630201179</v>
      </c>
      <c r="D132" s="42">
        <f>SUMPRODUCT(D23:D24,D108:D109)*Inputs!$C$54</f>
        <v>3005606.8287564772</v>
      </c>
      <c r="E132" s="42">
        <f>SUMPRODUCT(E23:E24,E108:E109)*Inputs!$C$54</f>
        <v>4578499.7641690727</v>
      </c>
      <c r="F132" s="42">
        <f>SUMPRODUCT(F23:F24,F108:F109)*Inputs!$C$54</f>
        <v>6212314.8526626751</v>
      </c>
      <c r="G132" s="42">
        <f>SUMPRODUCT(G23:G24,G108:G109)*Inputs!$C$54</f>
        <v>7982172.0875681425</v>
      </c>
      <c r="H132" s="137"/>
    </row>
    <row r="134" spans="2:8" x14ac:dyDescent="0.2">
      <c r="B134" s="13" t="s">
        <v>61</v>
      </c>
      <c r="C134" s="114">
        <f>(C117/C113)+(D117/D113)+(E117/E113)+(F117/F113)+(G117/G113)</f>
        <v>52869599.988015108</v>
      </c>
    </row>
    <row r="135" spans="2:8" x14ac:dyDescent="0.2">
      <c r="B135" s="13" t="s">
        <v>62</v>
      </c>
      <c r="C135" s="114">
        <f>(C130/C113)+(D130/D113)+(E130/E113)+(F130/F113)+(G130/G113)</f>
        <v>52869599.988015115</v>
      </c>
    </row>
    <row r="136" spans="2:8" ht="15" x14ac:dyDescent="0.25">
      <c r="B136" s="109" t="s">
        <v>57</v>
      </c>
      <c r="C136" s="112">
        <f>C134-C135</f>
        <v>0</v>
      </c>
    </row>
    <row r="138" spans="2:8" x14ac:dyDescent="0.2">
      <c r="B138" s="13" t="s">
        <v>93</v>
      </c>
      <c r="C138" s="114">
        <f>(C122/C113)+(D122/D113)+(E122/E113)+(F122/F113)+(G122/G113)</f>
        <v>48010338.985006392</v>
      </c>
      <c r="E138" s="120"/>
    </row>
    <row r="139" spans="2:8" x14ac:dyDescent="0.2">
      <c r="B139" s="13" t="s">
        <v>94</v>
      </c>
      <c r="C139" s="114">
        <f>(C131/C113)+(D131/D113)+(E131/E113)+(F131/F113)+(G131/G113)</f>
        <v>48010338.985006392</v>
      </c>
    </row>
    <row r="140" spans="2:8" ht="15" x14ac:dyDescent="0.25">
      <c r="B140" s="109" t="s">
        <v>57</v>
      </c>
      <c r="C140" s="112">
        <f>C138-C139</f>
        <v>0</v>
      </c>
    </row>
    <row r="141" spans="2:8" ht="15" x14ac:dyDescent="0.25">
      <c r="B141" s="148"/>
      <c r="C141" s="149"/>
    </row>
    <row r="142" spans="2:8" x14ac:dyDescent="0.2">
      <c r="B142" s="13" t="s">
        <v>117</v>
      </c>
      <c r="C142" s="114">
        <f>(C127/C113)+(D127/D113)+(E127/E113)+(F127/F113)+(G127/G113)</f>
        <v>19148863.250300139</v>
      </c>
    </row>
    <row r="143" spans="2:8" x14ac:dyDescent="0.2">
      <c r="B143" s="13" t="s">
        <v>118</v>
      </c>
      <c r="C143" s="114">
        <f>(C132/C113)+(D132/D113)+(E132/E113)+(F132/F113)+(G132/G113)</f>
        <v>19148863.250300139</v>
      </c>
    </row>
    <row r="144" spans="2:8" ht="15" x14ac:dyDescent="0.25">
      <c r="B144" s="109" t="s">
        <v>57</v>
      </c>
      <c r="C144" s="112">
        <f>C142-C143</f>
        <v>0</v>
      </c>
    </row>
    <row r="146" spans="2:6" ht="15" x14ac:dyDescent="0.25">
      <c r="B146" s="33" t="s">
        <v>63</v>
      </c>
      <c r="C146" s="115">
        <v>-6.6186724904229624E-2</v>
      </c>
      <c r="D146" s="1" t="s">
        <v>64</v>
      </c>
    </row>
    <row r="147" spans="2:6" ht="15" x14ac:dyDescent="0.25">
      <c r="B147" s="33" t="s">
        <v>92</v>
      </c>
      <c r="C147" s="115">
        <v>-0.25332255788883967</v>
      </c>
      <c r="D147" s="1" t="s">
        <v>64</v>
      </c>
    </row>
    <row r="148" spans="2:6" ht="15" x14ac:dyDescent="0.25">
      <c r="B148" s="33" t="s">
        <v>107</v>
      </c>
      <c r="C148" s="147">
        <v>2.5267451382191365E-2</v>
      </c>
      <c r="D148" s="1" t="s">
        <v>64</v>
      </c>
    </row>
    <row r="150" spans="2:6" x14ac:dyDescent="0.2">
      <c r="B150" s="110" t="s">
        <v>65</v>
      </c>
    </row>
    <row r="153" spans="2:6" ht="15" thickBot="1" x14ac:dyDescent="0.25">
      <c r="C153" s="130" t="s">
        <v>66</v>
      </c>
    </row>
    <row r="154" spans="2:6" ht="36" customHeight="1" x14ac:dyDescent="0.25">
      <c r="C154" s="122" t="s">
        <v>67</v>
      </c>
      <c r="D154" s="158" t="s">
        <v>104</v>
      </c>
      <c r="E154" s="154" t="s">
        <v>103</v>
      </c>
      <c r="F154" s="124" t="s">
        <v>102</v>
      </c>
    </row>
    <row r="155" spans="2:6" s="54" customFormat="1" ht="27.6" customHeight="1" x14ac:dyDescent="0.25">
      <c r="C155" s="123" t="s">
        <v>68</v>
      </c>
      <c r="D155" s="159" t="s">
        <v>99</v>
      </c>
      <c r="E155" s="155" t="s">
        <v>100</v>
      </c>
      <c r="F155" s="126" t="s">
        <v>105</v>
      </c>
    </row>
    <row r="156" spans="2:6" s="54" customFormat="1" ht="27.6" customHeight="1" x14ac:dyDescent="0.25">
      <c r="C156" s="125" t="s">
        <v>69</v>
      </c>
      <c r="D156" s="160">
        <v>0</v>
      </c>
      <c r="E156" s="156">
        <v>0</v>
      </c>
      <c r="F156" s="129">
        <v>0</v>
      </c>
    </row>
    <row r="157" spans="2:6" s="54" customFormat="1" ht="27.6" customHeight="1" thickBot="1" x14ac:dyDescent="0.3">
      <c r="C157" s="127" t="s">
        <v>70</v>
      </c>
      <c r="D157" s="161" t="s">
        <v>98</v>
      </c>
      <c r="E157" s="157" t="s">
        <v>101</v>
      </c>
      <c r="F157" s="128" t="s">
        <v>106</v>
      </c>
    </row>
  </sheetData>
  <phoneticPr fontId="15" type="noConversion"/>
  <pageMargins left="0.51181102362204722" right="0.51181102362204722" top="0.35433070866141736" bottom="0.35433070866141736" header="0.31496062992125984" footer="0.31496062992125984"/>
  <pageSetup paperSize="9" scale="4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12AA-9565-4D95-8743-B19C03180312}">
  <dimension ref="A2:G38"/>
  <sheetViews>
    <sheetView zoomScale="80" zoomScaleNormal="80" workbookViewId="0">
      <selection activeCell="E31" sqref="E31"/>
    </sheetView>
  </sheetViews>
  <sheetFormatPr defaultColWidth="8.85546875" defaultRowHeight="14.25" x14ac:dyDescent="0.2"/>
  <cols>
    <col min="1" max="1" width="10.7109375" style="1" customWidth="1"/>
    <col min="2" max="2" width="49.5703125" style="1" customWidth="1"/>
    <col min="3" max="7" width="16.7109375" style="20" customWidth="1"/>
    <col min="8" max="16384" width="8.85546875" style="1"/>
  </cols>
  <sheetData>
    <row r="2" spans="1:7" s="11" customFormat="1" ht="20.25" x14ac:dyDescent="0.3">
      <c r="A2" s="10"/>
      <c r="B2" s="2" t="s">
        <v>71</v>
      </c>
      <c r="C2" s="19"/>
      <c r="D2" s="19"/>
      <c r="E2" s="19"/>
      <c r="F2" s="19"/>
      <c r="G2" s="19"/>
    </row>
    <row r="4" spans="1:7" ht="15" customHeight="1" x14ac:dyDescent="0.25">
      <c r="B4" s="3" t="s">
        <v>5</v>
      </c>
      <c r="C4" s="15" t="s">
        <v>6</v>
      </c>
      <c r="D4" s="15" t="s">
        <v>7</v>
      </c>
      <c r="E4" s="15" t="s">
        <v>8</v>
      </c>
      <c r="F4" s="15" t="s">
        <v>9</v>
      </c>
      <c r="G4" s="15" t="s">
        <v>10</v>
      </c>
    </row>
    <row r="5" spans="1:7" ht="15" x14ac:dyDescent="0.25">
      <c r="B5" s="12" t="s">
        <v>39</v>
      </c>
      <c r="C5" s="21"/>
      <c r="D5" s="21"/>
      <c r="E5" s="21"/>
      <c r="F5" s="21"/>
      <c r="G5" s="21"/>
    </row>
    <row r="6" spans="1:7" x14ac:dyDescent="0.2">
      <c r="B6" s="13" t="s">
        <v>11</v>
      </c>
      <c r="C6" s="152">
        <f>Calculations!C96*Inputs!C$55</f>
        <v>413.12292956252139</v>
      </c>
      <c r="D6" s="152">
        <f>Calculations!D96*Inputs!D$55</f>
        <v>450.39074903835643</v>
      </c>
      <c r="E6" s="152">
        <f>Calculations!E96*Inputs!E$55</f>
        <v>491.02049850910657</v>
      </c>
      <c r="F6" s="152">
        <f>Calculations!F96*Inputs!F$55</f>
        <v>536.78207537188598</v>
      </c>
      <c r="G6" s="152">
        <f>Calculations!G96*Inputs!G$55</f>
        <v>583.606265116891</v>
      </c>
    </row>
    <row r="7" spans="1:7" x14ac:dyDescent="0.2">
      <c r="B7" s="13" t="s">
        <v>12</v>
      </c>
      <c r="C7" s="152">
        <f>Calculations!C97*Inputs!C$55</f>
        <v>246.12582030128982</v>
      </c>
      <c r="D7" s="152">
        <f>Calculations!D97*Inputs!D$55</f>
        <v>268.32883055066918</v>
      </c>
      <c r="E7" s="152">
        <f>Calculations!E97*Inputs!E$55</f>
        <v>292.53477435464504</v>
      </c>
      <c r="F7" s="152">
        <f>Calculations!F97*Inputs!F$55</f>
        <v>319.79810165424385</v>
      </c>
      <c r="G7" s="152">
        <f>Calculations!G97*Inputs!G$55</f>
        <v>347.69450073123693</v>
      </c>
    </row>
    <row r="8" spans="1:7" x14ac:dyDescent="0.2">
      <c r="B8" s="13" t="s">
        <v>13</v>
      </c>
      <c r="C8" s="152">
        <f>Calculations!C98*Inputs!C$55</f>
        <v>162.71580331705403</v>
      </c>
      <c r="D8" s="152">
        <f>Calculations!D98*Inputs!D$55</f>
        <v>177.39439593428548</v>
      </c>
      <c r="E8" s="152">
        <f>Calculations!E98*Inputs!E$55</f>
        <v>193.3971443915174</v>
      </c>
      <c r="F8" s="152">
        <f>Calculations!F98*Inputs!F$55</f>
        <v>211.42115421389011</v>
      </c>
      <c r="G8" s="152">
        <f>Calculations!G98*Inputs!G$55</f>
        <v>229.86369299307836</v>
      </c>
    </row>
    <row r="9" spans="1:7" x14ac:dyDescent="0.2">
      <c r="B9" s="13" t="s">
        <v>14</v>
      </c>
      <c r="C9" s="152">
        <f>Calculations!C99*Inputs!C$55</f>
        <v>103.25228428817258</v>
      </c>
      <c r="D9" s="152">
        <f>Calculations!D99*Inputs!D$55</f>
        <v>112.56667285380863</v>
      </c>
      <c r="E9" s="152">
        <f>Calculations!E99*Inputs!E$55</f>
        <v>122.72131241195072</v>
      </c>
      <c r="F9" s="152">
        <f>Calculations!F99*Inputs!F$55</f>
        <v>134.15855543478247</v>
      </c>
      <c r="G9" s="152">
        <f>Calculations!G99*Inputs!G$55</f>
        <v>145.8613785054707</v>
      </c>
    </row>
    <row r="10" spans="1:7" x14ac:dyDescent="0.2">
      <c r="B10" s="13"/>
      <c r="C10" s="21"/>
      <c r="D10" s="21"/>
      <c r="E10" s="21"/>
      <c r="F10" s="21"/>
      <c r="G10" s="21"/>
    </row>
    <row r="11" spans="1:7" ht="15" x14ac:dyDescent="0.25">
      <c r="B11" s="12" t="s">
        <v>16</v>
      </c>
      <c r="C11" s="21"/>
      <c r="D11" s="21"/>
      <c r="E11" s="21"/>
      <c r="F11" s="21"/>
      <c r="G11" s="21"/>
    </row>
    <row r="12" spans="1:7" x14ac:dyDescent="0.2">
      <c r="B12" s="13" t="s">
        <v>11</v>
      </c>
      <c r="C12" s="152">
        <f>Calculations!C102*Inputs!C$55</f>
        <v>166.83262330424697</v>
      </c>
      <c r="D12" s="152">
        <f>Calculations!D102*Inputs!D$55</f>
        <v>181.88259425252309</v>
      </c>
      <c r="E12" s="152">
        <f>Calculations!E102*Inputs!E$55</f>
        <v>198.29022308004315</v>
      </c>
      <c r="F12" s="152">
        <f>Calculations!F102*Inputs!F$55</f>
        <v>216.77025255369412</v>
      </c>
      <c r="G12" s="152">
        <f>Calculations!G102*Inputs!G$55</f>
        <v>235.67940005012417</v>
      </c>
    </row>
    <row r="13" spans="1:7" x14ac:dyDescent="0.2">
      <c r="B13" s="13" t="s">
        <v>12</v>
      </c>
      <c r="C13" s="152">
        <f>Calculations!C103*Inputs!C$55</f>
        <v>109.29543555103389</v>
      </c>
      <c r="D13" s="152">
        <f>Calculations!D103*Inputs!D$55</f>
        <v>119.15497679209265</v>
      </c>
      <c r="E13" s="152">
        <f>Calculations!E103*Inputs!E$55</f>
        <v>129.90394724850736</v>
      </c>
      <c r="F13" s="152">
        <f>Calculations!F103*Inputs!F$55</f>
        <v>142.01058940467138</v>
      </c>
      <c r="G13" s="152">
        <f>Calculations!G103*Inputs!G$55</f>
        <v>154.39835548176603</v>
      </c>
    </row>
    <row r="14" spans="1:7" x14ac:dyDescent="0.2">
      <c r="B14" s="13" t="s">
        <v>13</v>
      </c>
      <c r="C14" s="152">
        <f>Calculations!C104*Inputs!C$55</f>
        <v>118.83680510020763</v>
      </c>
      <c r="D14" s="152">
        <f>Calculations!D104*Inputs!D$55</f>
        <v>129.55707328829735</v>
      </c>
      <c r="E14" s="152">
        <f>Calculations!E104*Inputs!E$55</f>
        <v>141.24441686963468</v>
      </c>
      <c r="F14" s="152">
        <f>Calculations!F104*Inputs!F$55</f>
        <v>154.40795537493878</v>
      </c>
      <c r="G14" s="152">
        <f>Calculations!G104*Inputs!G$55</f>
        <v>167.87715960573465</v>
      </c>
    </row>
    <row r="15" spans="1:7" x14ac:dyDescent="0.2">
      <c r="B15" s="13" t="s">
        <v>14</v>
      </c>
      <c r="C15" s="152">
        <f>Calculations!C105*Inputs!C$55</f>
        <v>78.876495325758825</v>
      </c>
      <c r="D15" s="152">
        <f>Calculations!D105*Inputs!D$55</f>
        <v>85.99194396909553</v>
      </c>
      <c r="E15" s="152">
        <f>Calculations!E105*Inputs!E$55</f>
        <v>93.749277234547634</v>
      </c>
      <c r="F15" s="152">
        <f>Calculations!F105*Inputs!F$55</f>
        <v>102.48641706684569</v>
      </c>
      <c r="G15" s="152">
        <f>Calculations!G105*Inputs!G$55</f>
        <v>111.42643883582714</v>
      </c>
    </row>
    <row r="16" spans="1:7" x14ac:dyDescent="0.2">
      <c r="B16" s="13"/>
      <c r="C16" s="21"/>
      <c r="D16" s="21"/>
      <c r="E16" s="21"/>
      <c r="F16" s="21"/>
      <c r="G16" s="21"/>
    </row>
    <row r="17" spans="1:7" ht="15" x14ac:dyDescent="0.25">
      <c r="B17" s="12" t="s">
        <v>114</v>
      </c>
      <c r="C17" s="21"/>
      <c r="D17" s="21"/>
      <c r="E17" s="21"/>
      <c r="F17" s="21"/>
      <c r="G17" s="21"/>
    </row>
    <row r="18" spans="1:7" x14ac:dyDescent="0.2">
      <c r="B18" s="13" t="s">
        <v>13</v>
      </c>
      <c r="C18" s="152">
        <f>Calculations!C108*Inputs!C$55</f>
        <v>152.52224053019472</v>
      </c>
      <c r="D18" s="152">
        <f>Calculations!D108*Inputs!D$55</f>
        <v>166.28127184842361</v>
      </c>
      <c r="E18" s="152">
        <f>Calculations!E108*Inputs!E$55</f>
        <v>181.28150538186989</v>
      </c>
      <c r="F18" s="152">
        <f>Calculations!F108*Inputs!F$55</f>
        <v>198.17637548916943</v>
      </c>
      <c r="G18" s="152">
        <f>Calculations!G108*Inputs!G$55</f>
        <v>215.46355521187786</v>
      </c>
    </row>
    <row r="19" spans="1:7" x14ac:dyDescent="0.2">
      <c r="B19" s="13" t="s">
        <v>14</v>
      </c>
      <c r="C19" s="152">
        <f>Calculations!C109*Inputs!C$55</f>
        <v>99.920413524677997</v>
      </c>
      <c r="D19" s="152">
        <f>Calculations!D109*Inputs!D$55</f>
        <v>108.9342340287392</v>
      </c>
      <c r="E19" s="152">
        <f>Calculations!E109*Inputs!E$55</f>
        <v>118.76119128047178</v>
      </c>
      <c r="F19" s="152">
        <f>Calculations!F109*Inputs!F$55</f>
        <v>129.82936338244721</v>
      </c>
      <c r="G19" s="152">
        <f>Calculations!G109*Inputs!G$55</f>
        <v>141.15454547106526</v>
      </c>
    </row>
    <row r="21" spans="1:7" s="11" customFormat="1" ht="20.25" x14ac:dyDescent="0.3">
      <c r="A21" s="10"/>
      <c r="B21" s="2" t="s">
        <v>72</v>
      </c>
      <c r="C21" s="19"/>
      <c r="D21" s="19"/>
      <c r="E21" s="19"/>
      <c r="F21" s="19"/>
      <c r="G21" s="19"/>
    </row>
    <row r="23" spans="1:7" ht="15" x14ac:dyDescent="0.25">
      <c r="B23" s="3" t="s">
        <v>5</v>
      </c>
      <c r="C23" s="15" t="s">
        <v>6</v>
      </c>
      <c r="D23" s="15" t="s">
        <v>7</v>
      </c>
      <c r="E23" s="15" t="s">
        <v>8</v>
      </c>
      <c r="F23" s="15" t="s">
        <v>9</v>
      </c>
      <c r="G23" s="15" t="s">
        <v>10</v>
      </c>
    </row>
    <row r="24" spans="1:7" ht="15" x14ac:dyDescent="0.25">
      <c r="B24" s="12" t="s">
        <v>39</v>
      </c>
      <c r="C24" s="21"/>
      <c r="D24" s="21"/>
      <c r="E24" s="21"/>
      <c r="F24" s="21"/>
      <c r="G24" s="21"/>
    </row>
    <row r="25" spans="1:7" x14ac:dyDescent="0.2">
      <c r="B25" s="13" t="s">
        <v>11</v>
      </c>
      <c r="C25" s="153">
        <f>Calculations!C96</f>
        <v>1.1318436426370448</v>
      </c>
      <c r="D25" s="153">
        <f>Calculations!D96</f>
        <v>1.2339472576393327</v>
      </c>
      <c r="E25" s="153">
        <f>Calculations!E96</f>
        <v>1.3452616397509769</v>
      </c>
      <c r="F25" s="153">
        <f>Calculations!F96</f>
        <v>1.4666176922729126</v>
      </c>
      <c r="G25" s="153">
        <f>Calculations!G96</f>
        <v>1.598921274292852</v>
      </c>
    </row>
    <row r="26" spans="1:7" x14ac:dyDescent="0.2">
      <c r="B26" s="13" t="s">
        <v>12</v>
      </c>
      <c r="C26" s="153">
        <f>Calculations!C97</f>
        <v>0.67431731589394472</v>
      </c>
      <c r="D26" s="153">
        <f>Calculations!D97</f>
        <v>0.73514748096073745</v>
      </c>
      <c r="E26" s="153">
        <f>Calculations!E97</f>
        <v>0.80146513521820562</v>
      </c>
      <c r="F26" s="153">
        <f>Calculations!F97</f>
        <v>0.87376530506624006</v>
      </c>
      <c r="G26" s="153">
        <f>Calculations!G97</f>
        <v>0.95258767323626559</v>
      </c>
    </row>
    <row r="27" spans="1:7" x14ac:dyDescent="0.2">
      <c r="B27" s="13" t="s">
        <v>13</v>
      </c>
      <c r="C27" s="153">
        <f>Calculations!C98</f>
        <v>0.44579672141658638</v>
      </c>
      <c r="D27" s="153">
        <f>Calculations!D98</f>
        <v>0.48601204365557665</v>
      </c>
      <c r="E27" s="153">
        <f>Calculations!E98</f>
        <v>0.52985519011374627</v>
      </c>
      <c r="F27" s="153">
        <f>Calculations!F98</f>
        <v>0.57765342681390741</v>
      </c>
      <c r="G27" s="153">
        <f>Calculations!G98</f>
        <v>0.62976354244679</v>
      </c>
    </row>
    <row r="28" spans="1:7" x14ac:dyDescent="0.2">
      <c r="B28" s="13" t="s">
        <v>14</v>
      </c>
      <c r="C28" s="153">
        <f>Calculations!C99</f>
        <v>0.2828829706525276</v>
      </c>
      <c r="D28" s="153">
        <f>Calculations!D99</f>
        <v>0.30840184343509214</v>
      </c>
      <c r="E28" s="153">
        <f>Calculations!E99</f>
        <v>0.33622277373137183</v>
      </c>
      <c r="F28" s="153">
        <f>Calculations!F99</f>
        <v>0.36655343014967889</v>
      </c>
      <c r="G28" s="153">
        <f>Calculations!G99</f>
        <v>0.39962021508348139</v>
      </c>
    </row>
    <row r="29" spans="1:7" x14ac:dyDescent="0.2">
      <c r="B29" s="13"/>
      <c r="C29" s="21"/>
      <c r="D29" s="21"/>
      <c r="E29" s="21"/>
      <c r="F29" s="21"/>
      <c r="G29" s="21"/>
    </row>
    <row r="30" spans="1:7" ht="15" x14ac:dyDescent="0.25">
      <c r="B30" s="12" t="s">
        <v>16</v>
      </c>
      <c r="C30" s="21"/>
      <c r="D30" s="21"/>
      <c r="E30" s="21"/>
      <c r="F30" s="21"/>
      <c r="G30" s="21"/>
    </row>
    <row r="31" spans="1:7" x14ac:dyDescent="0.2">
      <c r="B31" s="13" t="s">
        <v>11</v>
      </c>
      <c r="C31" s="153">
        <f>Calculations!C102</f>
        <v>0.45707568028560813</v>
      </c>
      <c r="D31" s="153">
        <f>Calculations!D102</f>
        <v>0.49830847740417283</v>
      </c>
      <c r="E31" s="153">
        <f>Calculations!E102</f>
        <v>0.54326088515080317</v>
      </c>
      <c r="F31" s="153">
        <f>Calculations!F102</f>
        <v>0.59226844960025715</v>
      </c>
      <c r="G31" s="153">
        <f>Calculations!G102</f>
        <v>0.64569698643869633</v>
      </c>
    </row>
    <row r="32" spans="1:7" x14ac:dyDescent="0.2">
      <c r="B32" s="13" t="s">
        <v>12</v>
      </c>
      <c r="C32" s="153">
        <f>Calculations!C103</f>
        <v>0.29943954945488738</v>
      </c>
      <c r="D32" s="153">
        <f>Calculations!D103</f>
        <v>0.32645199121121277</v>
      </c>
      <c r="E32" s="153">
        <f>Calculations!E103</f>
        <v>0.35590122533837631</v>
      </c>
      <c r="F32" s="153">
        <f>Calculations!F103</f>
        <v>0.38800707487615127</v>
      </c>
      <c r="G32" s="153">
        <f>Calculations!G103</f>
        <v>0.42300919310072888</v>
      </c>
    </row>
    <row r="33" spans="2:7" x14ac:dyDescent="0.2">
      <c r="B33" s="13" t="s">
        <v>13</v>
      </c>
      <c r="C33" s="153">
        <f>Calculations!C104</f>
        <v>0.32558028794577432</v>
      </c>
      <c r="D33" s="153">
        <f>Calculations!D104</f>
        <v>0.35495088572136263</v>
      </c>
      <c r="E33" s="153">
        <f>Calculations!E104</f>
        <v>0.38697100512228677</v>
      </c>
      <c r="F33" s="153">
        <f>Calculations!F104</f>
        <v>0.42187965949436823</v>
      </c>
      <c r="G33" s="153">
        <f>Calculations!G104</f>
        <v>0.45993742357735518</v>
      </c>
    </row>
    <row r="34" spans="2:7" x14ac:dyDescent="0.2">
      <c r="B34" s="13" t="s">
        <v>14</v>
      </c>
      <c r="C34" s="153">
        <f>Calculations!C105</f>
        <v>0.21609998719385978</v>
      </c>
      <c r="D34" s="153">
        <f>Calculations!D105</f>
        <v>0.23559436703861789</v>
      </c>
      <c r="E34" s="153">
        <f>Calculations!E105</f>
        <v>0.25684733488917161</v>
      </c>
      <c r="F34" s="153">
        <f>Calculations!F105</f>
        <v>0.28001753296952375</v>
      </c>
      <c r="G34" s="153">
        <f>Calculations!G105</f>
        <v>0.30527791461870452</v>
      </c>
    </row>
    <row r="35" spans="2:7" x14ac:dyDescent="0.2">
      <c r="B35" s="13"/>
      <c r="C35" s="21"/>
      <c r="D35" s="21"/>
      <c r="E35" s="21"/>
      <c r="F35" s="21"/>
      <c r="G35" s="21"/>
    </row>
    <row r="36" spans="2:7" ht="15" x14ac:dyDescent="0.25">
      <c r="B36" s="12" t="s">
        <v>114</v>
      </c>
      <c r="C36" s="21"/>
      <c r="D36" s="21"/>
      <c r="E36" s="21"/>
      <c r="F36" s="21"/>
      <c r="G36" s="21"/>
    </row>
    <row r="37" spans="2:7" x14ac:dyDescent="0.2">
      <c r="B37" s="13" t="s">
        <v>13</v>
      </c>
      <c r="C37" s="153">
        <f>Calculations!C108</f>
        <v>0.41786915213751979</v>
      </c>
      <c r="D37" s="153">
        <f>Calculations!D108</f>
        <v>0.45556512835184548</v>
      </c>
      <c r="E37" s="153">
        <f>Calculations!E108</f>
        <v>0.49666165858046546</v>
      </c>
      <c r="F37" s="153">
        <f>Calculations!F108</f>
        <v>0.54146550680100936</v>
      </c>
      <c r="G37" s="153">
        <f>Calculations!G108</f>
        <v>0.59031111016952842</v>
      </c>
    </row>
    <row r="38" spans="2:7" x14ac:dyDescent="0.2">
      <c r="B38" s="13" t="s">
        <v>14</v>
      </c>
      <c r="C38" s="153">
        <f>Calculations!C109</f>
        <v>0.27375455760185752</v>
      </c>
      <c r="D38" s="153">
        <f>Calculations!D109</f>
        <v>0.2984499562431211</v>
      </c>
      <c r="E38" s="153">
        <f>Calculations!E109</f>
        <v>0.32537312679581309</v>
      </c>
      <c r="F38" s="153">
        <f>Calculations!F109</f>
        <v>0.3547250365640634</v>
      </c>
      <c r="G38" s="153">
        <f>Calculations!G109</f>
        <v>0.3867247821125076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237A-262E-4090-8DEC-D9C453611CCE}">
  <sheetPr>
    <tabColor theme="9" tint="0.59999389629810485"/>
  </sheetPr>
  <dimension ref="B1:K70"/>
  <sheetViews>
    <sheetView showGridLines="0" workbookViewId="0">
      <selection activeCell="E43" sqref="E43"/>
    </sheetView>
  </sheetViews>
  <sheetFormatPr defaultRowHeight="15" x14ac:dyDescent="0.25"/>
  <cols>
    <col min="1" max="1" width="2.5703125" customWidth="1"/>
    <col min="2" max="2" width="37" customWidth="1"/>
    <col min="3" max="3" width="12.7109375" customWidth="1"/>
    <col min="4" max="7" width="12.7109375" style="60" customWidth="1"/>
    <col min="8" max="8" width="12.85546875" style="60" customWidth="1"/>
    <col min="9" max="10" width="13" style="60" customWidth="1"/>
    <col min="11" max="11" width="11.140625" customWidth="1"/>
  </cols>
  <sheetData>
    <row r="1" spans="2:11" ht="28.5" x14ac:dyDescent="0.45">
      <c r="B1" s="57" t="s">
        <v>95</v>
      </c>
      <c r="C1" s="57"/>
    </row>
    <row r="2" spans="2:11" ht="28.5" x14ac:dyDescent="0.45">
      <c r="B2" s="57" t="s">
        <v>73</v>
      </c>
      <c r="C2" s="57"/>
    </row>
    <row r="5" spans="2:11" ht="15.75" thickBot="1" x14ac:dyDescent="0.3">
      <c r="B5" s="59"/>
      <c r="C5" s="59"/>
      <c r="D5" s="58"/>
      <c r="E5" s="58"/>
      <c r="F5" s="58"/>
      <c r="G5" s="58"/>
      <c r="H5" s="58"/>
      <c r="I5" s="58"/>
      <c r="J5" s="58"/>
      <c r="K5" s="59"/>
    </row>
    <row r="6" spans="2:11" ht="16.5" thickBot="1" x14ac:dyDescent="0.3">
      <c r="B6" s="59"/>
      <c r="C6" s="58"/>
      <c r="D6" s="58"/>
      <c r="E6" s="175" t="s">
        <v>47</v>
      </c>
      <c r="F6" s="176"/>
      <c r="G6" s="176"/>
      <c r="H6" s="176"/>
      <c r="I6" s="177"/>
      <c r="J6" s="58"/>
      <c r="K6" s="59"/>
    </row>
    <row r="7" spans="2:11" ht="15.75" thickBot="1" x14ac:dyDescent="0.3">
      <c r="B7" s="61" t="s">
        <v>74</v>
      </c>
      <c r="C7" s="62" t="s">
        <v>75</v>
      </c>
      <c r="D7" s="63" t="s">
        <v>76</v>
      </c>
      <c r="E7" s="64" t="s">
        <v>6</v>
      </c>
      <c r="F7" s="65" t="s">
        <v>7</v>
      </c>
      <c r="G7" s="65" t="s">
        <v>8</v>
      </c>
      <c r="H7" s="65" t="s">
        <v>9</v>
      </c>
      <c r="I7" s="66" t="s">
        <v>10</v>
      </c>
      <c r="J7" s="59"/>
      <c r="K7" s="59"/>
    </row>
    <row r="8" spans="2:11" x14ac:dyDescent="0.25">
      <c r="B8" s="67" t="s">
        <v>77</v>
      </c>
      <c r="C8" s="68">
        <v>1</v>
      </c>
      <c r="D8" s="69" t="s">
        <v>78</v>
      </c>
      <c r="E8" s="70">
        <v>16903</v>
      </c>
      <c r="F8" s="71">
        <v>14962</v>
      </c>
      <c r="G8" s="71">
        <v>10823</v>
      </c>
      <c r="H8" s="71">
        <v>7482</v>
      </c>
      <c r="I8" s="72">
        <v>4233</v>
      </c>
      <c r="J8" s="59"/>
      <c r="K8" s="59"/>
    </row>
    <row r="9" spans="2:11" x14ac:dyDescent="0.25">
      <c r="B9" s="73" t="s">
        <v>12</v>
      </c>
      <c r="C9" s="74">
        <v>1</v>
      </c>
      <c r="D9" s="75" t="s">
        <v>78</v>
      </c>
      <c r="E9" s="76">
        <v>33859</v>
      </c>
      <c r="F9" s="77">
        <v>29970</v>
      </c>
      <c r="G9" s="77">
        <v>21680</v>
      </c>
      <c r="H9" s="77">
        <v>14989</v>
      </c>
      <c r="I9" s="78">
        <v>8480</v>
      </c>
      <c r="J9" s="59"/>
      <c r="K9" s="59"/>
    </row>
    <row r="10" spans="2:11" x14ac:dyDescent="0.25">
      <c r="B10" s="73" t="s">
        <v>13</v>
      </c>
      <c r="C10" s="74">
        <v>1</v>
      </c>
      <c r="D10" s="75" t="s">
        <v>78</v>
      </c>
      <c r="E10" s="76">
        <v>12793</v>
      </c>
      <c r="F10" s="77">
        <v>14883</v>
      </c>
      <c r="G10" s="77">
        <v>19318</v>
      </c>
      <c r="H10" s="77">
        <v>23109</v>
      </c>
      <c r="I10" s="78">
        <v>26662</v>
      </c>
      <c r="J10" s="59"/>
      <c r="K10" s="59"/>
    </row>
    <row r="11" spans="2:11" x14ac:dyDescent="0.25">
      <c r="B11" s="79" t="s">
        <v>14</v>
      </c>
      <c r="C11" s="80">
        <v>1</v>
      </c>
      <c r="D11" s="81" t="s">
        <v>78</v>
      </c>
      <c r="E11" s="82">
        <v>39768</v>
      </c>
      <c r="F11" s="83">
        <v>44012</v>
      </c>
      <c r="G11" s="83">
        <v>53042</v>
      </c>
      <c r="H11" s="83">
        <v>60854</v>
      </c>
      <c r="I11" s="84">
        <v>68118</v>
      </c>
      <c r="J11" s="59"/>
      <c r="K11" s="59"/>
    </row>
    <row r="12" spans="2:11" ht="15.75" thickBot="1" x14ac:dyDescent="0.3">
      <c r="B12" s="85" t="s">
        <v>15</v>
      </c>
      <c r="C12" s="86">
        <v>1</v>
      </c>
      <c r="D12" s="87" t="s">
        <v>78</v>
      </c>
      <c r="E12" s="88">
        <f>SUM(E8:E11)</f>
        <v>103323</v>
      </c>
      <c r="F12" s="89">
        <f t="shared" ref="F12:I12" si="0">SUM(F8:F11)</f>
        <v>103827</v>
      </c>
      <c r="G12" s="89">
        <f t="shared" si="0"/>
        <v>104863</v>
      </c>
      <c r="H12" s="89">
        <f t="shared" si="0"/>
        <v>106434</v>
      </c>
      <c r="I12" s="90">
        <f t="shared" si="0"/>
        <v>107493</v>
      </c>
      <c r="J12" s="59"/>
      <c r="K12" s="59"/>
    </row>
    <row r="13" spans="2:11" x14ac:dyDescent="0.25">
      <c r="B13" s="67" t="s">
        <v>77</v>
      </c>
      <c r="C13" s="68">
        <v>1</v>
      </c>
      <c r="D13" s="69" t="s">
        <v>79</v>
      </c>
      <c r="E13" s="70">
        <v>14962</v>
      </c>
      <c r="F13" s="71">
        <v>10823</v>
      </c>
      <c r="G13" s="92">
        <v>7482</v>
      </c>
      <c r="H13" s="92">
        <v>4233</v>
      </c>
      <c r="I13" s="93">
        <v>0</v>
      </c>
      <c r="J13" s="99"/>
      <c r="K13" s="59"/>
    </row>
    <row r="14" spans="2:11" x14ac:dyDescent="0.25">
      <c r="B14" s="73" t="s">
        <v>12</v>
      </c>
      <c r="C14" s="74">
        <v>1</v>
      </c>
      <c r="D14" s="75" t="s">
        <v>79</v>
      </c>
      <c r="E14" s="76">
        <v>29970</v>
      </c>
      <c r="F14" s="77">
        <v>21680</v>
      </c>
      <c r="G14" s="94">
        <v>14989</v>
      </c>
      <c r="H14" s="94">
        <v>8480</v>
      </c>
      <c r="I14" s="95">
        <v>0</v>
      </c>
      <c r="J14" s="99"/>
      <c r="K14" s="59"/>
    </row>
    <row r="15" spans="2:11" x14ac:dyDescent="0.25">
      <c r="B15" s="73" t="s">
        <v>13</v>
      </c>
      <c r="C15" s="74">
        <v>1</v>
      </c>
      <c r="D15" s="75" t="s">
        <v>79</v>
      </c>
      <c r="E15" s="76">
        <v>14883</v>
      </c>
      <c r="F15" s="77">
        <v>19318</v>
      </c>
      <c r="G15" s="94">
        <v>23109</v>
      </c>
      <c r="H15" s="94">
        <v>26662</v>
      </c>
      <c r="I15" s="95">
        <v>31201</v>
      </c>
      <c r="J15" s="99"/>
      <c r="K15" s="59"/>
    </row>
    <row r="16" spans="2:11" x14ac:dyDescent="0.25">
      <c r="B16" s="79" t="s">
        <v>14</v>
      </c>
      <c r="C16" s="80">
        <v>1</v>
      </c>
      <c r="D16" s="81" t="s">
        <v>79</v>
      </c>
      <c r="E16" s="82">
        <v>44012</v>
      </c>
      <c r="F16" s="83">
        <v>53042</v>
      </c>
      <c r="G16" s="94">
        <v>60854</v>
      </c>
      <c r="H16" s="94">
        <v>68118</v>
      </c>
      <c r="I16" s="95">
        <v>77360</v>
      </c>
      <c r="J16" s="99"/>
      <c r="K16" s="59"/>
    </row>
    <row r="17" spans="2:11" ht="15.75" thickBot="1" x14ac:dyDescent="0.3">
      <c r="B17" s="85" t="s">
        <v>15</v>
      </c>
      <c r="C17" s="86">
        <v>1</v>
      </c>
      <c r="D17" s="87" t="s">
        <v>79</v>
      </c>
      <c r="E17" s="88">
        <f>SUM(E13:E16)</f>
        <v>103827</v>
      </c>
      <c r="F17" s="89">
        <f t="shared" ref="F17:I17" si="1">SUM(F13:F16)</f>
        <v>104863</v>
      </c>
      <c r="G17" s="89">
        <f t="shared" si="1"/>
        <v>106434</v>
      </c>
      <c r="H17" s="89">
        <f t="shared" si="1"/>
        <v>107493</v>
      </c>
      <c r="I17" s="96">
        <f t="shared" si="1"/>
        <v>108561</v>
      </c>
      <c r="J17" s="59"/>
      <c r="K17" s="59"/>
    </row>
    <row r="18" spans="2:11" x14ac:dyDescent="0.25">
      <c r="B18" s="67" t="s">
        <v>77</v>
      </c>
      <c r="C18" s="68">
        <v>1</v>
      </c>
      <c r="D18" s="69" t="s">
        <v>80</v>
      </c>
      <c r="E18" s="70">
        <f t="shared" ref="E18:I21" si="2">(E8+E13)/2</f>
        <v>15932.5</v>
      </c>
      <c r="F18" s="71">
        <f t="shared" si="2"/>
        <v>12892.5</v>
      </c>
      <c r="G18" s="92">
        <f t="shared" si="2"/>
        <v>9152.5</v>
      </c>
      <c r="H18" s="92">
        <f t="shared" si="2"/>
        <v>5857.5</v>
      </c>
      <c r="I18" s="93">
        <f t="shared" si="2"/>
        <v>2116.5</v>
      </c>
      <c r="J18" s="58"/>
      <c r="K18" s="59"/>
    </row>
    <row r="19" spans="2:11" x14ac:dyDescent="0.25">
      <c r="B19" s="73" t="s">
        <v>12</v>
      </c>
      <c r="C19" s="74">
        <v>1</v>
      </c>
      <c r="D19" s="75" t="s">
        <v>80</v>
      </c>
      <c r="E19" s="76">
        <f t="shared" si="2"/>
        <v>31914.5</v>
      </c>
      <c r="F19" s="77">
        <f t="shared" si="2"/>
        <v>25825</v>
      </c>
      <c r="G19" s="94">
        <f t="shared" si="2"/>
        <v>18334.5</v>
      </c>
      <c r="H19" s="94">
        <f t="shared" si="2"/>
        <v>11734.5</v>
      </c>
      <c r="I19" s="95">
        <f t="shared" si="2"/>
        <v>4240</v>
      </c>
      <c r="J19" s="58"/>
      <c r="K19" s="59"/>
    </row>
    <row r="20" spans="2:11" x14ac:dyDescent="0.25">
      <c r="B20" s="73" t="s">
        <v>13</v>
      </c>
      <c r="C20" s="74">
        <v>1</v>
      </c>
      <c r="D20" s="75" t="s">
        <v>80</v>
      </c>
      <c r="E20" s="76">
        <f t="shared" si="2"/>
        <v>13838</v>
      </c>
      <c r="F20" s="77">
        <f t="shared" si="2"/>
        <v>17100.5</v>
      </c>
      <c r="G20" s="94">
        <f t="shared" si="2"/>
        <v>21213.5</v>
      </c>
      <c r="H20" s="94">
        <f t="shared" si="2"/>
        <v>24885.5</v>
      </c>
      <c r="I20" s="95">
        <f t="shared" si="2"/>
        <v>28931.5</v>
      </c>
      <c r="J20" s="58"/>
      <c r="K20" s="59"/>
    </row>
    <row r="21" spans="2:11" x14ac:dyDescent="0.25">
      <c r="B21" s="79" t="s">
        <v>14</v>
      </c>
      <c r="C21" s="80">
        <v>1</v>
      </c>
      <c r="D21" s="81" t="s">
        <v>80</v>
      </c>
      <c r="E21" s="82">
        <f t="shared" si="2"/>
        <v>41890</v>
      </c>
      <c r="F21" s="83">
        <f t="shared" si="2"/>
        <v>48527</v>
      </c>
      <c r="G21" s="94">
        <f t="shared" si="2"/>
        <v>56948</v>
      </c>
      <c r="H21" s="94">
        <f t="shared" si="2"/>
        <v>64486</v>
      </c>
      <c r="I21" s="95">
        <f t="shared" si="2"/>
        <v>72739</v>
      </c>
      <c r="J21" s="58"/>
      <c r="K21" s="59"/>
    </row>
    <row r="22" spans="2:11" ht="15.75" thickBot="1" x14ac:dyDescent="0.3">
      <c r="B22" s="85" t="s">
        <v>15</v>
      </c>
      <c r="C22" s="86">
        <v>1</v>
      </c>
      <c r="D22" s="87" t="s">
        <v>80</v>
      </c>
      <c r="E22" s="88">
        <f>SUM(E18:E21)</f>
        <v>103575</v>
      </c>
      <c r="F22" s="89">
        <f t="shared" ref="F22:H22" si="3">SUM(F18:F21)</f>
        <v>104345</v>
      </c>
      <c r="G22" s="89">
        <f t="shared" si="3"/>
        <v>105648.5</v>
      </c>
      <c r="H22" s="89">
        <f t="shared" si="3"/>
        <v>106963.5</v>
      </c>
      <c r="I22" s="96">
        <f>SUM(I18:I21)</f>
        <v>108027</v>
      </c>
      <c r="J22" s="58"/>
      <c r="K22" s="59"/>
    </row>
    <row r="23" spans="2:11" ht="15.75" thickBot="1" x14ac:dyDescent="0.3">
      <c r="B23" s="97"/>
      <c r="C23" s="98"/>
      <c r="D23" s="47"/>
      <c r="E23" s="91"/>
      <c r="F23" s="91"/>
      <c r="G23" s="91"/>
      <c r="H23" s="91"/>
      <c r="I23" s="91"/>
      <c r="J23" s="59"/>
      <c r="K23" s="59"/>
    </row>
    <row r="24" spans="2:11" ht="16.5" thickBot="1" x14ac:dyDescent="0.3">
      <c r="B24" s="59"/>
      <c r="C24" s="58"/>
      <c r="D24" s="58"/>
      <c r="E24" s="175" t="s">
        <v>126</v>
      </c>
      <c r="F24" s="176"/>
      <c r="G24" s="176"/>
      <c r="H24" s="176"/>
      <c r="I24" s="177"/>
      <c r="J24" s="59"/>
      <c r="K24" s="59"/>
    </row>
    <row r="25" spans="2:11" ht="15.75" thickBot="1" x14ac:dyDescent="0.3">
      <c r="B25" s="61" t="s">
        <v>74</v>
      </c>
      <c r="C25" s="62" t="s">
        <v>75</v>
      </c>
      <c r="D25" s="63" t="s">
        <v>76</v>
      </c>
      <c r="E25" s="64" t="s">
        <v>6</v>
      </c>
      <c r="F25" s="65" t="s">
        <v>7</v>
      </c>
      <c r="G25" s="65" t="s">
        <v>8</v>
      </c>
      <c r="H25" s="65" t="s">
        <v>9</v>
      </c>
      <c r="I25" s="66" t="s">
        <v>10</v>
      </c>
      <c r="J25" s="59"/>
      <c r="K25" s="59"/>
    </row>
    <row r="26" spans="2:11" x14ac:dyDescent="0.25">
      <c r="B26" s="67" t="s">
        <v>77</v>
      </c>
      <c r="C26" s="68">
        <v>2</v>
      </c>
      <c r="D26" s="69" t="s">
        <v>78</v>
      </c>
      <c r="E26" s="70">
        <v>11627</v>
      </c>
      <c r="F26" s="71">
        <v>10291</v>
      </c>
      <c r="G26" s="71">
        <v>7445</v>
      </c>
      <c r="H26" s="71">
        <v>5147</v>
      </c>
      <c r="I26" s="72">
        <v>2912</v>
      </c>
      <c r="J26" s="59"/>
      <c r="K26" s="59"/>
    </row>
    <row r="27" spans="2:11" x14ac:dyDescent="0.25">
      <c r="B27" s="73" t="s">
        <v>12</v>
      </c>
      <c r="C27" s="74">
        <v>2</v>
      </c>
      <c r="D27" s="75" t="s">
        <v>78</v>
      </c>
      <c r="E27" s="76">
        <v>27206</v>
      </c>
      <c r="F27" s="77">
        <v>22546</v>
      </c>
      <c r="G27" s="77">
        <v>14939</v>
      </c>
      <c r="H27" s="77">
        <v>8917</v>
      </c>
      <c r="I27" s="78">
        <v>3602</v>
      </c>
      <c r="J27" s="59"/>
      <c r="K27" s="59"/>
    </row>
    <row r="28" spans="2:11" x14ac:dyDescent="0.25">
      <c r="B28" s="73" t="s">
        <v>13</v>
      </c>
      <c r="C28" s="74">
        <v>2</v>
      </c>
      <c r="D28" s="75" t="s">
        <v>78</v>
      </c>
      <c r="E28" s="76">
        <v>189</v>
      </c>
      <c r="F28" s="77">
        <v>297</v>
      </c>
      <c r="G28" s="77">
        <v>482</v>
      </c>
      <c r="H28" s="77">
        <v>637</v>
      </c>
      <c r="I28" s="78">
        <v>786</v>
      </c>
      <c r="J28" s="59"/>
      <c r="K28" s="59"/>
    </row>
    <row r="29" spans="2:11" x14ac:dyDescent="0.25">
      <c r="B29" s="79" t="s">
        <v>14</v>
      </c>
      <c r="C29" s="80">
        <v>2</v>
      </c>
      <c r="D29" s="81" t="s">
        <v>78</v>
      </c>
      <c r="E29" s="82">
        <v>439</v>
      </c>
      <c r="F29" s="83">
        <v>710</v>
      </c>
      <c r="G29" s="83">
        <v>1039</v>
      </c>
      <c r="H29" s="83">
        <v>1311</v>
      </c>
      <c r="I29" s="84">
        <v>1548</v>
      </c>
      <c r="J29" s="59"/>
      <c r="K29" s="59"/>
    </row>
    <row r="30" spans="2:11" ht="15.75" thickBot="1" x14ac:dyDescent="0.3">
      <c r="B30" s="85" t="s">
        <v>15</v>
      </c>
      <c r="C30" s="86">
        <v>2</v>
      </c>
      <c r="D30" s="87" t="s">
        <v>78</v>
      </c>
      <c r="E30" s="88">
        <f>SUM(E26:E29)</f>
        <v>39461</v>
      </c>
      <c r="F30" s="89">
        <f t="shared" ref="F30:I30" si="4">SUM(F26:F29)</f>
        <v>33844</v>
      </c>
      <c r="G30" s="89">
        <f t="shared" si="4"/>
        <v>23905</v>
      </c>
      <c r="H30" s="89">
        <f t="shared" si="4"/>
        <v>16012</v>
      </c>
      <c r="I30" s="90">
        <f t="shared" si="4"/>
        <v>8848</v>
      </c>
      <c r="J30" s="59"/>
      <c r="K30" s="59"/>
    </row>
    <row r="31" spans="2:11" x14ac:dyDescent="0.25">
      <c r="B31" s="67" t="s">
        <v>77</v>
      </c>
      <c r="C31" s="68">
        <v>2</v>
      </c>
      <c r="D31" s="69" t="s">
        <v>79</v>
      </c>
      <c r="E31" s="70">
        <v>10291</v>
      </c>
      <c r="F31" s="71">
        <v>7445</v>
      </c>
      <c r="G31" s="92">
        <v>5147</v>
      </c>
      <c r="H31" s="92">
        <v>2912</v>
      </c>
      <c r="I31" s="93">
        <v>0</v>
      </c>
      <c r="J31" s="59"/>
      <c r="K31" s="59"/>
    </row>
    <row r="32" spans="2:11" x14ac:dyDescent="0.25">
      <c r="B32" s="73" t="s">
        <v>12</v>
      </c>
      <c r="C32" s="74">
        <v>2</v>
      </c>
      <c r="D32" s="75" t="s">
        <v>79</v>
      </c>
      <c r="E32" s="76">
        <v>22546</v>
      </c>
      <c r="F32" s="77">
        <v>14939</v>
      </c>
      <c r="G32" s="94">
        <v>8917</v>
      </c>
      <c r="H32" s="94">
        <v>3602</v>
      </c>
      <c r="I32" s="95">
        <v>0</v>
      </c>
      <c r="J32" s="59"/>
      <c r="K32" s="59"/>
    </row>
    <row r="33" spans="2:11" x14ac:dyDescent="0.25">
      <c r="B33" s="73" t="s">
        <v>13</v>
      </c>
      <c r="C33" s="74">
        <v>2</v>
      </c>
      <c r="D33" s="75" t="s">
        <v>79</v>
      </c>
      <c r="E33" s="76">
        <v>297</v>
      </c>
      <c r="F33" s="77">
        <v>482</v>
      </c>
      <c r="G33" s="94">
        <v>637</v>
      </c>
      <c r="H33" s="94">
        <v>786</v>
      </c>
      <c r="I33" s="95">
        <v>979</v>
      </c>
      <c r="J33" s="59"/>
      <c r="K33" s="59"/>
    </row>
    <row r="34" spans="2:11" x14ac:dyDescent="0.25">
      <c r="B34" s="79" t="s">
        <v>14</v>
      </c>
      <c r="C34" s="80">
        <v>2</v>
      </c>
      <c r="D34" s="81" t="s">
        <v>79</v>
      </c>
      <c r="E34" s="82">
        <v>710</v>
      </c>
      <c r="F34" s="83">
        <v>1039</v>
      </c>
      <c r="G34" s="94">
        <v>1311</v>
      </c>
      <c r="H34" s="94">
        <v>1548</v>
      </c>
      <c r="I34" s="95">
        <v>1715</v>
      </c>
      <c r="J34" s="59"/>
      <c r="K34" s="59"/>
    </row>
    <row r="35" spans="2:11" ht="15.75" thickBot="1" x14ac:dyDescent="0.3">
      <c r="B35" s="85" t="s">
        <v>15</v>
      </c>
      <c r="C35" s="86">
        <v>2</v>
      </c>
      <c r="D35" s="87" t="s">
        <v>79</v>
      </c>
      <c r="E35" s="88">
        <f>SUM(E31:E34)</f>
        <v>33844</v>
      </c>
      <c r="F35" s="89">
        <f t="shared" ref="F35:I35" si="5">SUM(F31:F34)</f>
        <v>23905</v>
      </c>
      <c r="G35" s="89">
        <f t="shared" si="5"/>
        <v>16012</v>
      </c>
      <c r="H35" s="89">
        <f t="shared" si="5"/>
        <v>8848</v>
      </c>
      <c r="I35" s="96">
        <f t="shared" si="5"/>
        <v>2694</v>
      </c>
      <c r="J35" s="59"/>
      <c r="K35" s="59"/>
    </row>
    <row r="36" spans="2:11" x14ac:dyDescent="0.25">
      <c r="B36" s="67" t="s">
        <v>77</v>
      </c>
      <c r="C36" s="68">
        <v>2</v>
      </c>
      <c r="D36" s="69" t="s">
        <v>80</v>
      </c>
      <c r="E36" s="70">
        <f t="shared" ref="E36:I36" si="6">(E26+E31)/2</f>
        <v>10959</v>
      </c>
      <c r="F36" s="71">
        <f t="shared" si="6"/>
        <v>8868</v>
      </c>
      <c r="G36" s="92">
        <f t="shared" si="6"/>
        <v>6296</v>
      </c>
      <c r="H36" s="92">
        <f t="shared" si="6"/>
        <v>4029.5</v>
      </c>
      <c r="I36" s="93">
        <f t="shared" si="6"/>
        <v>1456</v>
      </c>
      <c r="J36" s="59"/>
      <c r="K36" s="59"/>
    </row>
    <row r="37" spans="2:11" x14ac:dyDescent="0.25">
      <c r="B37" s="73" t="s">
        <v>12</v>
      </c>
      <c r="C37" s="74">
        <v>2</v>
      </c>
      <c r="D37" s="75" t="s">
        <v>80</v>
      </c>
      <c r="E37" s="76">
        <f t="shared" ref="E37:I37" si="7">(E27+E32)/2</f>
        <v>24876</v>
      </c>
      <c r="F37" s="77">
        <f t="shared" si="7"/>
        <v>18742.5</v>
      </c>
      <c r="G37" s="94">
        <f t="shared" si="7"/>
        <v>11928</v>
      </c>
      <c r="H37" s="94">
        <f t="shared" si="7"/>
        <v>6259.5</v>
      </c>
      <c r="I37" s="95">
        <f t="shared" si="7"/>
        <v>1801</v>
      </c>
      <c r="J37" s="59"/>
      <c r="K37" s="59"/>
    </row>
    <row r="38" spans="2:11" x14ac:dyDescent="0.25">
      <c r="B38" s="73" t="s">
        <v>13</v>
      </c>
      <c r="C38" s="74">
        <v>2</v>
      </c>
      <c r="D38" s="75" t="s">
        <v>80</v>
      </c>
      <c r="E38" s="76">
        <f t="shared" ref="E38:I38" si="8">(E28+E33)/2</f>
        <v>243</v>
      </c>
      <c r="F38" s="77">
        <f t="shared" si="8"/>
        <v>389.5</v>
      </c>
      <c r="G38" s="94">
        <f t="shared" si="8"/>
        <v>559.5</v>
      </c>
      <c r="H38" s="94">
        <f t="shared" si="8"/>
        <v>711.5</v>
      </c>
      <c r="I38" s="95">
        <f t="shared" si="8"/>
        <v>882.5</v>
      </c>
      <c r="J38" s="59"/>
      <c r="K38" s="59"/>
    </row>
    <row r="39" spans="2:11" x14ac:dyDescent="0.25">
      <c r="B39" s="79" t="s">
        <v>14</v>
      </c>
      <c r="C39" s="80">
        <v>2</v>
      </c>
      <c r="D39" s="81" t="s">
        <v>80</v>
      </c>
      <c r="E39" s="82">
        <f t="shared" ref="E39:I39" si="9">(E29+E34)/2</f>
        <v>574.5</v>
      </c>
      <c r="F39" s="83">
        <f t="shared" si="9"/>
        <v>874.5</v>
      </c>
      <c r="G39" s="94">
        <f t="shared" si="9"/>
        <v>1175</v>
      </c>
      <c r="H39" s="94">
        <f t="shared" si="9"/>
        <v>1429.5</v>
      </c>
      <c r="I39" s="95">
        <f t="shared" si="9"/>
        <v>1631.5</v>
      </c>
      <c r="J39" s="59"/>
      <c r="K39" s="59"/>
    </row>
    <row r="40" spans="2:11" ht="15.75" thickBot="1" x14ac:dyDescent="0.3">
      <c r="B40" s="85" t="s">
        <v>15</v>
      </c>
      <c r="C40" s="86">
        <v>2</v>
      </c>
      <c r="D40" s="87" t="s">
        <v>80</v>
      </c>
      <c r="E40" s="88">
        <f>SUM(E36:E39)</f>
        <v>36652.5</v>
      </c>
      <c r="F40" s="89">
        <f t="shared" ref="F40:I40" si="10">SUM(F36:F39)</f>
        <v>28874.5</v>
      </c>
      <c r="G40" s="89">
        <f t="shared" si="10"/>
        <v>19958.5</v>
      </c>
      <c r="H40" s="89">
        <f t="shared" si="10"/>
        <v>12430</v>
      </c>
      <c r="I40" s="96">
        <f t="shared" si="10"/>
        <v>5771</v>
      </c>
      <c r="J40" s="59"/>
      <c r="K40" s="59"/>
    </row>
    <row r="41" spans="2:11" ht="15.75" thickBot="1" x14ac:dyDescent="0.3">
      <c r="B41" s="97"/>
      <c r="C41" s="142"/>
      <c r="D41" s="47"/>
      <c r="E41" s="91"/>
      <c r="F41" s="91"/>
      <c r="G41" s="91"/>
      <c r="H41" s="91"/>
      <c r="I41" s="91"/>
      <c r="J41" s="59"/>
      <c r="K41" s="59"/>
    </row>
    <row r="42" spans="2:11" ht="16.5" thickBot="1" x14ac:dyDescent="0.3">
      <c r="B42" s="59"/>
      <c r="C42" s="58"/>
      <c r="D42" s="58"/>
      <c r="E42" s="175" t="s">
        <v>127</v>
      </c>
      <c r="F42" s="176"/>
      <c r="G42" s="176"/>
      <c r="H42" s="176"/>
      <c r="I42" s="177"/>
      <c r="J42" s="58"/>
      <c r="K42" s="59"/>
    </row>
    <row r="43" spans="2:11" x14ac:dyDescent="0.25">
      <c r="B43" s="61" t="s">
        <v>74</v>
      </c>
      <c r="C43" s="62" t="s">
        <v>75</v>
      </c>
      <c r="D43" s="63" t="s">
        <v>76</v>
      </c>
      <c r="E43" s="64" t="s">
        <v>6</v>
      </c>
      <c r="F43" s="65" t="s">
        <v>7</v>
      </c>
      <c r="G43" s="65" t="s">
        <v>8</v>
      </c>
      <c r="H43" s="65" t="s">
        <v>9</v>
      </c>
      <c r="I43" s="66" t="s">
        <v>10</v>
      </c>
      <c r="J43" s="59"/>
      <c r="K43" s="59"/>
    </row>
    <row r="44" spans="2:11" x14ac:dyDescent="0.25">
      <c r="B44" s="73" t="s">
        <v>13</v>
      </c>
      <c r="C44" s="74" t="s">
        <v>119</v>
      </c>
      <c r="D44" s="75" t="s">
        <v>78</v>
      </c>
      <c r="E44" s="76">
        <v>2299</v>
      </c>
      <c r="F44" s="77">
        <v>3622</v>
      </c>
      <c r="G44" s="77">
        <v>6431</v>
      </c>
      <c r="H44" s="77">
        <v>8795</v>
      </c>
      <c r="I44" s="78">
        <v>11033</v>
      </c>
      <c r="J44" s="59"/>
      <c r="K44" s="59"/>
    </row>
    <row r="45" spans="2:11" x14ac:dyDescent="0.25">
      <c r="B45" s="79" t="s">
        <v>14</v>
      </c>
      <c r="C45" s="80" t="s">
        <v>119</v>
      </c>
      <c r="D45" s="81" t="s">
        <v>78</v>
      </c>
      <c r="E45" s="82">
        <v>9950</v>
      </c>
      <c r="F45" s="83">
        <v>16065</v>
      </c>
      <c r="G45" s="83">
        <v>23734</v>
      </c>
      <c r="H45" s="83">
        <v>30076</v>
      </c>
      <c r="I45" s="84">
        <v>35554</v>
      </c>
      <c r="J45" s="59"/>
      <c r="K45" s="59"/>
    </row>
    <row r="46" spans="2:11" ht="15.75" thickBot="1" x14ac:dyDescent="0.3">
      <c r="B46" s="85" t="s">
        <v>15</v>
      </c>
      <c r="C46" s="86" t="s">
        <v>119</v>
      </c>
      <c r="D46" s="87" t="s">
        <v>78</v>
      </c>
      <c r="E46" s="88">
        <f>SUM(E44:E45)</f>
        <v>12249</v>
      </c>
      <c r="F46" s="89">
        <f>SUM(F44:F45)</f>
        <v>19687</v>
      </c>
      <c r="G46" s="89">
        <f>SUM(G44:G45)</f>
        <v>30165</v>
      </c>
      <c r="H46" s="89">
        <f>SUM(H44:H45)</f>
        <v>38871</v>
      </c>
      <c r="I46" s="90">
        <f>SUM(I44:I45)</f>
        <v>46587</v>
      </c>
      <c r="J46" s="59"/>
      <c r="K46" s="59"/>
    </row>
    <row r="47" spans="2:11" x14ac:dyDescent="0.25">
      <c r="B47" s="73" t="s">
        <v>13</v>
      </c>
      <c r="C47" s="74" t="s">
        <v>119</v>
      </c>
      <c r="D47" s="75" t="s">
        <v>79</v>
      </c>
      <c r="E47" s="76">
        <v>3622</v>
      </c>
      <c r="F47" s="77">
        <v>6431</v>
      </c>
      <c r="G47" s="94">
        <v>8795</v>
      </c>
      <c r="H47" s="94">
        <v>11033</v>
      </c>
      <c r="I47" s="103">
        <v>13910</v>
      </c>
      <c r="J47" s="104"/>
      <c r="K47" s="59"/>
    </row>
    <row r="48" spans="2:11" x14ac:dyDescent="0.25">
      <c r="B48" s="79" t="s">
        <v>14</v>
      </c>
      <c r="C48" s="80" t="s">
        <v>119</v>
      </c>
      <c r="D48" s="81" t="s">
        <v>79</v>
      </c>
      <c r="E48" s="82">
        <v>16065</v>
      </c>
      <c r="F48" s="83">
        <v>23734</v>
      </c>
      <c r="G48" s="94">
        <v>30076</v>
      </c>
      <c r="H48" s="94">
        <v>35554</v>
      </c>
      <c r="I48" s="103">
        <v>39393</v>
      </c>
      <c r="J48" s="104"/>
      <c r="K48" s="59"/>
    </row>
    <row r="49" spans="2:11" ht="15.75" thickBot="1" x14ac:dyDescent="0.3">
      <c r="B49" s="85" t="s">
        <v>15</v>
      </c>
      <c r="C49" s="86" t="s">
        <v>119</v>
      </c>
      <c r="D49" s="87" t="s">
        <v>79</v>
      </c>
      <c r="E49" s="88">
        <f>SUM(E47:E48)</f>
        <v>19687</v>
      </c>
      <c r="F49" s="89">
        <f>SUM(F47:F48)</f>
        <v>30165</v>
      </c>
      <c r="G49" s="89">
        <f>SUM(G47:G48)</f>
        <v>38871</v>
      </c>
      <c r="H49" s="89">
        <f>SUM(H47:H48)</f>
        <v>46587</v>
      </c>
      <c r="I49" s="96">
        <f>SUM(I47:I48)</f>
        <v>53303</v>
      </c>
      <c r="J49" s="59"/>
      <c r="K49" s="59"/>
    </row>
    <row r="50" spans="2:11" x14ac:dyDescent="0.25">
      <c r="B50" s="73" t="s">
        <v>13</v>
      </c>
      <c r="C50" s="74" t="s">
        <v>119</v>
      </c>
      <c r="D50" s="75" t="s">
        <v>80</v>
      </c>
      <c r="E50" s="76">
        <f t="shared" ref="E50:I51" si="11">(E44+E47)/2</f>
        <v>2960.5</v>
      </c>
      <c r="F50" s="77">
        <f t="shared" si="11"/>
        <v>5026.5</v>
      </c>
      <c r="G50" s="94">
        <f t="shared" si="11"/>
        <v>7613</v>
      </c>
      <c r="H50" s="94">
        <f t="shared" si="11"/>
        <v>9914</v>
      </c>
      <c r="I50" s="95">
        <f t="shared" si="11"/>
        <v>12471.5</v>
      </c>
      <c r="J50" s="59"/>
      <c r="K50" s="59"/>
    </row>
    <row r="51" spans="2:11" x14ac:dyDescent="0.25">
      <c r="B51" s="79" t="s">
        <v>14</v>
      </c>
      <c r="C51" s="80" t="s">
        <v>119</v>
      </c>
      <c r="D51" s="81" t="s">
        <v>80</v>
      </c>
      <c r="E51" s="82">
        <f t="shared" si="11"/>
        <v>13007.5</v>
      </c>
      <c r="F51" s="83">
        <f t="shared" si="11"/>
        <v>19899.5</v>
      </c>
      <c r="G51" s="94">
        <f t="shared" si="11"/>
        <v>26905</v>
      </c>
      <c r="H51" s="94">
        <f t="shared" si="11"/>
        <v>32815</v>
      </c>
      <c r="I51" s="95">
        <f t="shared" si="11"/>
        <v>37473.5</v>
      </c>
      <c r="J51" s="59"/>
      <c r="K51" s="59"/>
    </row>
    <row r="52" spans="2:11" ht="15.75" thickBot="1" x14ac:dyDescent="0.3">
      <c r="B52" s="85" t="s">
        <v>15</v>
      </c>
      <c r="C52" s="86" t="s">
        <v>119</v>
      </c>
      <c r="D52" s="87" t="s">
        <v>80</v>
      </c>
      <c r="E52" s="88">
        <f>SUM(E50:E51)</f>
        <v>15968</v>
      </c>
      <c r="F52" s="89">
        <f>SUM(F50:F51)</f>
        <v>24926</v>
      </c>
      <c r="G52" s="89">
        <f>SUM(G50:G51)</f>
        <v>34518</v>
      </c>
      <c r="H52" s="89">
        <f>SUM(H50:H51)</f>
        <v>42729</v>
      </c>
      <c r="I52" s="96">
        <f>SUM(I50:I51)</f>
        <v>49945</v>
      </c>
      <c r="J52" s="58"/>
      <c r="K52" s="59"/>
    </row>
    <row r="53" spans="2:11" x14ac:dyDescent="0.25">
      <c r="B53" s="59"/>
      <c r="C53" s="58"/>
      <c r="D53" s="58"/>
      <c r="E53" s="58"/>
      <c r="F53" s="58"/>
      <c r="G53" s="58"/>
      <c r="H53" s="58"/>
      <c r="I53" s="58"/>
      <c r="J53" s="58"/>
      <c r="K53" s="59"/>
    </row>
    <row r="54" spans="2:11" x14ac:dyDescent="0.25">
      <c r="D54"/>
      <c r="E54"/>
      <c r="F54"/>
      <c r="G54"/>
      <c r="H54"/>
      <c r="I54"/>
      <c r="J54"/>
    </row>
    <row r="55" spans="2:11" x14ac:dyDescent="0.25">
      <c r="D55"/>
      <c r="E55"/>
      <c r="F55"/>
      <c r="G55"/>
      <c r="H55"/>
      <c r="I55"/>
      <c r="J55"/>
    </row>
    <row r="56" spans="2:11" x14ac:dyDescent="0.25">
      <c r="D56"/>
      <c r="E56"/>
      <c r="F56"/>
      <c r="G56"/>
      <c r="H56"/>
      <c r="I56"/>
      <c r="J56"/>
    </row>
    <row r="57" spans="2:11" x14ac:dyDescent="0.25">
      <c r="D57"/>
      <c r="E57"/>
      <c r="F57"/>
      <c r="G57"/>
      <c r="H57"/>
      <c r="I57"/>
      <c r="J57"/>
    </row>
    <row r="58" spans="2:11" x14ac:dyDescent="0.25">
      <c r="D58"/>
      <c r="E58"/>
      <c r="F58"/>
      <c r="G58"/>
      <c r="H58"/>
      <c r="I58"/>
      <c r="J58"/>
    </row>
    <row r="59" spans="2:11" x14ac:dyDescent="0.25">
      <c r="D59"/>
      <c r="E59"/>
      <c r="F59"/>
      <c r="G59"/>
      <c r="H59"/>
      <c r="I59"/>
      <c r="J59"/>
    </row>
    <row r="60" spans="2:11" x14ac:dyDescent="0.25">
      <c r="D60"/>
      <c r="E60"/>
      <c r="F60"/>
      <c r="G60"/>
      <c r="H60"/>
      <c r="I60"/>
      <c r="J60"/>
    </row>
    <row r="61" spans="2:11" x14ac:dyDescent="0.25">
      <c r="D61"/>
      <c r="E61"/>
      <c r="F61"/>
      <c r="G61"/>
      <c r="H61"/>
      <c r="I61"/>
      <c r="J61"/>
    </row>
    <row r="62" spans="2:11" x14ac:dyDescent="0.25">
      <c r="D62"/>
      <c r="E62"/>
      <c r="F62"/>
      <c r="G62"/>
      <c r="H62"/>
      <c r="I62"/>
      <c r="J62"/>
    </row>
    <row r="63" spans="2:11" x14ac:dyDescent="0.25">
      <c r="D63"/>
      <c r="E63"/>
      <c r="F63"/>
      <c r="G63"/>
      <c r="H63"/>
      <c r="I63"/>
      <c r="J63"/>
    </row>
    <row r="64" spans="2:11" x14ac:dyDescent="0.25">
      <c r="D64"/>
      <c r="E64"/>
      <c r="F64"/>
      <c r="G64"/>
      <c r="H64"/>
      <c r="I64"/>
      <c r="J64"/>
    </row>
    <row r="65" customFormat="1" x14ac:dyDescent="0.25"/>
    <row r="66" customFormat="1" x14ac:dyDescent="0.25"/>
    <row r="67" customFormat="1" x14ac:dyDescent="0.25"/>
    <row r="68" customFormat="1" x14ac:dyDescent="0.25"/>
    <row r="69" customFormat="1" x14ac:dyDescent="0.25"/>
    <row r="70" customFormat="1" x14ac:dyDescent="0.25"/>
  </sheetData>
  <mergeCells count="3">
    <mergeCell ref="E6:I6"/>
    <mergeCell ref="E42:I42"/>
    <mergeCell ref="E24:I24"/>
  </mergeCells>
  <pageMargins left="0.11811023622047245" right="0.11811023622047245" top="0.15748031496062992" bottom="0.15748031496062992" header="0.11811023622047245" footer="0.11811023622047245"/>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B4F6BB-E1F8-4CE7-822E-17D518446E1D}">
  <ds:schemaRefs>
    <ds:schemaRef ds:uri="db304e25-41f7-439f-a0b4-57d6fe7814b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2b6314a3-02c5-49ae-9e9b-4170ca21d125"/>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85B87E2-7648-42BD-B0A8-3B7D2EBDC38B}">
  <ds:schemaRefs>
    <ds:schemaRef ds:uri="http://schemas.microsoft.com/sharepoint/v3/contenttype/forms"/>
  </ds:schemaRefs>
</ds:datastoreItem>
</file>

<file path=customXml/itemProps3.xml><?xml version="1.0" encoding="utf-8"?>
<ds:datastoreItem xmlns:ds="http://schemas.openxmlformats.org/officeDocument/2006/customXml" ds:itemID="{14B87CAE-79B8-4133-8147-05D6CFA64E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AER Draft Decision</vt:lpstr>
      <vt:lpstr>Draft Decision changes</vt:lpstr>
      <vt:lpstr>Cover page</vt:lpstr>
      <vt:lpstr>Inputs</vt:lpstr>
      <vt:lpstr>Calculations</vt:lpstr>
      <vt:lpstr>Output</vt:lpstr>
      <vt:lpstr>Import Qty</vt:lpstr>
      <vt:lpstr>Calculations!Print_Area</vt:lpstr>
      <vt:lpstr>'Import Qty'!Print_Area</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Edward Nguyen</cp:lastModifiedBy>
  <cp:revision/>
  <dcterms:created xsi:type="dcterms:W3CDTF">2023-04-27T06:10:26Z</dcterms:created>
  <dcterms:modified xsi:type="dcterms:W3CDTF">2024-09-06T00:16:28Z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Order">
    <vt:r8>18800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MSIP_Label_d9d5a995-dfdf-4407-9a97-edbbc68c9f53_Enabled">
    <vt:lpwstr>true</vt:lpwstr>
  </property>
  <property fmtid="{D5CDD505-2E9C-101B-9397-08002B2CF9AE}" pid="12" name="MSIP_Label_d9d5a995-dfdf-4407-9a97-edbbc68c9f53_SetDate">
    <vt:lpwstr>2024-08-21T03:56:48Z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85b59219-e762-409a-9baf-d356cd4eff75</vt:lpwstr>
  </property>
  <property fmtid="{D5CDD505-2E9C-101B-9397-08002B2CF9AE}" pid="17" name="MSIP_Label_d9d5a995-dfdf-4407-9a97-edbbc68c9f53_ContentBits">
    <vt:lpwstr>0</vt:lpwstr>
  </property>
</Properties>
</file>