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namedSheetViews/namedSheetView1.xml" ContentType="application/vnd.ms-excel.namedsheetview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codeName="ThisWorkbook"/>
  <xr:revisionPtr revIDLastSave="87" documentId="8_{9B9CA9B3-9054-4F35-A02F-08DC37C9CFA2}" xr6:coauthVersionLast="47" xr6:coauthVersionMax="47" xr10:uidLastSave="{6798E8EA-E066-41F7-9B20-516355604C3E}"/>
  <bookViews>
    <workbookView xWindow="28680" yWindow="-120" windowWidth="38640" windowHeight="21240" tabRatio="886" activeTab="3" xr2:uid="{00000000-000D-0000-FFFF-FFFF00000000}"/>
  </bookViews>
  <sheets>
    <sheet name="Summary" sheetId="61" r:id="rId1"/>
    <sheet name="Inp" sheetId="3" r:id="rId2"/>
    <sheet name="Scenarios" sheetId="23" r:id="rId3"/>
    <sheet name="Option0" sheetId="60" r:id="rId4"/>
    <sheet name="Option1" sheetId="29" r:id="rId5"/>
    <sheet name="Option2" sheetId="57" r:id="rId6"/>
    <sheet name="Option3" sheetId="58" r:id="rId7"/>
    <sheet name="Option4" sheetId="59" r:id="rId8"/>
  </sheets>
  <definedNames>
    <definedName name="AFRS">#REF!</definedName>
    <definedName name="DCRBC">Inp!$C$14</definedName>
    <definedName name="DCRHC">Inp!$G$14</definedName>
    <definedName name="DCRLC">Inp!$E$14</definedName>
    <definedName name="DGS">#REF!</definedName>
    <definedName name="EDC">Inp!#REF!</definedName>
    <definedName name="MTTR1">Inp!#REF!</definedName>
    <definedName name="MTTR2">Inp!#REF!</definedName>
    <definedName name="PCR1_AUC_Current_Year">#REF!</definedName>
    <definedName name="PCR1_BL_AUC_Total">#REF!</definedName>
    <definedName name="PCR1_Cur_Fin_Yr">#REF!</definedName>
    <definedName name="PCR1_Cur_Yr_CapOhd">#REF!</definedName>
    <definedName name="PCR1_Cur_Yr_CapOhd_Opt">#REF!</definedName>
    <definedName name="PCR1_Cur_Yr_CFCs">#REF!</definedName>
    <definedName name="PCR1_Cur_Yr_CFCs_Opt">#REF!</definedName>
    <definedName name="PCR1_Cur_Yr_DirCpx">#REF!</definedName>
    <definedName name="PCR1_Cur_Yr_DirCpx_Opt">#REF!</definedName>
    <definedName name="PCR1_Cur_Yr_MR">#REF!</definedName>
    <definedName name="PCR1_Cur_Yr_MR_Opt">#REF!</definedName>
    <definedName name="PCR1_Cur_Yr_MRU">#REF!</definedName>
    <definedName name="PCR1_Cur_Yr_MRU_Opt">#REF!</definedName>
    <definedName name="PCR1_Cur_Yr_MRU_Opt1">#REF!</definedName>
    <definedName name="PCR1_Cur_Yr_WDV">#REF!</definedName>
    <definedName name="PCR1_Cur_Yr_WDV_Opt">#REF!</definedName>
    <definedName name="PCR1_PADD_Current_Year">#REF!</definedName>
    <definedName name="PCR1_PADD_Opt">#REF!</definedName>
    <definedName name="PCR1_PBRM_Current_Year">#REF!</definedName>
    <definedName name="PCR1_PSTD_Current_Year">#REF!</definedName>
    <definedName name="PCR1_RBGT_Current_Year">#REF!</definedName>
    <definedName name="PCR1_RMR_Current_Year">#REF!</definedName>
    <definedName name="PDC">Inp!#REF!</definedName>
    <definedName name="PFF">Inp!#REF!</definedName>
    <definedName name="RGF">Inp!#REF!</definedName>
    <definedName name="SRC">Inp!#REF!</definedName>
    <definedName name="VCR">Inp!#REF!</definedName>
    <definedName name="VCR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84" i="59" l="1"/>
  <c r="B1" i="59"/>
  <c r="B1" i="58"/>
  <c r="B1" i="57"/>
  <c r="B1" i="60"/>
  <c r="N78" i="60"/>
  <c r="M78" i="60"/>
  <c r="L78" i="60"/>
  <c r="K78" i="60"/>
  <c r="J78" i="60"/>
  <c r="I78" i="60"/>
  <c r="H78" i="60"/>
  <c r="G78" i="60"/>
  <c r="F78" i="60"/>
  <c r="E78" i="60"/>
  <c r="D78" i="60"/>
  <c r="C78" i="60"/>
  <c r="N78" i="29"/>
  <c r="M78" i="29"/>
  <c r="L78" i="29"/>
  <c r="K78" i="29"/>
  <c r="J78" i="29"/>
  <c r="I78" i="29"/>
  <c r="H78" i="29"/>
  <c r="G78" i="29"/>
  <c r="F78" i="29"/>
  <c r="E78" i="29"/>
  <c r="D78" i="29"/>
  <c r="C78" i="29"/>
  <c r="N78" i="57"/>
  <c r="M78" i="57"/>
  <c r="L78" i="57"/>
  <c r="K78" i="57"/>
  <c r="J78" i="57"/>
  <c r="I78" i="57"/>
  <c r="H78" i="57"/>
  <c r="G78" i="57"/>
  <c r="F78" i="57"/>
  <c r="E78" i="57"/>
  <c r="D78" i="57"/>
  <c r="C78" i="57"/>
  <c r="N78" i="58"/>
  <c r="M78" i="58"/>
  <c r="L78" i="58"/>
  <c r="K78" i="58"/>
  <c r="J78" i="58"/>
  <c r="I78" i="58"/>
  <c r="H78" i="58"/>
  <c r="G78" i="58"/>
  <c r="F78" i="58"/>
  <c r="E78" i="58"/>
  <c r="D78" i="58"/>
  <c r="C78" i="58"/>
  <c r="N78" i="59"/>
  <c r="M78" i="59"/>
  <c r="L78" i="59"/>
  <c r="K78" i="59"/>
  <c r="J78" i="59"/>
  <c r="I78" i="59"/>
  <c r="H78" i="59"/>
  <c r="G78" i="59"/>
  <c r="F78" i="59"/>
  <c r="E78" i="59"/>
  <c r="D78" i="59"/>
  <c r="C78" i="59"/>
  <c r="G4" i="23" l="1"/>
  <c r="H4" i="23"/>
  <c r="I4" i="23"/>
  <c r="P84" i="60"/>
  <c r="G11" i="61" s="1"/>
  <c r="O81" i="60"/>
  <c r="N81" i="60"/>
  <c r="M81" i="60"/>
  <c r="L81" i="60"/>
  <c r="K81" i="60"/>
  <c r="J81" i="60"/>
  <c r="I81" i="60"/>
  <c r="H81" i="60"/>
  <c r="G81" i="60"/>
  <c r="F81" i="60"/>
  <c r="E81" i="60"/>
  <c r="D81" i="60"/>
  <c r="C81" i="60"/>
  <c r="O80" i="60"/>
  <c r="N80" i="60"/>
  <c r="M80" i="60"/>
  <c r="L80" i="60"/>
  <c r="K80" i="60"/>
  <c r="J80" i="60"/>
  <c r="I80" i="60"/>
  <c r="H80" i="60"/>
  <c r="G80" i="60"/>
  <c r="F80" i="60"/>
  <c r="E80" i="60"/>
  <c r="D80" i="60"/>
  <c r="C80" i="60"/>
  <c r="D15" i="61"/>
  <c r="D14" i="61"/>
  <c r="D13" i="61"/>
  <c r="D12" i="61"/>
  <c r="O2" i="59"/>
  <c r="N2" i="59"/>
  <c r="M2" i="59"/>
  <c r="L2" i="59"/>
  <c r="K2" i="59"/>
  <c r="J2" i="59"/>
  <c r="I2" i="59"/>
  <c r="H2" i="59"/>
  <c r="G2" i="59"/>
  <c r="F2" i="59"/>
  <c r="E2" i="59"/>
  <c r="D2" i="59"/>
  <c r="O2" i="58"/>
  <c r="N2" i="58"/>
  <c r="M2" i="58"/>
  <c r="L2" i="58"/>
  <c r="K2" i="58"/>
  <c r="J2" i="58"/>
  <c r="I2" i="58"/>
  <c r="H2" i="58"/>
  <c r="G2" i="58"/>
  <c r="F2" i="58"/>
  <c r="E2" i="58"/>
  <c r="D2" i="58"/>
  <c r="O2" i="57"/>
  <c r="N2" i="57"/>
  <c r="M2" i="57"/>
  <c r="L2" i="57"/>
  <c r="K2" i="57"/>
  <c r="J2" i="57"/>
  <c r="I2" i="57"/>
  <c r="H2" i="57"/>
  <c r="G2" i="57"/>
  <c r="F2" i="57"/>
  <c r="E2" i="57"/>
  <c r="D2" i="57"/>
  <c r="O2" i="29"/>
  <c r="N2" i="29"/>
  <c r="M2" i="29"/>
  <c r="L2" i="29"/>
  <c r="K2" i="29"/>
  <c r="J2" i="29"/>
  <c r="I2" i="29"/>
  <c r="H2" i="29"/>
  <c r="G2" i="29"/>
  <c r="F2" i="29"/>
  <c r="E2" i="29"/>
  <c r="D2" i="29"/>
  <c r="O2" i="60"/>
  <c r="N2" i="60"/>
  <c r="M2" i="60"/>
  <c r="L2" i="60"/>
  <c r="K2" i="60"/>
  <c r="J2" i="60"/>
  <c r="I2" i="60"/>
  <c r="H2" i="60"/>
  <c r="G2" i="60"/>
  <c r="F2" i="60"/>
  <c r="E2" i="60"/>
  <c r="D2" i="60"/>
  <c r="P81" i="60" l="1"/>
  <c r="P80" i="60"/>
  <c r="G3" i="59"/>
  <c r="P84" i="59" s="1"/>
  <c r="G3" i="58"/>
  <c r="P84" i="58" s="1"/>
  <c r="G3" i="57"/>
  <c r="P84" i="57" s="1"/>
  <c r="G3" i="29"/>
  <c r="P84" i="29" s="1"/>
  <c r="G13" i="61" l="1"/>
  <c r="Q84" i="57"/>
  <c r="G12" i="61"/>
  <c r="Q84" i="29"/>
  <c r="G15" i="61"/>
  <c r="G14" i="61"/>
  <c r="Q84" i="58"/>
  <c r="B4" i="23"/>
  <c r="C5" i="23"/>
  <c r="C4" i="23"/>
  <c r="B6" i="23"/>
  <c r="C6" i="23"/>
  <c r="B7" i="23"/>
  <c r="C7" i="23"/>
  <c r="B8" i="23"/>
  <c r="C8" i="23"/>
  <c r="B5" i="23"/>
  <c r="P54" i="60" l="1"/>
  <c r="P53" i="60"/>
  <c r="E57" i="60"/>
  <c r="N55" i="60"/>
  <c r="O54" i="60"/>
  <c r="N54" i="60"/>
  <c r="H54" i="60"/>
  <c r="F54" i="60"/>
  <c r="D54" i="60"/>
  <c r="L53" i="60"/>
  <c r="K53" i="60"/>
  <c r="I53" i="60"/>
  <c r="H53" i="60"/>
  <c r="G53" i="60"/>
  <c r="N52" i="60"/>
  <c r="L52" i="60"/>
  <c r="F52" i="60"/>
  <c r="E52" i="60"/>
  <c r="D52" i="60"/>
  <c r="O55" i="60"/>
  <c r="K55" i="60"/>
  <c r="F55" i="60"/>
  <c r="E55" i="60"/>
  <c r="N53" i="60"/>
  <c r="M53" i="60"/>
  <c r="M52" i="60"/>
  <c r="H52" i="60"/>
  <c r="G57" i="60"/>
  <c r="L57" i="60"/>
  <c r="F57" i="60"/>
  <c r="D57" i="60"/>
  <c r="O56" i="60"/>
  <c r="N56" i="60"/>
  <c r="M56" i="60"/>
  <c r="E56" i="60"/>
  <c r="D56" i="60"/>
  <c r="M55" i="60"/>
  <c r="L55" i="60"/>
  <c r="J55" i="60"/>
  <c r="I55" i="60"/>
  <c r="H55" i="60"/>
  <c r="G55" i="60"/>
  <c r="D55" i="60"/>
  <c r="M54" i="60"/>
  <c r="L54" i="60"/>
  <c r="K54" i="60"/>
  <c r="J54" i="60"/>
  <c r="I54" i="60"/>
  <c r="G54" i="60"/>
  <c r="E54" i="60"/>
  <c r="O53" i="60"/>
  <c r="J53" i="60"/>
  <c r="F53" i="60"/>
  <c r="E53" i="60"/>
  <c r="D53" i="60"/>
  <c r="O52" i="60"/>
  <c r="L56" i="60"/>
  <c r="K56" i="60"/>
  <c r="J56" i="60"/>
  <c r="I52" i="60"/>
  <c r="P55" i="60" l="1"/>
  <c r="F56" i="60"/>
  <c r="M57" i="60"/>
  <c r="G56" i="60"/>
  <c r="P52" i="60"/>
  <c r="P57" i="60"/>
  <c r="J52" i="60"/>
  <c r="I57" i="60"/>
  <c r="J57" i="60"/>
  <c r="H57" i="60"/>
  <c r="K57" i="60"/>
  <c r="K52" i="60"/>
  <c r="O57" i="60"/>
  <c r="I56" i="60"/>
  <c r="N57" i="60"/>
  <c r="H56" i="60"/>
  <c r="G52" i="60"/>
  <c r="P56" i="60" l="1"/>
  <c r="O42" i="59" l="1"/>
  <c r="N42" i="59"/>
  <c r="M42" i="59"/>
  <c r="L42" i="59"/>
  <c r="K42" i="59"/>
  <c r="J42" i="59"/>
  <c r="I42" i="59"/>
  <c r="H42" i="59"/>
  <c r="G42" i="59"/>
  <c r="F42" i="59"/>
  <c r="E42" i="59"/>
  <c r="D42" i="59"/>
  <c r="D55" i="59" s="1"/>
  <c r="O41" i="59"/>
  <c r="N41" i="59"/>
  <c r="M41" i="59"/>
  <c r="L41" i="59"/>
  <c r="K41" i="59"/>
  <c r="J41" i="59"/>
  <c r="I41" i="59"/>
  <c r="H41" i="59"/>
  <c r="G41" i="59"/>
  <c r="F41" i="59"/>
  <c r="E41" i="59"/>
  <c r="D41" i="59"/>
  <c r="O40" i="59"/>
  <c r="N40" i="59"/>
  <c r="M40" i="59"/>
  <c r="L40" i="59"/>
  <c r="K40" i="59"/>
  <c r="J40" i="59"/>
  <c r="I40" i="59"/>
  <c r="H40" i="59"/>
  <c r="G40" i="59"/>
  <c r="F40" i="59"/>
  <c r="E40" i="59"/>
  <c r="D40" i="59"/>
  <c r="O39" i="59"/>
  <c r="N39" i="59"/>
  <c r="M39" i="59"/>
  <c r="L39" i="59"/>
  <c r="K39" i="59"/>
  <c r="J39" i="59"/>
  <c r="I39" i="59"/>
  <c r="H39" i="59"/>
  <c r="G39" i="59"/>
  <c r="F39" i="59"/>
  <c r="E39" i="59"/>
  <c r="D39" i="59"/>
  <c r="P36" i="59" a="1"/>
  <c r="P36" i="59" s="1"/>
  <c r="O36" i="59"/>
  <c r="O55" i="59" s="1"/>
  <c r="N36" i="59"/>
  <c r="N55" i="59" s="1"/>
  <c r="M36" i="59"/>
  <c r="L36" i="59"/>
  <c r="L55" i="59" s="1"/>
  <c r="K36" i="59"/>
  <c r="K55" i="59" s="1"/>
  <c r="J36" i="59"/>
  <c r="I36" i="59"/>
  <c r="H36" i="59"/>
  <c r="G36" i="59"/>
  <c r="F36" i="59"/>
  <c r="E36" i="59"/>
  <c r="D36" i="59"/>
  <c r="P35" i="59" a="1"/>
  <c r="P35" i="59" s="1"/>
  <c r="O35" i="59"/>
  <c r="N35" i="59"/>
  <c r="M35" i="59"/>
  <c r="L35" i="59"/>
  <c r="K35" i="59"/>
  <c r="J35" i="59"/>
  <c r="I35" i="59"/>
  <c r="H35" i="59"/>
  <c r="G35" i="59"/>
  <c r="G54" i="59" s="1"/>
  <c r="F35" i="59"/>
  <c r="E35" i="59"/>
  <c r="D35" i="59"/>
  <c r="D54" i="59" s="1"/>
  <c r="P34" i="59" a="1"/>
  <c r="P34" i="59" s="1"/>
  <c r="O34" i="59"/>
  <c r="O53" i="59" s="1"/>
  <c r="N34" i="59"/>
  <c r="M34" i="59"/>
  <c r="L34" i="59"/>
  <c r="K34" i="59"/>
  <c r="J34" i="59"/>
  <c r="I34" i="59"/>
  <c r="H34" i="59"/>
  <c r="G34" i="59"/>
  <c r="F34" i="59"/>
  <c r="E34" i="59"/>
  <c r="D34" i="59"/>
  <c r="P33" i="59" a="1"/>
  <c r="P33" i="59" s="1"/>
  <c r="O80" i="59" s="1"/>
  <c r="O33" i="59"/>
  <c r="N33" i="59"/>
  <c r="M33" i="59"/>
  <c r="L33" i="59"/>
  <c r="K33" i="59"/>
  <c r="J33" i="59"/>
  <c r="I33" i="59"/>
  <c r="H33" i="59"/>
  <c r="G33" i="59"/>
  <c r="F33" i="59"/>
  <c r="E33" i="59"/>
  <c r="D33" i="59"/>
  <c r="O42" i="58"/>
  <c r="N42" i="58"/>
  <c r="M42" i="58"/>
  <c r="L42" i="58"/>
  <c r="K42" i="58"/>
  <c r="J42" i="58"/>
  <c r="I42" i="58"/>
  <c r="H42" i="58"/>
  <c r="G42" i="58"/>
  <c r="F42" i="58"/>
  <c r="E42" i="58"/>
  <c r="D42" i="58"/>
  <c r="D55" i="58" s="1"/>
  <c r="O41" i="58"/>
  <c r="N41" i="58"/>
  <c r="M41" i="58"/>
  <c r="L41" i="58"/>
  <c r="K41" i="58"/>
  <c r="J41" i="58"/>
  <c r="I41" i="58"/>
  <c r="H41" i="58"/>
  <c r="G41" i="58"/>
  <c r="F41" i="58"/>
  <c r="E41" i="58"/>
  <c r="D41" i="58"/>
  <c r="O40" i="58"/>
  <c r="N40" i="58"/>
  <c r="M40" i="58"/>
  <c r="L40" i="58"/>
  <c r="K40" i="58"/>
  <c r="J40" i="58"/>
  <c r="I40" i="58"/>
  <c r="H40" i="58"/>
  <c r="G40" i="58"/>
  <c r="F40" i="58"/>
  <c r="E40" i="58"/>
  <c r="D40" i="58"/>
  <c r="O39" i="58"/>
  <c r="N39" i="58"/>
  <c r="M39" i="58"/>
  <c r="L39" i="58"/>
  <c r="K39" i="58"/>
  <c r="J39" i="58"/>
  <c r="I39" i="58"/>
  <c r="H81" i="58" s="1"/>
  <c r="H39" i="58"/>
  <c r="G39" i="58"/>
  <c r="F39" i="58"/>
  <c r="E39" i="58"/>
  <c r="D39" i="58"/>
  <c r="P36" i="58" a="1"/>
  <c r="P36" i="58" s="1"/>
  <c r="O36" i="58"/>
  <c r="N36" i="58"/>
  <c r="M36" i="58"/>
  <c r="L36" i="58"/>
  <c r="K36" i="58"/>
  <c r="J36" i="58"/>
  <c r="I36" i="58"/>
  <c r="H36" i="58"/>
  <c r="G36" i="58"/>
  <c r="F36" i="58"/>
  <c r="E36" i="58"/>
  <c r="D36" i="58"/>
  <c r="P35" i="58" a="1"/>
  <c r="P35" i="58" s="1"/>
  <c r="O35" i="58"/>
  <c r="N35" i="58"/>
  <c r="M35" i="58"/>
  <c r="L35" i="58"/>
  <c r="K35" i="58"/>
  <c r="J35" i="58"/>
  <c r="I35" i="58"/>
  <c r="H35" i="58"/>
  <c r="G35" i="58"/>
  <c r="F35" i="58"/>
  <c r="E35" i="58"/>
  <c r="D35" i="58"/>
  <c r="P34" i="58" a="1"/>
  <c r="P34" i="58" s="1"/>
  <c r="O34" i="58"/>
  <c r="N34" i="58"/>
  <c r="M34" i="58"/>
  <c r="L34" i="58"/>
  <c r="K34" i="58"/>
  <c r="J34" i="58"/>
  <c r="I34" i="58"/>
  <c r="H34" i="58"/>
  <c r="G34" i="58"/>
  <c r="F34" i="58"/>
  <c r="E34" i="58"/>
  <c r="D34" i="58"/>
  <c r="P33" i="58" a="1"/>
  <c r="P33" i="58" s="1"/>
  <c r="O80" i="58" s="1"/>
  <c r="O33" i="58"/>
  <c r="N33" i="58"/>
  <c r="M33" i="58"/>
  <c r="L80" i="58" s="1"/>
  <c r="L33" i="58"/>
  <c r="K33" i="58"/>
  <c r="J33" i="58"/>
  <c r="I33" i="58"/>
  <c r="H80" i="58" s="1"/>
  <c r="H33" i="58"/>
  <c r="G33" i="58"/>
  <c r="F33" i="58"/>
  <c r="E33" i="58"/>
  <c r="D33" i="58"/>
  <c r="M43" i="58" l="1"/>
  <c r="L81" i="58"/>
  <c r="N43" i="58"/>
  <c r="M81" i="58"/>
  <c r="O44" i="58"/>
  <c r="N81" i="58"/>
  <c r="F37" i="58"/>
  <c r="E80" i="58"/>
  <c r="O37" i="58"/>
  <c r="N80" i="58"/>
  <c r="K37" i="58"/>
  <c r="J80" i="58"/>
  <c r="G37" i="58"/>
  <c r="F80" i="58"/>
  <c r="D44" i="58"/>
  <c r="C81" i="58"/>
  <c r="H38" i="58"/>
  <c r="G80" i="58"/>
  <c r="G44" i="58"/>
  <c r="F81" i="58"/>
  <c r="H43" i="58"/>
  <c r="G81" i="58"/>
  <c r="E38" i="58"/>
  <c r="D80" i="58"/>
  <c r="J37" i="58"/>
  <c r="I80" i="58"/>
  <c r="L37" i="58"/>
  <c r="K80" i="58"/>
  <c r="N37" i="58"/>
  <c r="M80" i="58"/>
  <c r="J43" i="58"/>
  <c r="I81" i="58"/>
  <c r="E44" i="58"/>
  <c r="D81" i="58"/>
  <c r="K44" i="58"/>
  <c r="J81" i="58"/>
  <c r="F44" i="58"/>
  <c r="E81" i="58"/>
  <c r="D38" i="58"/>
  <c r="C80" i="58"/>
  <c r="L43" i="58"/>
  <c r="K81" i="58"/>
  <c r="E38" i="59"/>
  <c r="D80" i="59"/>
  <c r="M43" i="59"/>
  <c r="L81" i="59"/>
  <c r="F38" i="59"/>
  <c r="E80" i="59"/>
  <c r="N43" i="59"/>
  <c r="N56" i="59" s="1"/>
  <c r="M81" i="59"/>
  <c r="G37" i="59"/>
  <c r="F80" i="59"/>
  <c r="O44" i="59"/>
  <c r="N81" i="59"/>
  <c r="E53" i="59"/>
  <c r="L43" i="59"/>
  <c r="K81" i="59"/>
  <c r="J37" i="59"/>
  <c r="J56" i="59" s="1"/>
  <c r="I80" i="59"/>
  <c r="F53" i="59"/>
  <c r="D37" i="59"/>
  <c r="C80" i="59"/>
  <c r="I38" i="59"/>
  <c r="H80" i="59"/>
  <c r="K37" i="59"/>
  <c r="J80" i="59"/>
  <c r="G53" i="59"/>
  <c r="H52" i="59"/>
  <c r="G80" i="59"/>
  <c r="J53" i="59"/>
  <c r="D44" i="59"/>
  <c r="C81" i="59"/>
  <c r="L37" i="59"/>
  <c r="L56" i="59" s="1"/>
  <c r="K80" i="59"/>
  <c r="M37" i="59"/>
  <c r="M56" i="59" s="1"/>
  <c r="L80" i="59"/>
  <c r="E44" i="59"/>
  <c r="E57" i="59" s="1"/>
  <c r="D81" i="59"/>
  <c r="N37" i="59"/>
  <c r="M80" i="59"/>
  <c r="G44" i="59"/>
  <c r="F81" i="59"/>
  <c r="O37" i="59"/>
  <c r="N80" i="59"/>
  <c r="F44" i="59"/>
  <c r="E81" i="59"/>
  <c r="H44" i="59"/>
  <c r="G81" i="59"/>
  <c r="I43" i="59"/>
  <c r="H81" i="59"/>
  <c r="J43" i="59"/>
  <c r="I81" i="59"/>
  <c r="K43" i="59"/>
  <c r="K56" i="59" s="1"/>
  <c r="J81" i="59"/>
  <c r="E55" i="59"/>
  <c r="H54" i="59"/>
  <c r="G55" i="59"/>
  <c r="J55" i="59"/>
  <c r="K43" i="58"/>
  <c r="K53" i="59"/>
  <c r="D38" i="59"/>
  <c r="H43" i="59"/>
  <c r="I55" i="59"/>
  <c r="D54" i="58"/>
  <c r="H55" i="59"/>
  <c r="F54" i="58"/>
  <c r="E37" i="58"/>
  <c r="D43" i="59"/>
  <c r="D56" i="59" s="1"/>
  <c r="E43" i="59"/>
  <c r="L56" i="58"/>
  <c r="K54" i="59"/>
  <c r="D37" i="58"/>
  <c r="E43" i="58"/>
  <c r="E55" i="58"/>
  <c r="J53" i="58"/>
  <c r="F55" i="58"/>
  <c r="K53" i="58"/>
  <c r="F52" i="59"/>
  <c r="L55" i="58"/>
  <c r="O54" i="58"/>
  <c r="E54" i="58"/>
  <c r="E37" i="59"/>
  <c r="F55" i="59"/>
  <c r="L53" i="59"/>
  <c r="M53" i="59"/>
  <c r="F37" i="59"/>
  <c r="N44" i="59"/>
  <c r="I52" i="58"/>
  <c r="H54" i="58"/>
  <c r="D43" i="58"/>
  <c r="N53" i="58"/>
  <c r="D53" i="58"/>
  <c r="G38" i="59"/>
  <c r="G57" i="59" s="1"/>
  <c r="E53" i="58"/>
  <c r="J55" i="58"/>
  <c r="F53" i="58"/>
  <c r="G53" i="58"/>
  <c r="N54" i="58"/>
  <c r="H53" i="59"/>
  <c r="O54" i="59"/>
  <c r="I54" i="59"/>
  <c r="G55" i="58"/>
  <c r="O43" i="59"/>
  <c r="O56" i="59" s="1"/>
  <c r="G52" i="59"/>
  <c r="N53" i="59"/>
  <c r="H55" i="58"/>
  <c r="E54" i="59"/>
  <c r="I53" i="59"/>
  <c r="D52" i="59"/>
  <c r="F54" i="59"/>
  <c r="M55" i="59"/>
  <c r="L52" i="58"/>
  <c r="E52" i="59"/>
  <c r="H53" i="58"/>
  <c r="F57" i="59"/>
  <c r="K55" i="58"/>
  <c r="M55" i="58"/>
  <c r="I43" i="58"/>
  <c r="J44" i="58"/>
  <c r="M52" i="58"/>
  <c r="G54" i="58"/>
  <c r="N55" i="58"/>
  <c r="I52" i="59"/>
  <c r="O55" i="58"/>
  <c r="M44" i="58"/>
  <c r="M37" i="58"/>
  <c r="M56" i="58" s="1"/>
  <c r="M54" i="58"/>
  <c r="I53" i="58"/>
  <c r="L53" i="58"/>
  <c r="M53" i="58"/>
  <c r="G38" i="58"/>
  <c r="O52" i="58"/>
  <c r="I54" i="58"/>
  <c r="J54" i="58"/>
  <c r="M54" i="59"/>
  <c r="L54" i="59"/>
  <c r="N54" i="59"/>
  <c r="J54" i="59"/>
  <c r="D57" i="59"/>
  <c r="D53" i="59"/>
  <c r="P37" i="59"/>
  <c r="P38" i="59"/>
  <c r="J52" i="59"/>
  <c r="L52" i="59"/>
  <c r="M38" i="59"/>
  <c r="K44" i="59"/>
  <c r="M52" i="59"/>
  <c r="L38" i="59"/>
  <c r="N38" i="59"/>
  <c r="L44" i="59"/>
  <c r="N52" i="59"/>
  <c r="J38" i="59"/>
  <c r="I44" i="59"/>
  <c r="I57" i="59" s="1"/>
  <c r="K52" i="59"/>
  <c r="H37" i="59"/>
  <c r="O38" i="59"/>
  <c r="F43" i="59"/>
  <c r="M44" i="59"/>
  <c r="O52" i="59"/>
  <c r="J44" i="59"/>
  <c r="I37" i="59"/>
  <c r="G43" i="59"/>
  <c r="K38" i="59"/>
  <c r="H38" i="59"/>
  <c r="I55" i="58"/>
  <c r="K54" i="58"/>
  <c r="L54" i="58"/>
  <c r="O53" i="58"/>
  <c r="O43" i="58"/>
  <c r="O56" i="58" s="1"/>
  <c r="J56" i="58"/>
  <c r="K56" i="58"/>
  <c r="N56" i="58"/>
  <c r="D57" i="58"/>
  <c r="E57" i="58"/>
  <c r="D52" i="58"/>
  <c r="F38" i="58"/>
  <c r="E52" i="58"/>
  <c r="P37" i="58"/>
  <c r="P38" i="58"/>
  <c r="F52" i="58"/>
  <c r="G52" i="58"/>
  <c r="J38" i="58"/>
  <c r="K52" i="58"/>
  <c r="M38" i="58"/>
  <c r="L38" i="58"/>
  <c r="N38" i="58"/>
  <c r="L44" i="58"/>
  <c r="N52" i="58"/>
  <c r="H52" i="58"/>
  <c r="I38" i="58"/>
  <c r="H37" i="58"/>
  <c r="H56" i="58" s="1"/>
  <c r="O38" i="58"/>
  <c r="O57" i="58" s="1"/>
  <c r="F43" i="58"/>
  <c r="F56" i="58" s="1"/>
  <c r="H44" i="58"/>
  <c r="H57" i="58" s="1"/>
  <c r="I44" i="58"/>
  <c r="I37" i="58"/>
  <c r="G43" i="58"/>
  <c r="N44" i="58"/>
  <c r="J52" i="58"/>
  <c r="K38" i="58"/>
  <c r="O42" i="57"/>
  <c r="N42" i="57"/>
  <c r="M42" i="57"/>
  <c r="L42" i="57"/>
  <c r="K42" i="57"/>
  <c r="J42" i="57"/>
  <c r="I42" i="57"/>
  <c r="H42" i="57"/>
  <c r="G42" i="57"/>
  <c r="F42" i="57"/>
  <c r="E42" i="57"/>
  <c r="D42" i="57"/>
  <c r="O41" i="57"/>
  <c r="N41" i="57"/>
  <c r="M41" i="57"/>
  <c r="L41" i="57"/>
  <c r="K41" i="57"/>
  <c r="J41" i="57"/>
  <c r="I41" i="57"/>
  <c r="H41" i="57"/>
  <c r="G41" i="57"/>
  <c r="F41" i="57"/>
  <c r="E41" i="57"/>
  <c r="D41" i="57"/>
  <c r="O40" i="57"/>
  <c r="N40" i="57"/>
  <c r="M40" i="57"/>
  <c r="L40" i="57"/>
  <c r="K40" i="57"/>
  <c r="J40" i="57"/>
  <c r="I40" i="57"/>
  <c r="H40" i="57"/>
  <c r="G40" i="57"/>
  <c r="F40" i="57"/>
  <c r="E40" i="57"/>
  <c r="D40" i="57"/>
  <c r="O39" i="57"/>
  <c r="N39" i="57"/>
  <c r="M39" i="57"/>
  <c r="L39" i="57"/>
  <c r="K39" i="57"/>
  <c r="J39" i="57"/>
  <c r="I39" i="57"/>
  <c r="H39" i="57"/>
  <c r="G39" i="57"/>
  <c r="F39" i="57"/>
  <c r="E39" i="57"/>
  <c r="D39" i="57"/>
  <c r="P36" i="57" a="1"/>
  <c r="P36" i="57" s="1"/>
  <c r="O36" i="57"/>
  <c r="N36" i="57"/>
  <c r="M36" i="57"/>
  <c r="L36" i="57"/>
  <c r="K36" i="57"/>
  <c r="J36" i="57"/>
  <c r="I36" i="57"/>
  <c r="H36" i="57"/>
  <c r="G36" i="57"/>
  <c r="F36" i="57"/>
  <c r="E36" i="57"/>
  <c r="D36" i="57"/>
  <c r="P35" i="57" a="1"/>
  <c r="P35" i="57" s="1"/>
  <c r="O35" i="57"/>
  <c r="N35" i="57"/>
  <c r="M35" i="57"/>
  <c r="L35" i="57"/>
  <c r="K35" i="57"/>
  <c r="J35" i="57"/>
  <c r="I35" i="57"/>
  <c r="H35" i="57"/>
  <c r="G35" i="57"/>
  <c r="F35" i="57"/>
  <c r="E35" i="57"/>
  <c r="D35" i="57"/>
  <c r="P34" i="57" a="1"/>
  <c r="P34" i="57" s="1"/>
  <c r="O34" i="57"/>
  <c r="N34" i="57"/>
  <c r="M34" i="57"/>
  <c r="L34" i="57"/>
  <c r="K34" i="57"/>
  <c r="J34" i="57"/>
  <c r="I34" i="57"/>
  <c r="H34" i="57"/>
  <c r="G34" i="57"/>
  <c r="F34" i="57"/>
  <c r="E34" i="57"/>
  <c r="D34" i="57"/>
  <c r="P33" i="57" a="1"/>
  <c r="P33" i="57" s="1"/>
  <c r="O80" i="57" s="1"/>
  <c r="O33" i="57"/>
  <c r="N33" i="57"/>
  <c r="M33" i="57"/>
  <c r="L33" i="57"/>
  <c r="K33" i="57"/>
  <c r="J33" i="57"/>
  <c r="I33" i="57"/>
  <c r="H33" i="57"/>
  <c r="G33" i="57"/>
  <c r="F33" i="57"/>
  <c r="E33" i="57"/>
  <c r="D33" i="57"/>
  <c r="I56" i="59" l="1"/>
  <c r="H57" i="59"/>
  <c r="G57" i="58"/>
  <c r="G56" i="59"/>
  <c r="N38" i="57"/>
  <c r="M80" i="57"/>
  <c r="K37" i="57"/>
  <c r="J80" i="57"/>
  <c r="F43" i="57"/>
  <c r="E81" i="57"/>
  <c r="H44" i="57"/>
  <c r="G81" i="57"/>
  <c r="D38" i="57"/>
  <c r="C80" i="57"/>
  <c r="L44" i="57"/>
  <c r="K81" i="57"/>
  <c r="J37" i="57"/>
  <c r="I80" i="57"/>
  <c r="D43" i="57"/>
  <c r="C81" i="57"/>
  <c r="G43" i="57"/>
  <c r="F81" i="57"/>
  <c r="E37" i="57"/>
  <c r="D80" i="57"/>
  <c r="M43" i="57"/>
  <c r="L81" i="57"/>
  <c r="F37" i="57"/>
  <c r="E80" i="57"/>
  <c r="N43" i="57"/>
  <c r="M81" i="57"/>
  <c r="M38" i="57"/>
  <c r="L80" i="57"/>
  <c r="E43" i="57"/>
  <c r="D81" i="57"/>
  <c r="I44" i="57"/>
  <c r="H81" i="57"/>
  <c r="K44" i="57"/>
  <c r="J81" i="57"/>
  <c r="G38" i="57"/>
  <c r="F80" i="57"/>
  <c r="O43" i="57"/>
  <c r="N81" i="57"/>
  <c r="I37" i="57"/>
  <c r="H80" i="57"/>
  <c r="L37" i="57"/>
  <c r="K80" i="57"/>
  <c r="O37" i="57"/>
  <c r="N80" i="57"/>
  <c r="J44" i="57"/>
  <c r="I81" i="57"/>
  <c r="H38" i="57"/>
  <c r="G80" i="57"/>
  <c r="P80" i="58"/>
  <c r="K57" i="58"/>
  <c r="G56" i="58"/>
  <c r="F57" i="58"/>
  <c r="P80" i="59"/>
  <c r="O57" i="59"/>
  <c r="H56" i="59"/>
  <c r="E56" i="59"/>
  <c r="E56" i="58"/>
  <c r="D56" i="58"/>
  <c r="I56" i="58"/>
  <c r="O44" i="57"/>
  <c r="F56" i="59"/>
  <c r="K38" i="57"/>
  <c r="L38" i="57"/>
  <c r="M57" i="58"/>
  <c r="M57" i="59"/>
  <c r="M44" i="57"/>
  <c r="N44" i="57"/>
  <c r="N57" i="59"/>
  <c r="D37" i="57"/>
  <c r="E38" i="57"/>
  <c r="F38" i="57"/>
  <c r="J57" i="58"/>
  <c r="M37" i="57"/>
  <c r="K43" i="57"/>
  <c r="H43" i="57"/>
  <c r="I43" i="57"/>
  <c r="J43" i="57"/>
  <c r="L43" i="57"/>
  <c r="G37" i="57"/>
  <c r="H37" i="57"/>
  <c r="I38" i="57"/>
  <c r="J38" i="57"/>
  <c r="K57" i="59"/>
  <c r="L57" i="59"/>
  <c r="J57" i="59"/>
  <c r="I57" i="58"/>
  <c r="L57" i="58"/>
  <c r="N57" i="58"/>
  <c r="D44" i="57"/>
  <c r="E44" i="57"/>
  <c r="G44" i="57"/>
  <c r="F44" i="57"/>
  <c r="P38" i="57"/>
  <c r="P37" i="57"/>
  <c r="O38" i="57"/>
  <c r="N37" i="57"/>
  <c r="P80" i="57" l="1"/>
  <c r="I55" i="57"/>
  <c r="H55" i="57"/>
  <c r="G55" i="57"/>
  <c r="E55" i="57"/>
  <c r="O54" i="57"/>
  <c r="M54" i="57"/>
  <c r="O53" i="57"/>
  <c r="N53" i="57"/>
  <c r="M53" i="57"/>
  <c r="K53" i="57"/>
  <c r="I53" i="57"/>
  <c r="G53" i="57"/>
  <c r="E53" i="57"/>
  <c r="H52" i="57"/>
  <c r="G52" i="57"/>
  <c r="F52" i="57"/>
  <c r="D52" i="57"/>
  <c r="N56" i="57"/>
  <c r="E52" i="57"/>
  <c r="K57" i="57"/>
  <c r="G57" i="57"/>
  <c r="F57" i="57"/>
  <c r="E57" i="57"/>
  <c r="D57" i="57"/>
  <c r="F56" i="57"/>
  <c r="D56" i="57"/>
  <c r="O55" i="57"/>
  <c r="N55" i="57"/>
  <c r="M55" i="57"/>
  <c r="L55" i="57"/>
  <c r="K55" i="57"/>
  <c r="J55" i="57"/>
  <c r="F55" i="57"/>
  <c r="D55" i="57"/>
  <c r="N54" i="57"/>
  <c r="L54" i="57"/>
  <c r="K54" i="57"/>
  <c r="J54" i="57"/>
  <c r="I54" i="57"/>
  <c r="H54" i="57"/>
  <c r="G54" i="57"/>
  <c r="F54" i="57"/>
  <c r="E54" i="57"/>
  <c r="D54" i="57"/>
  <c r="L53" i="57"/>
  <c r="J53" i="57"/>
  <c r="H53" i="57"/>
  <c r="F53" i="57"/>
  <c r="D53" i="57"/>
  <c r="O56" i="57"/>
  <c r="N52" i="57"/>
  <c r="M56" i="57"/>
  <c r="L56" i="57"/>
  <c r="I52" i="57"/>
  <c r="H56" i="57"/>
  <c r="D35" i="29"/>
  <c r="E35" i="29"/>
  <c r="F35" i="29"/>
  <c r="G35" i="29"/>
  <c r="H35" i="29"/>
  <c r="I35" i="29"/>
  <c r="J35" i="29"/>
  <c r="K35" i="29"/>
  <c r="L35" i="29"/>
  <c r="M35" i="29"/>
  <c r="N35" i="29"/>
  <c r="O35" i="29"/>
  <c r="P35" i="29" a="1"/>
  <c r="P35" i="29" s="1"/>
  <c r="D36" i="29"/>
  <c r="E36" i="29"/>
  <c r="F36" i="29"/>
  <c r="G36" i="29"/>
  <c r="H36" i="29"/>
  <c r="I36" i="29"/>
  <c r="J36" i="29"/>
  <c r="K36" i="29"/>
  <c r="L36" i="29"/>
  <c r="M36" i="29"/>
  <c r="N36" i="29"/>
  <c r="O36" i="29"/>
  <c r="P36" i="29" a="1"/>
  <c r="P36" i="29" s="1"/>
  <c r="D41" i="29"/>
  <c r="E41" i="29"/>
  <c r="F41" i="29"/>
  <c r="G41" i="29"/>
  <c r="H41" i="29"/>
  <c r="I41" i="29"/>
  <c r="J41" i="29"/>
  <c r="K41" i="29"/>
  <c r="L41" i="29"/>
  <c r="M41" i="29"/>
  <c r="N41" i="29"/>
  <c r="O41" i="29"/>
  <c r="D42" i="29"/>
  <c r="E42" i="29"/>
  <c r="F42" i="29"/>
  <c r="G42" i="29"/>
  <c r="H42" i="29"/>
  <c r="I42" i="29"/>
  <c r="J42" i="29"/>
  <c r="K42" i="29"/>
  <c r="L42" i="29"/>
  <c r="M42" i="29"/>
  <c r="N42" i="29"/>
  <c r="O42" i="29"/>
  <c r="D34" i="29"/>
  <c r="E34" i="29"/>
  <c r="F34" i="29"/>
  <c r="G34" i="29"/>
  <c r="H34" i="29"/>
  <c r="I34" i="29"/>
  <c r="J34" i="29"/>
  <c r="K34" i="29"/>
  <c r="L34" i="29"/>
  <c r="M34" i="29"/>
  <c r="N34" i="29"/>
  <c r="O34" i="29"/>
  <c r="P34" i="29" a="1"/>
  <c r="P34" i="29" s="1"/>
  <c r="D40" i="29"/>
  <c r="E40" i="29"/>
  <c r="F40" i="29"/>
  <c r="G40" i="29"/>
  <c r="H40" i="29"/>
  <c r="I40" i="29"/>
  <c r="J40" i="29"/>
  <c r="K40" i="29"/>
  <c r="L40" i="29"/>
  <c r="M40" i="29"/>
  <c r="N40" i="29"/>
  <c r="O40" i="29"/>
  <c r="E39" i="29"/>
  <c r="F39" i="29"/>
  <c r="G39" i="29"/>
  <c r="H39" i="29"/>
  <c r="I39" i="29"/>
  <c r="J39" i="29"/>
  <c r="K39" i="29"/>
  <c r="L39" i="29"/>
  <c r="M39" i="29"/>
  <c r="N39" i="29"/>
  <c r="O39" i="29"/>
  <c r="D39" i="29"/>
  <c r="P33" i="29" a="1"/>
  <c r="P33" i="29" s="1"/>
  <c r="O80" i="29" s="1"/>
  <c r="E33" i="29"/>
  <c r="D80" i="29" s="1"/>
  <c r="F33" i="29"/>
  <c r="E80" i="29" s="1"/>
  <c r="G33" i="29"/>
  <c r="F80" i="29" s="1"/>
  <c r="H33" i="29"/>
  <c r="G80" i="29" s="1"/>
  <c r="I33" i="29"/>
  <c r="H80" i="29" s="1"/>
  <c r="J33" i="29"/>
  <c r="K33" i="29"/>
  <c r="J80" i="29" s="1"/>
  <c r="L33" i="29"/>
  <c r="K80" i="29" s="1"/>
  <c r="M33" i="29"/>
  <c r="N33" i="29"/>
  <c r="O33" i="29"/>
  <c r="D33" i="29"/>
  <c r="I43" i="29" l="1"/>
  <c r="H81" i="29"/>
  <c r="N38" i="29"/>
  <c r="M80" i="29"/>
  <c r="K43" i="29"/>
  <c r="J81" i="29"/>
  <c r="D38" i="29"/>
  <c r="C80" i="29"/>
  <c r="O38" i="29"/>
  <c r="N80" i="29"/>
  <c r="J37" i="29"/>
  <c r="I80" i="29"/>
  <c r="J44" i="29"/>
  <c r="I81" i="29"/>
  <c r="H43" i="29"/>
  <c r="G81" i="29"/>
  <c r="M38" i="29"/>
  <c r="L80" i="29"/>
  <c r="D44" i="29"/>
  <c r="D57" i="29" s="1"/>
  <c r="C81" i="29"/>
  <c r="E44" i="29"/>
  <c r="D81" i="29"/>
  <c r="F44" i="29"/>
  <c r="E81" i="29"/>
  <c r="O44" i="29"/>
  <c r="N81" i="29"/>
  <c r="N44" i="29"/>
  <c r="N57" i="29" s="1"/>
  <c r="M81" i="29"/>
  <c r="M43" i="29"/>
  <c r="L81" i="29"/>
  <c r="G43" i="29"/>
  <c r="F81" i="29"/>
  <c r="L43" i="29"/>
  <c r="K81" i="29"/>
  <c r="H57" i="57"/>
  <c r="I57" i="57"/>
  <c r="J56" i="57"/>
  <c r="K56" i="57"/>
  <c r="J52" i="57"/>
  <c r="K52" i="57"/>
  <c r="L57" i="57"/>
  <c r="L52" i="57"/>
  <c r="N57" i="57"/>
  <c r="E56" i="57"/>
  <c r="O57" i="57"/>
  <c r="M57" i="57"/>
  <c r="O52" i="57"/>
  <c r="M52" i="57"/>
  <c r="I56" i="57"/>
  <c r="G56" i="57"/>
  <c r="J53" i="29"/>
  <c r="H52" i="29"/>
  <c r="G52" i="29"/>
  <c r="N53" i="29"/>
  <c r="N55" i="29"/>
  <c r="G54" i="29"/>
  <c r="F55" i="29"/>
  <c r="M55" i="29"/>
  <c r="F54" i="29"/>
  <c r="L55" i="29"/>
  <c r="E54" i="29"/>
  <c r="D53" i="29"/>
  <c r="L53" i="29"/>
  <c r="K53" i="29"/>
  <c r="N37" i="29"/>
  <c r="K52" i="29"/>
  <c r="J43" i="29"/>
  <c r="J56" i="29" s="1"/>
  <c r="M37" i="29"/>
  <c r="M56" i="29" s="1"/>
  <c r="K38" i="29"/>
  <c r="E55" i="29"/>
  <c r="F43" i="29"/>
  <c r="E52" i="29"/>
  <c r="I53" i="29"/>
  <c r="M54" i="29"/>
  <c r="L54" i="29"/>
  <c r="K54" i="29"/>
  <c r="F52" i="29"/>
  <c r="D54" i="29"/>
  <c r="J55" i="29"/>
  <c r="O55" i="29"/>
  <c r="O53" i="29"/>
  <c r="G55" i="29"/>
  <c r="I55" i="29"/>
  <c r="H55" i="29"/>
  <c r="E43" i="29"/>
  <c r="O54" i="29"/>
  <c r="D52" i="29"/>
  <c r="I54" i="29"/>
  <c r="K44" i="29"/>
  <c r="O52" i="29"/>
  <c r="N52" i="29"/>
  <c r="M53" i="29"/>
  <c r="I44" i="29"/>
  <c r="P37" i="29"/>
  <c r="H54" i="29"/>
  <c r="K55" i="29"/>
  <c r="H44" i="29"/>
  <c r="M44" i="29"/>
  <c r="L44" i="29"/>
  <c r="L52" i="29"/>
  <c r="F37" i="29"/>
  <c r="G44" i="29"/>
  <c r="J54" i="29"/>
  <c r="G37" i="29"/>
  <c r="D43" i="29"/>
  <c r="K37" i="29"/>
  <c r="K56" i="29" s="1"/>
  <c r="I52" i="29"/>
  <c r="H53" i="29"/>
  <c r="N54" i="29"/>
  <c r="L37" i="29"/>
  <c r="E38" i="29"/>
  <c r="E57" i="29" s="1"/>
  <c r="P38" i="29"/>
  <c r="G53" i="29"/>
  <c r="F53" i="29"/>
  <c r="E53" i="29"/>
  <c r="D55" i="29"/>
  <c r="O37" i="29"/>
  <c r="J52" i="29"/>
  <c r="O57" i="29"/>
  <c r="F38" i="29"/>
  <c r="F57" i="29" s="1"/>
  <c r="G38" i="29"/>
  <c r="H38" i="29"/>
  <c r="I38" i="29"/>
  <c r="J38" i="29"/>
  <c r="O43" i="29"/>
  <c r="D37" i="29"/>
  <c r="N43" i="29"/>
  <c r="L38" i="29"/>
  <c r="M52" i="29"/>
  <c r="E37" i="29"/>
  <c r="H37" i="29"/>
  <c r="I37" i="29"/>
  <c r="I56" i="29" s="1"/>
  <c r="L56" i="29" l="1"/>
  <c r="H56" i="29"/>
  <c r="P80" i="29"/>
  <c r="G56" i="29"/>
  <c r="J57" i="29"/>
  <c r="M57" i="29"/>
  <c r="J57" i="57"/>
  <c r="N56" i="29"/>
  <c r="D56" i="29"/>
  <c r="K57" i="29"/>
  <c r="F56" i="29"/>
  <c r="E56" i="29"/>
  <c r="H57" i="29"/>
  <c r="G57" i="29"/>
  <c r="O56" i="29"/>
  <c r="L57" i="29"/>
  <c r="I57" i="29"/>
  <c r="B1" i="29" l="1"/>
  <c r="AF74" i="3" l="1"/>
  <c r="AG74" i="3" l="1"/>
  <c r="AH74" i="3" s="1"/>
  <c r="AI74" i="3" s="1"/>
  <c r="AJ74" i="3" s="1"/>
  <c r="AK74" i="3" s="1"/>
  <c r="AL74" i="3" s="1"/>
  <c r="AM74" i="3" s="1"/>
  <c r="AN74" i="3" s="1"/>
  <c r="AO74" i="3" s="1"/>
  <c r="AP74" i="3" s="1"/>
  <c r="AQ74" i="3" s="1"/>
  <c r="AR74" i="3" s="1"/>
  <c r="AS74" i="3" s="1"/>
  <c r="AT74" i="3" s="1"/>
  <c r="AU74" i="3" s="1"/>
  <c r="AV74" i="3" s="1"/>
  <c r="AW74" i="3" s="1"/>
  <c r="AX74" i="3" s="1"/>
  <c r="AY74" i="3" s="1"/>
  <c r="P39" i="29" s="1" a="1"/>
  <c r="P39" i="29" s="1"/>
  <c r="O81" i="29" s="1"/>
  <c r="P81" i="29" s="1"/>
  <c r="P44" i="29" l="1"/>
  <c r="P57" i="29" s="1"/>
  <c r="P52" i="29"/>
  <c r="P43" i="29"/>
  <c r="P42" i="57" a="1"/>
  <c r="P42" i="57" s="1"/>
  <c r="P55" i="57" s="1"/>
  <c r="P42" i="29" a="1"/>
  <c r="P42" i="29" s="1"/>
  <c r="P55" i="29" s="1"/>
  <c r="P41" i="29" a="1"/>
  <c r="P41" i="29" s="1"/>
  <c r="P54" i="29" s="1"/>
  <c r="P40" i="29" a="1"/>
  <c r="P40" i="29" s="1"/>
  <c r="P53" i="29" s="1"/>
  <c r="P40" i="57" a="1"/>
  <c r="P40" i="57" s="1"/>
  <c r="P53" i="57" s="1"/>
  <c r="P41" i="57" a="1"/>
  <c r="P41" i="57" s="1"/>
  <c r="P54" i="57" s="1"/>
  <c r="P39" i="57" a="1"/>
  <c r="P39" i="57" s="1"/>
  <c r="O81" i="57" s="1"/>
  <c r="P81" i="57" s="1"/>
  <c r="P42" i="58" a="1"/>
  <c r="P42" i="58" s="1"/>
  <c r="P55" i="58" s="1"/>
  <c r="P39" i="58" a="1"/>
  <c r="P39" i="58" s="1"/>
  <c r="O81" i="58" s="1"/>
  <c r="P81" i="58" s="1"/>
  <c r="P41" i="59" a="1"/>
  <c r="P41" i="59" s="1"/>
  <c r="P54" i="59" s="1"/>
  <c r="P40" i="59" a="1"/>
  <c r="P40" i="59" s="1"/>
  <c r="P53" i="59" s="1"/>
  <c r="P40" i="58" a="1"/>
  <c r="P40" i="58" s="1"/>
  <c r="P53" i="58" s="1"/>
  <c r="P42" i="59" a="1"/>
  <c r="P42" i="59" s="1"/>
  <c r="P55" i="59" s="1"/>
  <c r="P39" i="59" a="1"/>
  <c r="P39" i="59" s="1"/>
  <c r="O81" i="59" s="1"/>
  <c r="P81" i="59" s="1"/>
  <c r="P41" i="58" a="1"/>
  <c r="P41" i="58" s="1"/>
  <c r="P54" i="58" s="1"/>
  <c r="P56" i="29" l="1"/>
  <c r="P52" i="59"/>
  <c r="P43" i="59"/>
  <c r="P56" i="59" s="1"/>
  <c r="P44" i="59"/>
  <c r="P57" i="59" s="1"/>
  <c r="P52" i="58"/>
  <c r="P44" i="58"/>
  <c r="P57" i="58" s="1"/>
  <c r="P43" i="58"/>
  <c r="P56" i="58" s="1"/>
  <c r="P44" i="57"/>
  <c r="P57" i="57" s="1"/>
  <c r="P43" i="57"/>
  <c r="P56" i="57" s="1"/>
  <c r="P52" i="57"/>
  <c r="H5" i="3" l="1"/>
  <c r="F5" i="3"/>
  <c r="G6" i="3"/>
  <c r="G7" i="3" s="1"/>
  <c r="E6" i="3"/>
  <c r="F6" i="3" s="1"/>
  <c r="E7" i="3" l="1"/>
  <c r="E8" i="3" s="1"/>
  <c r="G8" i="3"/>
  <c r="H7" i="3"/>
  <c r="H6" i="3"/>
  <c r="F7" i="3" l="1"/>
  <c r="F8" i="3"/>
  <c r="H8" i="3"/>
  <c r="B2" i="57" l="1"/>
  <c r="B2" i="59"/>
  <c r="B2" i="60"/>
  <c r="B2" i="58"/>
  <c r="D6" i="3" l="1"/>
  <c r="B2" i="29" l="1"/>
  <c r="AI13" i="23" l="1"/>
  <c r="M49" i="59" l="1"/>
  <c r="M60" i="59"/>
  <c r="M59" i="59"/>
  <c r="M48" i="59"/>
  <c r="N48" i="59" l="1"/>
  <c r="N59" i="59"/>
  <c r="L49" i="59"/>
  <c r="L60" i="59"/>
  <c r="L48" i="59"/>
  <c r="L59" i="59"/>
  <c r="J59" i="59"/>
  <c r="J48" i="59"/>
  <c r="I59" i="59"/>
  <c r="I48" i="59"/>
  <c r="J49" i="59"/>
  <c r="J60" i="59"/>
  <c r="H59" i="59"/>
  <c r="H48" i="59"/>
  <c r="I49" i="59"/>
  <c r="I60" i="59"/>
  <c r="K59" i="59"/>
  <c r="K48" i="59"/>
  <c r="H49" i="59"/>
  <c r="H60" i="59"/>
  <c r="N60" i="59"/>
  <c r="N49" i="59"/>
  <c r="K60" i="59"/>
  <c r="K49" i="59"/>
  <c r="O60" i="59" l="1"/>
  <c r="O49" i="59"/>
  <c r="O59" i="59"/>
  <c r="O48" i="59"/>
  <c r="P59" i="59" l="1"/>
  <c r="P48" i="59"/>
  <c r="P60" i="59"/>
  <c r="P49" i="59"/>
  <c r="D5" i="3" l="1"/>
  <c r="D7" i="3"/>
  <c r="D8" i="3"/>
  <c r="D4" i="3"/>
  <c r="D48" i="60" l="1"/>
  <c r="L60" i="60"/>
  <c r="G48" i="60"/>
  <c r="K59" i="60"/>
  <c r="M60" i="60"/>
  <c r="N59" i="60"/>
  <c r="H59" i="60"/>
  <c r="J59" i="60"/>
  <c r="I59" i="60"/>
  <c r="H49" i="60"/>
  <c r="L49" i="60"/>
  <c r="H48" i="60"/>
  <c r="G49" i="60"/>
  <c r="G60" i="60"/>
  <c r="D59" i="60"/>
  <c r="D60" i="60"/>
  <c r="D49" i="60"/>
  <c r="F49" i="58"/>
  <c r="D59" i="58"/>
  <c r="D60" i="58"/>
  <c r="D59" i="29"/>
  <c r="D49" i="29"/>
  <c r="J49" i="60" l="1"/>
  <c r="E59" i="58"/>
  <c r="E49" i="58"/>
  <c r="M49" i="60"/>
  <c r="G59" i="60"/>
  <c r="H60" i="60"/>
  <c r="J60" i="60"/>
  <c r="J48" i="60"/>
  <c r="I48" i="60"/>
  <c r="D49" i="58"/>
  <c r="M48" i="60"/>
  <c r="M59" i="60"/>
  <c r="I49" i="60"/>
  <c r="I60" i="60"/>
  <c r="L48" i="60"/>
  <c r="N59" i="57"/>
  <c r="N48" i="57"/>
  <c r="N60" i="57"/>
  <c r="N49" i="57"/>
  <c r="L49" i="29"/>
  <c r="L60" i="29"/>
  <c r="L59" i="29"/>
  <c r="L48" i="29"/>
  <c r="L59" i="60"/>
  <c r="N60" i="58"/>
  <c r="N59" i="58"/>
  <c r="N49" i="58"/>
  <c r="N48" i="58"/>
  <c r="L59" i="57"/>
  <c r="L48" i="57"/>
  <c r="L60" i="57"/>
  <c r="L49" i="57"/>
  <c r="L60" i="58"/>
  <c r="L48" i="58"/>
  <c r="L49" i="58"/>
  <c r="L59" i="58"/>
  <c r="N49" i="60"/>
  <c r="M60" i="29"/>
  <c r="M49" i="29"/>
  <c r="M59" i="29"/>
  <c r="M48" i="29"/>
  <c r="N60" i="60"/>
  <c r="M60" i="57"/>
  <c r="M48" i="57"/>
  <c r="M49" i="57"/>
  <c r="M59" i="57"/>
  <c r="M60" i="58"/>
  <c r="M48" i="58"/>
  <c r="M49" i="58"/>
  <c r="M59" i="58"/>
  <c r="O49" i="60"/>
  <c r="O60" i="60"/>
  <c r="I59" i="29"/>
  <c r="I49" i="29"/>
  <c r="I60" i="29"/>
  <c r="I48" i="29"/>
  <c r="K60" i="29"/>
  <c r="K49" i="29"/>
  <c r="K59" i="29"/>
  <c r="K48" i="29"/>
  <c r="I59" i="57"/>
  <c r="I48" i="57"/>
  <c r="I60" i="57"/>
  <c r="I49" i="57"/>
  <c r="K48" i="57"/>
  <c r="K59" i="57"/>
  <c r="K49" i="57"/>
  <c r="K60" i="57"/>
  <c r="I60" i="58"/>
  <c r="I49" i="58"/>
  <c r="I48" i="58"/>
  <c r="I59" i="58"/>
  <c r="K60" i="58"/>
  <c r="K59" i="58"/>
  <c r="K48" i="58"/>
  <c r="K49" i="58"/>
  <c r="N49" i="29"/>
  <c r="N60" i="29"/>
  <c r="N59" i="29"/>
  <c r="N48" i="29"/>
  <c r="K60" i="60"/>
  <c r="J60" i="29"/>
  <c r="J49" i="29"/>
  <c r="J48" i="29"/>
  <c r="J59" i="29"/>
  <c r="G48" i="59"/>
  <c r="G59" i="59"/>
  <c r="G49" i="59"/>
  <c r="G60" i="59"/>
  <c r="K49" i="60"/>
  <c r="J59" i="57"/>
  <c r="J48" i="57"/>
  <c r="J60" i="57"/>
  <c r="J49" i="57"/>
  <c r="G59" i="29"/>
  <c r="G49" i="29"/>
  <c r="G60" i="29"/>
  <c r="G48" i="29"/>
  <c r="K48" i="60"/>
  <c r="J59" i="58"/>
  <c r="J48" i="58"/>
  <c r="J49" i="58"/>
  <c r="J60" i="58"/>
  <c r="G49" i="57"/>
  <c r="G60" i="57"/>
  <c r="G48" i="57"/>
  <c r="G59" i="57"/>
  <c r="G59" i="58"/>
  <c r="G60" i="58"/>
  <c r="G49" i="58"/>
  <c r="G48" i="58"/>
  <c r="O59" i="60"/>
  <c r="H59" i="29"/>
  <c r="H49" i="29"/>
  <c r="H60" i="29"/>
  <c r="H48" i="29"/>
  <c r="O48" i="60"/>
  <c r="H59" i="57"/>
  <c r="H48" i="57"/>
  <c r="H49" i="57"/>
  <c r="H60" i="57"/>
  <c r="O49" i="29"/>
  <c r="O60" i="29"/>
  <c r="O48" i="29"/>
  <c r="O59" i="29"/>
  <c r="N48" i="60"/>
  <c r="H60" i="58"/>
  <c r="H48" i="58"/>
  <c r="H59" i="58"/>
  <c r="H49" i="58"/>
  <c r="O59" i="57"/>
  <c r="O48" i="57"/>
  <c r="O49" i="57"/>
  <c r="O60" i="57"/>
  <c r="F59" i="58"/>
  <c r="O49" i="58"/>
  <c r="O60" i="58"/>
  <c r="O59" i="58"/>
  <c r="O48" i="58"/>
  <c r="E48" i="58"/>
  <c r="P60" i="60"/>
  <c r="P49" i="60"/>
  <c r="E60" i="58"/>
  <c r="D48" i="29"/>
  <c r="P59" i="60"/>
  <c r="P48" i="60"/>
  <c r="O50" i="60"/>
  <c r="O62" i="60"/>
  <c r="O51" i="60"/>
  <c r="O61" i="60"/>
  <c r="N50" i="60"/>
  <c r="N62" i="60"/>
  <c r="N51" i="60"/>
  <c r="N61" i="60"/>
  <c r="F48" i="58"/>
  <c r="D48" i="58"/>
  <c r="F60" i="58"/>
  <c r="D49" i="59"/>
  <c r="D60" i="59"/>
  <c r="E59" i="59"/>
  <c r="E48" i="59"/>
  <c r="F59" i="59"/>
  <c r="F48" i="59"/>
  <c r="D48" i="59"/>
  <c r="D59" i="59"/>
  <c r="F49" i="59"/>
  <c r="F60" i="59"/>
  <c r="O50" i="58"/>
  <c r="E60" i="59"/>
  <c r="E49" i="59"/>
  <c r="N64" i="58"/>
  <c r="D60" i="29"/>
  <c r="E59" i="57"/>
  <c r="E49" i="29"/>
  <c r="E48" i="29"/>
  <c r="D60" i="57"/>
  <c r="D49" i="57"/>
  <c r="F49" i="57"/>
  <c r="F59" i="57"/>
  <c r="F59" i="29"/>
  <c r="F49" i="29"/>
  <c r="D59" i="57"/>
  <c r="D48" i="57"/>
  <c r="E60" i="57"/>
  <c r="E49" i="57"/>
  <c r="F60" i="57"/>
  <c r="P59" i="29"/>
  <c r="P60" i="29"/>
  <c r="P48" i="29"/>
  <c r="P49" i="29"/>
  <c r="N63" i="58" l="1"/>
  <c r="N68" i="58"/>
  <c r="N65" i="58"/>
  <c r="O67" i="58"/>
  <c r="N69" i="58"/>
  <c r="O47" i="58"/>
  <c r="N79" i="58" s="1"/>
  <c r="N67" i="58"/>
  <c r="N51" i="58"/>
  <c r="P49" i="57"/>
  <c r="P60" i="57"/>
  <c r="F71" i="57" s="1"/>
  <c r="I6" i="23" s="1"/>
  <c r="P59" i="57"/>
  <c r="E71" i="57" s="1"/>
  <c r="G6" i="23" s="1"/>
  <c r="P48" i="57"/>
  <c r="N61" i="58"/>
  <c r="N50" i="58"/>
  <c r="N62" i="58"/>
  <c r="O64" i="58"/>
  <c r="O65" i="58"/>
  <c r="P48" i="58"/>
  <c r="P60" i="58"/>
  <c r="F71" i="58" s="1"/>
  <c r="I7" i="23" s="1"/>
  <c r="P59" i="58"/>
  <c r="E71" i="58" s="1"/>
  <c r="G7" i="23" s="1"/>
  <c r="P49" i="58"/>
  <c r="N47" i="58"/>
  <c r="M79" i="58" s="1"/>
  <c r="O51" i="58"/>
  <c r="N58" i="58"/>
  <c r="O68" i="58"/>
  <c r="O62" i="58"/>
  <c r="N66" i="58"/>
  <c r="P62" i="60"/>
  <c r="P51" i="60"/>
  <c r="P61" i="60"/>
  <c r="P50" i="60"/>
  <c r="F48" i="60"/>
  <c r="F59" i="60"/>
  <c r="O69" i="58"/>
  <c r="F49" i="60"/>
  <c r="F60" i="60"/>
  <c r="P64" i="58"/>
  <c r="E59" i="60"/>
  <c r="E48" i="60"/>
  <c r="O66" i="58"/>
  <c r="O63" i="58"/>
  <c r="E60" i="60"/>
  <c r="E49" i="60"/>
  <c r="F71" i="59"/>
  <c r="I8" i="23" s="1"/>
  <c r="N67" i="59"/>
  <c r="N47" i="59"/>
  <c r="M79" i="59" s="1"/>
  <c r="N50" i="59"/>
  <c r="N68" i="59"/>
  <c r="N51" i="59"/>
  <c r="N64" i="59"/>
  <c r="N63" i="59"/>
  <c r="N65" i="59"/>
  <c r="N66" i="59"/>
  <c r="N69" i="59"/>
  <c r="N62" i="59"/>
  <c r="N61" i="59"/>
  <c r="N58" i="59"/>
  <c r="O50" i="59"/>
  <c r="O65" i="59"/>
  <c r="O68" i="59"/>
  <c r="O51" i="59"/>
  <c r="O67" i="59"/>
  <c r="O63" i="59"/>
  <c r="O66" i="59"/>
  <c r="O62" i="59"/>
  <c r="O69" i="59"/>
  <c r="O58" i="59"/>
  <c r="O61" i="59"/>
  <c r="O64" i="59"/>
  <c r="O47" i="59"/>
  <c r="N79" i="59" s="1"/>
  <c r="F60" i="29"/>
  <c r="F48" i="29"/>
  <c r="O61" i="58"/>
  <c r="O58" i="58"/>
  <c r="E71" i="59"/>
  <c r="G8" i="23" s="1"/>
  <c r="P68" i="58"/>
  <c r="N67" i="57"/>
  <c r="N47" i="57"/>
  <c r="M79" i="57" s="1"/>
  <c r="N62" i="57"/>
  <c r="N65" i="57"/>
  <c r="N68" i="57"/>
  <c r="N50" i="57"/>
  <c r="N51" i="57"/>
  <c r="N63" i="57"/>
  <c r="N66" i="57"/>
  <c r="N69" i="57"/>
  <c r="N58" i="57"/>
  <c r="N61" i="57"/>
  <c r="N64" i="57"/>
  <c r="E59" i="29"/>
  <c r="E71" i="29" s="1"/>
  <c r="G5" i="23" s="1"/>
  <c r="O65" i="29"/>
  <c r="O67" i="29"/>
  <c r="O69" i="29"/>
  <c r="O66" i="29"/>
  <c r="O68" i="29"/>
  <c r="O62" i="29"/>
  <c r="O61" i="29"/>
  <c r="O50" i="29"/>
  <c r="O51" i="29"/>
  <c r="O50" i="57"/>
  <c r="O62" i="57"/>
  <c r="O65" i="57"/>
  <c r="O68" i="57"/>
  <c r="O51" i="57"/>
  <c r="P58" i="57"/>
  <c r="O63" i="57"/>
  <c r="O66" i="57"/>
  <c r="O69" i="57"/>
  <c r="O58" i="57"/>
  <c r="O61" i="57"/>
  <c r="O64" i="57"/>
  <c r="O67" i="57"/>
  <c r="O47" i="57"/>
  <c r="N79" i="57" s="1"/>
  <c r="E48" i="57"/>
  <c r="E60" i="29"/>
  <c r="F48" i="57"/>
  <c r="N67" i="29"/>
  <c r="N65" i="29"/>
  <c r="N69" i="29"/>
  <c r="N66" i="29"/>
  <c r="N68" i="29"/>
  <c r="N51" i="29"/>
  <c r="N50" i="29"/>
  <c r="N62" i="29"/>
  <c r="N61" i="29"/>
  <c r="G10" i="23" l="1"/>
  <c r="P51" i="58"/>
  <c r="I50" i="60"/>
  <c r="E50" i="60"/>
  <c r="P63" i="58"/>
  <c r="P66" i="58"/>
  <c r="E71" i="60"/>
  <c r="M50" i="60"/>
  <c r="J61" i="60"/>
  <c r="G51" i="60"/>
  <c r="P61" i="58"/>
  <c r="D50" i="60"/>
  <c r="L61" i="60"/>
  <c r="F71" i="60"/>
  <c r="P58" i="58"/>
  <c r="I61" i="60"/>
  <c r="I62" i="60"/>
  <c r="I51" i="60"/>
  <c r="P62" i="58"/>
  <c r="P47" i="58"/>
  <c r="O79" i="58" s="1"/>
  <c r="P50" i="58"/>
  <c r="P65" i="58"/>
  <c r="P67" i="58"/>
  <c r="P69" i="58"/>
  <c r="E61" i="60"/>
  <c r="E62" i="60"/>
  <c r="F71" i="29"/>
  <c r="I5" i="23" s="1"/>
  <c r="I10" i="23" s="1"/>
  <c r="P62" i="59"/>
  <c r="P65" i="59"/>
  <c r="P50" i="59"/>
  <c r="P63" i="59"/>
  <c r="P66" i="59"/>
  <c r="P69" i="59"/>
  <c r="P68" i="59"/>
  <c r="P67" i="59"/>
  <c r="P51" i="59"/>
  <c r="P58" i="59"/>
  <c r="P61" i="59"/>
  <c r="P64" i="59"/>
  <c r="P47" i="59"/>
  <c r="O79" i="59" s="1"/>
  <c r="I51" i="58"/>
  <c r="I66" i="58"/>
  <c r="P65" i="57"/>
  <c r="P68" i="57"/>
  <c r="P61" i="57"/>
  <c r="P51" i="57"/>
  <c r="P63" i="57"/>
  <c r="P66" i="57"/>
  <c r="P69" i="57"/>
  <c r="P62" i="57"/>
  <c r="P64" i="57"/>
  <c r="P67" i="57"/>
  <c r="P47" i="57"/>
  <c r="O79" i="57" s="1"/>
  <c r="P50" i="57"/>
  <c r="D62" i="60" l="1"/>
  <c r="M67" i="29"/>
  <c r="D61" i="59"/>
  <c r="D61" i="58"/>
  <c r="M64" i="59"/>
  <c r="M61" i="60"/>
  <c r="E51" i="60"/>
  <c r="M51" i="58"/>
  <c r="E51" i="58"/>
  <c r="J50" i="60"/>
  <c r="J51" i="59"/>
  <c r="G61" i="60"/>
  <c r="J66" i="29"/>
  <c r="J69" i="58"/>
  <c r="G62" i="60"/>
  <c r="J61" i="57"/>
  <c r="G50" i="60"/>
  <c r="J62" i="60"/>
  <c r="J51" i="60"/>
  <c r="G66" i="59"/>
  <c r="M51" i="60"/>
  <c r="G68" i="58"/>
  <c r="M62" i="60"/>
  <c r="D61" i="60"/>
  <c r="D51" i="60"/>
  <c r="L51" i="59"/>
  <c r="L66" i="58"/>
  <c r="I61" i="58"/>
  <c r="I65" i="58"/>
  <c r="I47" i="58"/>
  <c r="H79" i="58" s="1"/>
  <c r="I67" i="58"/>
  <c r="L51" i="60"/>
  <c r="I64" i="58"/>
  <c r="L62" i="60"/>
  <c r="I62" i="58"/>
  <c r="L50" i="60"/>
  <c r="L66" i="29"/>
  <c r="E62" i="58"/>
  <c r="E61" i="58"/>
  <c r="F61" i="60"/>
  <c r="F62" i="60"/>
  <c r="F51" i="60"/>
  <c r="F50" i="60"/>
  <c r="H61" i="60"/>
  <c r="H50" i="60"/>
  <c r="H62" i="60"/>
  <c r="H51" i="60"/>
  <c r="I68" i="58"/>
  <c r="K61" i="60"/>
  <c r="K50" i="60"/>
  <c r="K51" i="60"/>
  <c r="K62" i="60"/>
  <c r="I50" i="58"/>
  <c r="G62" i="58"/>
  <c r="E61" i="59"/>
  <c r="E50" i="59"/>
  <c r="E62" i="59"/>
  <c r="E51" i="59"/>
  <c r="G65" i="58"/>
  <c r="G61" i="58"/>
  <c r="L58" i="58"/>
  <c r="L65" i="58"/>
  <c r="M50" i="58"/>
  <c r="G67" i="58"/>
  <c r="M47" i="58"/>
  <c r="L79" i="58" s="1"/>
  <c r="G47" i="59"/>
  <c r="F79" i="59" s="1"/>
  <c r="G58" i="59"/>
  <c r="G69" i="59"/>
  <c r="G62" i="59"/>
  <c r="L51" i="58"/>
  <c r="M69" i="58"/>
  <c r="M67" i="58"/>
  <c r="F62" i="58"/>
  <c r="I63" i="58"/>
  <c r="H67" i="58"/>
  <c r="H58" i="59"/>
  <c r="I58" i="58"/>
  <c r="K50" i="58"/>
  <c r="I69" i="58"/>
  <c r="M66" i="58"/>
  <c r="L47" i="59"/>
  <c r="K79" i="59" s="1"/>
  <c r="L62" i="59"/>
  <c r="M64" i="58"/>
  <c r="I58" i="59"/>
  <c r="I61" i="59"/>
  <c r="I64" i="59"/>
  <c r="I67" i="59"/>
  <c r="I62" i="59"/>
  <c r="I65" i="59"/>
  <c r="I68" i="59"/>
  <c r="I50" i="59"/>
  <c r="I51" i="59"/>
  <c r="I66" i="59"/>
  <c r="I47" i="59"/>
  <c r="H79" i="59" s="1"/>
  <c r="I63" i="59"/>
  <c r="I69" i="59"/>
  <c r="M68" i="58"/>
  <c r="M65" i="58"/>
  <c r="M62" i="58"/>
  <c r="M50" i="59"/>
  <c r="M47" i="59"/>
  <c r="L79" i="59" s="1"/>
  <c r="M65" i="59"/>
  <c r="M61" i="59"/>
  <c r="M62" i="59"/>
  <c r="G64" i="57"/>
  <c r="G63" i="57"/>
  <c r="H58" i="57"/>
  <c r="I69" i="29"/>
  <c r="I66" i="29"/>
  <c r="I67" i="29"/>
  <c r="I68" i="29"/>
  <c r="I65" i="29"/>
  <c r="I51" i="29"/>
  <c r="I50" i="29"/>
  <c r="I62" i="29"/>
  <c r="I61" i="29"/>
  <c r="I58" i="57"/>
  <c r="I64" i="57"/>
  <c r="I67" i="57"/>
  <c r="I47" i="57"/>
  <c r="H79" i="57" s="1"/>
  <c r="I61" i="57"/>
  <c r="I50" i="57"/>
  <c r="I62" i="57"/>
  <c r="I65" i="57"/>
  <c r="I68" i="57"/>
  <c r="I51" i="57"/>
  <c r="I63" i="57"/>
  <c r="I66" i="57"/>
  <c r="I69" i="57"/>
  <c r="J47" i="57"/>
  <c r="I79" i="57" s="1"/>
  <c r="J50" i="57"/>
  <c r="J62" i="57"/>
  <c r="J63" i="57"/>
  <c r="J51" i="57"/>
  <c r="J66" i="57"/>
  <c r="G69" i="29"/>
  <c r="G66" i="29"/>
  <c r="G68" i="29"/>
  <c r="G65" i="29"/>
  <c r="G67" i="29"/>
  <c r="G51" i="29"/>
  <c r="G50" i="29"/>
  <c r="G61" i="29"/>
  <c r="G62" i="29"/>
  <c r="L67" i="29"/>
  <c r="L65" i="29"/>
  <c r="L69" i="29"/>
  <c r="L68" i="29"/>
  <c r="L62" i="29"/>
  <c r="L51" i="29"/>
  <c r="G47" i="57"/>
  <c r="F79" i="57" s="1"/>
  <c r="G50" i="57"/>
  <c r="G51" i="57"/>
  <c r="G69" i="57"/>
  <c r="G67" i="57"/>
  <c r="G61" i="57"/>
  <c r="G66" i="57"/>
  <c r="G68" i="57"/>
  <c r="G65" i="57"/>
  <c r="G62" i="57"/>
  <c r="G58" i="57"/>
  <c r="L61" i="57"/>
  <c r="L67" i="57"/>
  <c r="L47" i="57"/>
  <c r="K79" i="57" s="1"/>
  <c r="L50" i="57"/>
  <c r="L62" i="57"/>
  <c r="L65" i="57"/>
  <c r="L68" i="57"/>
  <c r="L51" i="57"/>
  <c r="L63" i="57"/>
  <c r="L66" i="57"/>
  <c r="L69" i="57"/>
  <c r="L64" i="57"/>
  <c r="L58" i="57"/>
  <c r="D61" i="29"/>
  <c r="D62" i="29"/>
  <c r="D51" i="29"/>
  <c r="D50" i="29"/>
  <c r="M66" i="29"/>
  <c r="M68" i="29"/>
  <c r="M51" i="29"/>
  <c r="M62" i="29"/>
  <c r="D61" i="57"/>
  <c r="D50" i="57"/>
  <c r="D62" i="57"/>
  <c r="D51" i="57"/>
  <c r="M64" i="57"/>
  <c r="M50" i="57"/>
  <c r="M62" i="57"/>
  <c r="M47" i="57"/>
  <c r="L79" i="57" s="1"/>
  <c r="M65" i="57"/>
  <c r="M68" i="57"/>
  <c r="M51" i="57"/>
  <c r="M63" i="57"/>
  <c r="M67" i="57"/>
  <c r="M66" i="57"/>
  <c r="M69" i="57"/>
  <c r="M58" i="57"/>
  <c r="M61" i="57"/>
  <c r="E61" i="29"/>
  <c r="E62" i="29"/>
  <c r="E50" i="29"/>
  <c r="E51" i="29"/>
  <c r="E61" i="57"/>
  <c r="E50" i="57"/>
  <c r="E62" i="57"/>
  <c r="E51" i="57"/>
  <c r="P62" i="29"/>
  <c r="P61" i="29"/>
  <c r="P51" i="29"/>
  <c r="P50" i="29"/>
  <c r="M67" i="59" l="1"/>
  <c r="J63" i="59"/>
  <c r="J68" i="59"/>
  <c r="J62" i="59"/>
  <c r="J58" i="59"/>
  <c r="L63" i="59"/>
  <c r="J51" i="29"/>
  <c r="L58" i="59"/>
  <c r="J61" i="29"/>
  <c r="L68" i="59"/>
  <c r="J62" i="29"/>
  <c r="L65" i="59"/>
  <c r="G58" i="58"/>
  <c r="J65" i="29"/>
  <c r="J64" i="57"/>
  <c r="J69" i="29"/>
  <c r="H51" i="58"/>
  <c r="L50" i="59"/>
  <c r="G65" i="59"/>
  <c r="E50" i="58"/>
  <c r="H65" i="58"/>
  <c r="L67" i="59"/>
  <c r="H63" i="58"/>
  <c r="L64" i="59"/>
  <c r="L61" i="59"/>
  <c r="M66" i="59"/>
  <c r="G50" i="58"/>
  <c r="G61" i="59"/>
  <c r="J61" i="59"/>
  <c r="D51" i="59"/>
  <c r="G64" i="59"/>
  <c r="D50" i="58"/>
  <c r="D62" i="59"/>
  <c r="G63" i="58"/>
  <c r="G51" i="59"/>
  <c r="G69" i="58"/>
  <c r="M58" i="59"/>
  <c r="D50" i="59"/>
  <c r="M63" i="58"/>
  <c r="G64" i="58"/>
  <c r="G63" i="59"/>
  <c r="D62" i="58"/>
  <c r="J69" i="57"/>
  <c r="M69" i="59"/>
  <c r="M61" i="58"/>
  <c r="G50" i="59"/>
  <c r="L63" i="58"/>
  <c r="L50" i="29"/>
  <c r="J58" i="57"/>
  <c r="M63" i="59"/>
  <c r="M50" i="29"/>
  <c r="L61" i="29"/>
  <c r="J68" i="57"/>
  <c r="M51" i="59"/>
  <c r="G51" i="58"/>
  <c r="M61" i="29"/>
  <c r="J65" i="57"/>
  <c r="J50" i="29"/>
  <c r="M68" i="59"/>
  <c r="D51" i="58"/>
  <c r="M69" i="29"/>
  <c r="J67" i="57"/>
  <c r="J67" i="29"/>
  <c r="G68" i="59"/>
  <c r="J65" i="59"/>
  <c r="M65" i="29"/>
  <c r="J68" i="29"/>
  <c r="G67" i="59"/>
  <c r="J50" i="59"/>
  <c r="J47" i="59"/>
  <c r="I79" i="59" s="1"/>
  <c r="J64" i="59"/>
  <c r="L67" i="58"/>
  <c r="J66" i="59"/>
  <c r="J58" i="58"/>
  <c r="J69" i="59"/>
  <c r="J65" i="58"/>
  <c r="G47" i="58"/>
  <c r="F79" i="58" s="1"/>
  <c r="G66" i="58"/>
  <c r="J67" i="59"/>
  <c r="H68" i="58"/>
  <c r="M58" i="58"/>
  <c r="J64" i="58"/>
  <c r="J62" i="58"/>
  <c r="J47" i="58"/>
  <c r="I79" i="58" s="1"/>
  <c r="L62" i="58"/>
  <c r="L64" i="58"/>
  <c r="J50" i="58"/>
  <c r="J67" i="58"/>
  <c r="J63" i="58"/>
  <c r="J68" i="58"/>
  <c r="K62" i="58"/>
  <c r="J66" i="58"/>
  <c r="K65" i="58"/>
  <c r="J61" i="58"/>
  <c r="J51" i="58"/>
  <c r="F50" i="58"/>
  <c r="F61" i="58"/>
  <c r="L50" i="58"/>
  <c r="L69" i="58"/>
  <c r="L61" i="58"/>
  <c r="L68" i="58"/>
  <c r="L47" i="58"/>
  <c r="K79" i="58" s="1"/>
  <c r="L69" i="59"/>
  <c r="L66" i="59"/>
  <c r="F72" i="60"/>
  <c r="O4" i="23" s="1"/>
  <c r="E72" i="60"/>
  <c r="M4" i="23" s="1"/>
  <c r="K63" i="58"/>
  <c r="K47" i="58"/>
  <c r="J79" i="58" s="1"/>
  <c r="K61" i="58"/>
  <c r="K68" i="58"/>
  <c r="K51" i="58"/>
  <c r="H58" i="58"/>
  <c r="K67" i="58"/>
  <c r="H50" i="58"/>
  <c r="H62" i="58"/>
  <c r="H64" i="58"/>
  <c r="F51" i="58"/>
  <c r="K58" i="59"/>
  <c r="K61" i="59"/>
  <c r="K64" i="59"/>
  <c r="K67" i="59"/>
  <c r="K47" i="59"/>
  <c r="J79" i="59" s="1"/>
  <c r="K62" i="59"/>
  <c r="K65" i="59"/>
  <c r="K68" i="59"/>
  <c r="K51" i="59"/>
  <c r="K50" i="59"/>
  <c r="K63" i="59"/>
  <c r="K66" i="59"/>
  <c r="K69" i="59"/>
  <c r="K69" i="58"/>
  <c r="H61" i="58"/>
  <c r="K64" i="58"/>
  <c r="H66" i="58"/>
  <c r="K66" i="58"/>
  <c r="H69" i="58"/>
  <c r="K58" i="58"/>
  <c r="H69" i="59"/>
  <c r="H67" i="59"/>
  <c r="H50" i="59"/>
  <c r="H62" i="59"/>
  <c r="H65" i="59"/>
  <c r="H66" i="59"/>
  <c r="H68" i="59"/>
  <c r="H47" i="59"/>
  <c r="G79" i="59" s="1"/>
  <c r="H51" i="59"/>
  <c r="H63" i="59"/>
  <c r="H64" i="59"/>
  <c r="H61" i="59"/>
  <c r="F61" i="59"/>
  <c r="F50" i="59"/>
  <c r="F62" i="59"/>
  <c r="F51" i="59"/>
  <c r="H47" i="58"/>
  <c r="G79" i="58" s="1"/>
  <c r="K67" i="29"/>
  <c r="K69" i="29"/>
  <c r="K66" i="29"/>
  <c r="K68" i="29"/>
  <c r="K65" i="29"/>
  <c r="K51" i="29"/>
  <c r="K50" i="29"/>
  <c r="K61" i="29"/>
  <c r="K62" i="29"/>
  <c r="K58" i="57"/>
  <c r="K64" i="57"/>
  <c r="K67" i="57"/>
  <c r="K50" i="57"/>
  <c r="K61" i="57"/>
  <c r="K62" i="57"/>
  <c r="K65" i="57"/>
  <c r="K68" i="57"/>
  <c r="K51" i="57"/>
  <c r="K66" i="57"/>
  <c r="K47" i="57"/>
  <c r="J79" i="57" s="1"/>
  <c r="K63" i="57"/>
  <c r="K69" i="57"/>
  <c r="H69" i="29"/>
  <c r="H66" i="29"/>
  <c r="H65" i="29"/>
  <c r="H68" i="29"/>
  <c r="H67" i="29"/>
  <c r="H62" i="29"/>
  <c r="H61" i="29"/>
  <c r="H50" i="29"/>
  <c r="H51" i="29"/>
  <c r="H69" i="57"/>
  <c r="H61" i="57"/>
  <c r="H64" i="57"/>
  <c r="H67" i="57"/>
  <c r="H47" i="57"/>
  <c r="G79" i="57" s="1"/>
  <c r="H50" i="57"/>
  <c r="H62" i="57"/>
  <c r="H65" i="57"/>
  <c r="H68" i="57"/>
  <c r="H51" i="57"/>
  <c r="H63" i="57"/>
  <c r="H66" i="57"/>
  <c r="F51" i="29"/>
  <c r="F50" i="29"/>
  <c r="F61" i="29"/>
  <c r="F62" i="29"/>
  <c r="F61" i="57"/>
  <c r="F50" i="57"/>
  <c r="F62" i="57"/>
  <c r="F51" i="57"/>
  <c r="O64" i="29"/>
  <c r="O63" i="29"/>
  <c r="O58" i="29"/>
  <c r="O47" i="29"/>
  <c r="N79" i="29" s="1"/>
  <c r="F72" i="58" l="1"/>
  <c r="O7" i="23" s="1"/>
  <c r="E72" i="58"/>
  <c r="M7" i="23" s="1"/>
  <c r="E72" i="59"/>
  <c r="M8" i="23" s="1"/>
  <c r="F72" i="59"/>
  <c r="O8" i="23" s="1"/>
  <c r="F72" i="29"/>
  <c r="O5" i="23" s="1"/>
  <c r="E72" i="29"/>
  <c r="M5" i="23" s="1"/>
  <c r="F72" i="57"/>
  <c r="O6" i="23" s="1"/>
  <c r="E72" i="57"/>
  <c r="M6" i="23" s="1"/>
  <c r="P65" i="29"/>
  <c r="P69" i="29"/>
  <c r="P66" i="29"/>
  <c r="P67" i="29"/>
  <c r="P68" i="29"/>
  <c r="P63" i="29"/>
  <c r="P58" i="29"/>
  <c r="P64" i="29"/>
  <c r="P47" i="29"/>
  <c r="O79" i="29" s="1"/>
  <c r="O10" i="23" l="1"/>
  <c r="M10" i="23"/>
  <c r="N64" i="29"/>
  <c r="N58" i="29"/>
  <c r="N63" i="29"/>
  <c r="N47" i="29"/>
  <c r="M79" i="29" s="1"/>
  <c r="G63" i="29" l="1"/>
  <c r="G64" i="29"/>
  <c r="G58" i="29"/>
  <c r="H58" i="29"/>
  <c r="H64" i="29"/>
  <c r="H63" i="29"/>
  <c r="L58" i="29"/>
  <c r="L63" i="29"/>
  <c r="L64" i="29"/>
  <c r="K63" i="29"/>
  <c r="K58" i="29"/>
  <c r="K64" i="29"/>
  <c r="I64" i="29"/>
  <c r="I58" i="29"/>
  <c r="I63" i="29"/>
  <c r="J58" i="29"/>
  <c r="J64" i="29"/>
  <c r="J63" i="29"/>
  <c r="G47" i="29"/>
  <c r="F79" i="29" s="1"/>
  <c r="H47" i="29"/>
  <c r="G79" i="29" s="1"/>
  <c r="L47" i="29"/>
  <c r="K79" i="29" s="1"/>
  <c r="K47" i="29"/>
  <c r="J79" i="29" s="1"/>
  <c r="I47" i="29"/>
  <c r="H79" i="29" s="1"/>
  <c r="J47" i="29"/>
  <c r="I79" i="29" s="1"/>
  <c r="M64" i="29" l="1"/>
  <c r="M58" i="29"/>
  <c r="M63" i="29"/>
  <c r="M47" i="29"/>
  <c r="L79" i="29" s="1"/>
  <c r="D66" i="60" l="1"/>
  <c r="D63" i="60"/>
  <c r="D69" i="60"/>
  <c r="D58" i="60"/>
  <c r="D67" i="60"/>
  <c r="D47" i="60"/>
  <c r="C79" i="60" s="1"/>
  <c r="D65" i="60"/>
  <c r="D64" i="60"/>
  <c r="D68" i="60"/>
  <c r="D63" i="58"/>
  <c r="K58" i="60" l="1"/>
  <c r="K64" i="60"/>
  <c r="K67" i="60"/>
  <c r="K47" i="60"/>
  <c r="J79" i="60" s="1"/>
  <c r="K68" i="60"/>
  <c r="K63" i="60"/>
  <c r="K66" i="60"/>
  <c r="K69" i="60"/>
  <c r="K65" i="60"/>
  <c r="J67" i="60"/>
  <c r="J47" i="60"/>
  <c r="I79" i="60" s="1"/>
  <c r="J65" i="60"/>
  <c r="J63" i="60"/>
  <c r="J68" i="60"/>
  <c r="J66" i="60"/>
  <c r="J69" i="60"/>
  <c r="J58" i="60"/>
  <c r="J64" i="60"/>
  <c r="I58" i="60"/>
  <c r="I64" i="60"/>
  <c r="I67" i="60"/>
  <c r="I47" i="60"/>
  <c r="H79" i="60" s="1"/>
  <c r="I63" i="60"/>
  <c r="I65" i="60"/>
  <c r="I68" i="60"/>
  <c r="I66" i="60"/>
  <c r="I69" i="60"/>
  <c r="M64" i="60"/>
  <c r="M67" i="60"/>
  <c r="M47" i="60"/>
  <c r="L79" i="60" s="1"/>
  <c r="M65" i="60"/>
  <c r="M63" i="60"/>
  <c r="M69" i="60"/>
  <c r="M66" i="60"/>
  <c r="M58" i="60"/>
  <c r="M68" i="60"/>
  <c r="G64" i="60"/>
  <c r="G63" i="60"/>
  <c r="G67" i="60"/>
  <c r="G58" i="60"/>
  <c r="G69" i="60"/>
  <c r="G47" i="60"/>
  <c r="F79" i="60" s="1"/>
  <c r="G68" i="60"/>
  <c r="G65" i="60"/>
  <c r="G66" i="60"/>
  <c r="D65" i="58"/>
  <c r="D67" i="58"/>
  <c r="D64" i="58"/>
  <c r="D66" i="58"/>
  <c r="D68" i="58"/>
  <c r="D69" i="58"/>
  <c r="D58" i="58"/>
  <c r="D47" i="58"/>
  <c r="C79" i="58" s="1"/>
  <c r="E69" i="60"/>
  <c r="E66" i="60"/>
  <c r="E58" i="60"/>
  <c r="E64" i="60"/>
  <c r="E67" i="60"/>
  <c r="E65" i="60"/>
  <c r="E63" i="60"/>
  <c r="E68" i="60"/>
  <c r="E47" i="60"/>
  <c r="D79" i="60" s="1"/>
  <c r="F63" i="60"/>
  <c r="F66" i="60"/>
  <c r="F67" i="60"/>
  <c r="F69" i="60"/>
  <c r="F58" i="60"/>
  <c r="F64" i="60"/>
  <c r="F68" i="60"/>
  <c r="F47" i="60"/>
  <c r="E79" i="60" s="1"/>
  <c r="F65" i="60"/>
  <c r="E58" i="58"/>
  <c r="D65" i="59"/>
  <c r="D68" i="59"/>
  <c r="D63" i="59"/>
  <c r="D66" i="59"/>
  <c r="D58" i="59"/>
  <c r="D64" i="59"/>
  <c r="D67" i="59"/>
  <c r="D47" i="59"/>
  <c r="C79" i="59" s="1"/>
  <c r="D69" i="59"/>
  <c r="F67" i="58"/>
  <c r="D68" i="57"/>
  <c r="D63" i="57"/>
  <c r="D69" i="57"/>
  <c r="D58" i="57"/>
  <c r="D66" i="57"/>
  <c r="D64" i="57"/>
  <c r="D67" i="57"/>
  <c r="D47" i="57"/>
  <c r="C79" i="57" s="1"/>
  <c r="D65" i="57"/>
  <c r="D66" i="29"/>
  <c r="D69" i="29"/>
  <c r="D68" i="29"/>
  <c r="D67" i="29"/>
  <c r="D65" i="29"/>
  <c r="D64" i="29"/>
  <c r="D63" i="29"/>
  <c r="D58" i="29"/>
  <c r="D47" i="29"/>
  <c r="C79" i="29" s="1"/>
  <c r="E66" i="58" l="1"/>
  <c r="F68" i="58"/>
  <c r="F65" i="58"/>
  <c r="E47" i="58"/>
  <c r="D79" i="58" s="1"/>
  <c r="E68" i="58"/>
  <c r="E67" i="58"/>
  <c r="F76" i="58" s="1"/>
  <c r="E69" i="58"/>
  <c r="O65" i="60"/>
  <c r="O68" i="60"/>
  <c r="O63" i="60"/>
  <c r="O66" i="60"/>
  <c r="O69" i="60"/>
  <c r="O58" i="60"/>
  <c r="O64" i="60"/>
  <c r="O67" i="60"/>
  <c r="O47" i="60"/>
  <c r="N79" i="60" s="1"/>
  <c r="H69" i="60"/>
  <c r="H58" i="60"/>
  <c r="H64" i="60"/>
  <c r="H67" i="60"/>
  <c r="H47" i="60"/>
  <c r="G79" i="60" s="1"/>
  <c r="H65" i="60"/>
  <c r="H68" i="60"/>
  <c r="H63" i="60"/>
  <c r="H66" i="60"/>
  <c r="L64" i="60"/>
  <c r="L67" i="60"/>
  <c r="L47" i="60"/>
  <c r="K79" i="60" s="1"/>
  <c r="L66" i="60"/>
  <c r="L65" i="60"/>
  <c r="L69" i="60"/>
  <c r="L63" i="60"/>
  <c r="L68" i="60"/>
  <c r="L58" i="60"/>
  <c r="N67" i="60"/>
  <c r="N47" i="60"/>
  <c r="M79" i="60" s="1"/>
  <c r="N68" i="60"/>
  <c r="N65" i="60"/>
  <c r="N63" i="60"/>
  <c r="N66" i="60"/>
  <c r="N69" i="60"/>
  <c r="N58" i="60"/>
  <c r="N64" i="60"/>
  <c r="E65" i="58"/>
  <c r="E74" i="58" s="1"/>
  <c r="E63" i="58"/>
  <c r="E64" i="58"/>
  <c r="F58" i="58"/>
  <c r="F69" i="58"/>
  <c r="F66" i="58"/>
  <c r="E76" i="58" s="1"/>
  <c r="F64" i="59"/>
  <c r="F67" i="59"/>
  <c r="F47" i="59"/>
  <c r="E79" i="59" s="1"/>
  <c r="F68" i="59"/>
  <c r="F65" i="59"/>
  <c r="F66" i="59"/>
  <c r="F58" i="59"/>
  <c r="F63" i="59"/>
  <c r="F69" i="59"/>
  <c r="F63" i="58"/>
  <c r="F64" i="58"/>
  <c r="F47" i="58"/>
  <c r="E79" i="58" s="1"/>
  <c r="E66" i="59"/>
  <c r="E69" i="59"/>
  <c r="E63" i="59"/>
  <c r="E64" i="59"/>
  <c r="E67" i="59"/>
  <c r="E47" i="59"/>
  <c r="D79" i="59" s="1"/>
  <c r="E58" i="59"/>
  <c r="E65" i="59"/>
  <c r="E68" i="59"/>
  <c r="F66" i="29"/>
  <c r="F63" i="29"/>
  <c r="F69" i="29"/>
  <c r="F65" i="29"/>
  <c r="F64" i="29"/>
  <c r="F47" i="29"/>
  <c r="E79" i="29" s="1"/>
  <c r="F67" i="29"/>
  <c r="F68" i="29"/>
  <c r="F58" i="29"/>
  <c r="F63" i="57"/>
  <c r="F66" i="57"/>
  <c r="F69" i="57"/>
  <c r="F64" i="57"/>
  <c r="F47" i="57"/>
  <c r="E79" i="57" s="1"/>
  <c r="F58" i="57"/>
  <c r="F67" i="57"/>
  <c r="F68" i="57"/>
  <c r="F65" i="57"/>
  <c r="E47" i="29"/>
  <c r="D79" i="29" s="1"/>
  <c r="E64" i="29"/>
  <c r="E58" i="29"/>
  <c r="E63" i="29"/>
  <c r="E66" i="29"/>
  <c r="E69" i="29"/>
  <c r="E68" i="29"/>
  <c r="E65" i="29"/>
  <c r="E67" i="29"/>
  <c r="E66" i="57"/>
  <c r="E69" i="57"/>
  <c r="E58" i="57"/>
  <c r="E63" i="57"/>
  <c r="E64" i="57"/>
  <c r="E67" i="57"/>
  <c r="E47" i="57"/>
  <c r="D79" i="57" s="1"/>
  <c r="P79" i="57" s="1"/>
  <c r="P82" i="57" s="1"/>
  <c r="E68" i="57"/>
  <c r="E65" i="57"/>
  <c r="P79" i="59" l="1"/>
  <c r="P82" i="59" s="1"/>
  <c r="H15" i="61" s="1"/>
  <c r="I15" i="61" s="1"/>
  <c r="P79" i="58"/>
  <c r="P82" i="58" s="1"/>
  <c r="P85" i="58" s="1"/>
  <c r="P79" i="29"/>
  <c r="P82" i="29" s="1"/>
  <c r="H12" i="61" s="1"/>
  <c r="I12" i="61" s="1"/>
  <c r="P85" i="57"/>
  <c r="H13" i="61"/>
  <c r="I13" i="61" s="1"/>
  <c r="H14" i="61"/>
  <c r="I14" i="61" s="1"/>
  <c r="F75" i="58"/>
  <c r="F75" i="59"/>
  <c r="F76" i="29"/>
  <c r="E76" i="57"/>
  <c r="E76" i="29"/>
  <c r="F76" i="59"/>
  <c r="E76" i="59"/>
  <c r="F76" i="57"/>
  <c r="E74" i="59"/>
  <c r="F73" i="59"/>
  <c r="F73" i="57"/>
  <c r="E75" i="58"/>
  <c r="F75" i="29"/>
  <c r="E75" i="59"/>
  <c r="E73" i="59"/>
  <c r="E73" i="57"/>
  <c r="F73" i="58"/>
  <c r="E73" i="58"/>
  <c r="P58" i="60"/>
  <c r="E70" i="60" s="1"/>
  <c r="P65" i="60"/>
  <c r="E74" i="60" s="1"/>
  <c r="J4" i="23" s="1"/>
  <c r="P68" i="60"/>
  <c r="E75" i="60" s="1"/>
  <c r="S4" i="23" s="1"/>
  <c r="P63" i="60"/>
  <c r="E73" i="60" s="1"/>
  <c r="P69" i="60"/>
  <c r="F75" i="60" s="1"/>
  <c r="U4" i="23" s="1"/>
  <c r="P64" i="60"/>
  <c r="F73" i="60" s="1"/>
  <c r="P66" i="60"/>
  <c r="E76" i="60" s="1"/>
  <c r="V4" i="23" s="1"/>
  <c r="P67" i="60"/>
  <c r="F76" i="60" s="1"/>
  <c r="X4" i="23" s="1"/>
  <c r="P47" i="60"/>
  <c r="O79" i="60" s="1"/>
  <c r="P79" i="60" s="1"/>
  <c r="P82" i="60" s="1"/>
  <c r="D70" i="59"/>
  <c r="H8" i="23" s="1"/>
  <c r="E73" i="29"/>
  <c r="E70" i="59"/>
  <c r="F70" i="59"/>
  <c r="F73" i="29"/>
  <c r="E74" i="29"/>
  <c r="F70" i="58"/>
  <c r="E70" i="58"/>
  <c r="D70" i="58"/>
  <c r="H7" i="23" s="1"/>
  <c r="F75" i="57"/>
  <c r="E75" i="29"/>
  <c r="E75" i="57"/>
  <c r="F70" i="57"/>
  <c r="F70" i="29"/>
  <c r="E74" i="57"/>
  <c r="D70" i="57"/>
  <c r="H6" i="23" s="1"/>
  <c r="E70" i="57"/>
  <c r="D70" i="29"/>
  <c r="H5" i="23" s="1"/>
  <c r="E70" i="29"/>
  <c r="H10" i="23" l="1"/>
  <c r="P85" i="59"/>
  <c r="P85" i="29"/>
  <c r="P85" i="60"/>
  <c r="H11" i="61"/>
  <c r="I11" i="61" s="1"/>
  <c r="C22" i="61" s="1"/>
  <c r="R4" i="23"/>
  <c r="R8" i="23" s="1"/>
  <c r="F22" i="61"/>
  <c r="F24" i="61" s="1"/>
  <c r="F25" i="61"/>
  <c r="D4" i="23"/>
  <c r="D7" i="23" s="1"/>
  <c r="E22" i="61"/>
  <c r="E25" i="61" s="1"/>
  <c r="C24" i="61"/>
  <c r="C26" i="61"/>
  <c r="P4" i="23"/>
  <c r="P6" i="23" s="1"/>
  <c r="G22" i="61"/>
  <c r="G24" i="61" s="1"/>
  <c r="C25" i="61"/>
  <c r="C23" i="61"/>
  <c r="X8" i="23"/>
  <c r="X7" i="23"/>
  <c r="X6" i="23"/>
  <c r="X5" i="23"/>
  <c r="V6" i="23"/>
  <c r="V7" i="23"/>
  <c r="V8" i="23"/>
  <c r="V5" i="23"/>
  <c r="U8" i="23"/>
  <c r="U6" i="23"/>
  <c r="U7" i="23"/>
  <c r="U5" i="23"/>
  <c r="S8" i="23"/>
  <c r="S7" i="23"/>
  <c r="S6" i="23"/>
  <c r="S5" i="23"/>
  <c r="J7" i="23"/>
  <c r="J8" i="23"/>
  <c r="J5" i="23"/>
  <c r="J6" i="23"/>
  <c r="D70" i="60"/>
  <c r="F70" i="60"/>
  <c r="E24" i="61" l="1"/>
  <c r="G26" i="61"/>
  <c r="G23" i="61"/>
  <c r="D8" i="23"/>
  <c r="D5" i="23"/>
  <c r="F23" i="61"/>
  <c r="D6" i="23"/>
  <c r="E23" i="61"/>
  <c r="F4" i="23"/>
  <c r="F5" i="23" s="1"/>
  <c r="D22" i="61"/>
  <c r="F26" i="61"/>
  <c r="E26" i="61"/>
  <c r="G25" i="61"/>
  <c r="R6" i="23"/>
  <c r="P5" i="23"/>
  <c r="P8" i="23"/>
  <c r="R7" i="23"/>
  <c r="R5" i="23"/>
  <c r="H22" i="61"/>
  <c r="P7" i="23"/>
  <c r="U10" i="23"/>
  <c r="X10" i="23"/>
  <c r="J10" i="23"/>
  <c r="V10" i="23"/>
  <c r="S10" i="23"/>
  <c r="N4" i="23"/>
  <c r="E4" i="23"/>
  <c r="W4" i="23"/>
  <c r="Q4" i="23"/>
  <c r="T4" i="23"/>
  <c r="K4" i="23"/>
  <c r="F6" i="23" l="1"/>
  <c r="F8" i="23"/>
  <c r="F7" i="23"/>
  <c r="D10" i="23"/>
  <c r="P10" i="23"/>
  <c r="R10" i="23"/>
  <c r="D23" i="61"/>
  <c r="H23" i="61" s="1"/>
  <c r="D24" i="61"/>
  <c r="H24" i="61" s="1"/>
  <c r="D26" i="61"/>
  <c r="H26" i="61" s="1"/>
  <c r="D25" i="61"/>
  <c r="H25" i="61" s="1"/>
  <c r="F10" i="23"/>
  <c r="K6" i="23"/>
  <c r="K7" i="23"/>
  <c r="K8" i="23"/>
  <c r="K5" i="23"/>
  <c r="T8" i="23"/>
  <c r="T7" i="23"/>
  <c r="T6" i="23"/>
  <c r="T5" i="23"/>
  <c r="Q6" i="23"/>
  <c r="Q7" i="23"/>
  <c r="Q8" i="23"/>
  <c r="Q5" i="23"/>
  <c r="W6" i="23"/>
  <c r="W7" i="23"/>
  <c r="W8" i="23"/>
  <c r="W5" i="23"/>
  <c r="E7" i="23"/>
  <c r="E8" i="23"/>
  <c r="E6" i="23"/>
  <c r="E5" i="23"/>
  <c r="N6" i="23"/>
  <c r="N5" i="23"/>
  <c r="N8" i="23"/>
  <c r="N7" i="23"/>
  <c r="T10" i="23" l="1"/>
  <c r="E10" i="23"/>
  <c r="K10" i="23"/>
  <c r="N10" i="23"/>
  <c r="Q10" i="23"/>
  <c r="W10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14" authorId="0" shapeId="0" xr:uid="{99CA3EE5-494F-456D-A6B1-39A0F5C4CE9A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2024 Draft IASR Central Assumption</t>
        </r>
      </text>
    </comment>
    <comment ref="E14" authorId="0" shapeId="0" xr:uid="{1A284095-04A9-4186-A3EA-58B645FB3325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Reg teams current estimation of reg WACC as advised 10/05/24</t>
        </r>
      </text>
    </comment>
    <comment ref="G14" authorId="0" shapeId="0" xr:uid="{D2896AD6-A170-42C4-AE4F-1B8A2ED18C08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2024 Draft IASR Upper Bound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<sst xmlns="http://schemas.openxmlformats.org/spreadsheetml/2006/main" count="745" uniqueCount="216">
  <si>
    <t>Outputs</t>
  </si>
  <si>
    <t>AusNet Services</t>
  </si>
  <si>
    <t>Business Case Evaluation</t>
  </si>
  <si>
    <t>MWTS East Stage 1</t>
  </si>
  <si>
    <t>For Business Case - Key Summary Table (Present Values relative to Base Case)</t>
  </si>
  <si>
    <t>Undiscounted</t>
  </si>
  <si>
    <t>Present Value relative to Base Case</t>
  </si>
  <si>
    <t>Funding sought for EDPR FY27-31 (in real 30-Jun-24 dollars) ($millions)</t>
  </si>
  <si>
    <t>PV over the full assessment period (in real 30-Jun-24 dollars) ($millions)</t>
  </si>
  <si>
    <t>Capex</t>
  </si>
  <si>
    <t>Opex</t>
  </si>
  <si>
    <t>Totex</t>
  </si>
  <si>
    <t>Total benefits</t>
  </si>
  <si>
    <t>NPV</t>
  </si>
  <si>
    <t>Base Case</t>
  </si>
  <si>
    <t>Option 1</t>
  </si>
  <si>
    <t>Option 2</t>
  </si>
  <si>
    <t>Option 3</t>
  </si>
  <si>
    <t>Option 4</t>
  </si>
  <si>
    <t>Option 5</t>
  </si>
  <si>
    <t>For Business Case - Sensitivity Testing Table (Present Values relative to Base Case)</t>
  </si>
  <si>
    <t>Net Present Values</t>
  </si>
  <si>
    <t>Central Assumptions</t>
  </si>
  <si>
    <t>Higher Discount Rate</t>
  </si>
  <si>
    <t>Lower Discount Rate</t>
  </si>
  <si>
    <t>Higher Costs</t>
  </si>
  <si>
    <t>Lower Costs</t>
  </si>
  <si>
    <t>Average</t>
  </si>
  <si>
    <t>Option (Total Cost)</t>
  </si>
  <si>
    <t>$M (BC)</t>
  </si>
  <si>
    <t>Annual (BC)</t>
  </si>
  <si>
    <t>LC Weight</t>
  </si>
  <si>
    <t>LC Value</t>
  </si>
  <si>
    <t>HC Weight</t>
  </si>
  <si>
    <t>HC Value</t>
  </si>
  <si>
    <t>Business as Usual</t>
  </si>
  <si>
    <t>-</t>
  </si>
  <si>
    <t>WOTS 3Tx + Aug. Existing WO-BWA line with 19/4.75</t>
  </si>
  <si>
    <t>WOTS 3Tx + Aug. Existing WO-BWA line with 37/3.75</t>
  </si>
  <si>
    <t>WOTS 3Tx + Add second cct (same conductor) to existing WO-BWA line</t>
  </si>
  <si>
    <t>WOTS 3Tx + Add second WO-BWA line with 37/3.75</t>
  </si>
  <si>
    <t>No more options</t>
  </si>
  <si>
    <t>Input / Assumptions</t>
  </si>
  <si>
    <t>BC Value</t>
  </si>
  <si>
    <t xml:space="preserve">Real Discount Rate (%) </t>
  </si>
  <si>
    <t>Cost of Carbon ($/CO2-e) - AER interim VER rates used, see rows 345 and 346 below.</t>
  </si>
  <si>
    <t>Augmentation Benefits Without Emissions</t>
  </si>
  <si>
    <t>$M</t>
  </si>
  <si>
    <t>2024/25</t>
  </si>
  <si>
    <t>2025/26</t>
  </si>
  <si>
    <t>2026/27</t>
  </si>
  <si>
    <t>2027/28</t>
  </si>
  <si>
    <t>2028/29</t>
  </si>
  <si>
    <t>2029/30</t>
  </si>
  <si>
    <t>2030/31</t>
  </si>
  <si>
    <t>2031/32</t>
  </si>
  <si>
    <t>2032/33</t>
  </si>
  <si>
    <t>2033/34</t>
  </si>
  <si>
    <t>2034/35</t>
  </si>
  <si>
    <t>2035/36</t>
  </si>
  <si>
    <t>2036/37</t>
  </si>
  <si>
    <t>2037/38</t>
  </si>
  <si>
    <t>2038/39</t>
  </si>
  <si>
    <t>2039/40</t>
  </si>
  <si>
    <t>2040/41</t>
  </si>
  <si>
    <t>2041/42</t>
  </si>
  <si>
    <t>2042/43</t>
  </si>
  <si>
    <t>2043/44</t>
  </si>
  <si>
    <t>2044/45</t>
  </si>
  <si>
    <t>2045/46</t>
  </si>
  <si>
    <t>2046/47</t>
  </si>
  <si>
    <t>2047/48</t>
  </si>
  <si>
    <t>2048/49</t>
  </si>
  <si>
    <t>2049/50</t>
  </si>
  <si>
    <t>2050/51</t>
  </si>
  <si>
    <t>2051/52</t>
  </si>
  <si>
    <t>2052/53</t>
  </si>
  <si>
    <t>2053/54</t>
  </si>
  <si>
    <t>2054/55</t>
  </si>
  <si>
    <t>2055/56</t>
  </si>
  <si>
    <t>2056/57</t>
  </si>
  <si>
    <t>2057/58</t>
  </si>
  <si>
    <t>2058/59</t>
  </si>
  <si>
    <t>2059/60</t>
  </si>
  <si>
    <t>2060/61</t>
  </si>
  <si>
    <t>2061/62</t>
  </si>
  <si>
    <t>2062/63</t>
  </si>
  <si>
    <t>2063/64</t>
  </si>
  <si>
    <t>2064/65</t>
  </si>
  <si>
    <t>2065/66</t>
  </si>
  <si>
    <t>2066/67</t>
  </si>
  <si>
    <t>2067/68</t>
  </si>
  <si>
    <t>2068/69</t>
  </si>
  <si>
    <t>2069/70</t>
  </si>
  <si>
    <t>2070/71</t>
  </si>
  <si>
    <t>2071/72</t>
  </si>
  <si>
    <t>Option 0 - BC ISP Scenario (Step Change - 43%) + BC Generation Connected</t>
  </si>
  <si>
    <t>Option 0 - LC ISP Scenario (Progressive Change - 42%) + BC Generation Connected</t>
  </si>
  <si>
    <t>Option 0 - HC ISP Scenario (Green Energy Exports - 15%) + BC Generation Connected</t>
  </si>
  <si>
    <t>Option 0 - BC ISP Scenario (Step Change - 43%) + LC Generation Connected</t>
  </si>
  <si>
    <t>Option 0 - BC ISP Scenario (Step Change - 43%) + HC Generation Connected</t>
  </si>
  <si>
    <t>Option 1 - BC ISP Scenario (Step Change - 43%) + BC Generation Connected</t>
  </si>
  <si>
    <t>Option 1 - LC ISP Scenario (Progressive Change - 42%) + BC Generation Connected</t>
  </si>
  <si>
    <t>Option 1 - HC ISP Scenario (Green Energy Exports - 15%) + BC Generation Connected</t>
  </si>
  <si>
    <t>Option 1 - BC ISP Scenario (Step Change - 43%) + LC Generation Connected</t>
  </si>
  <si>
    <t>Option 1 - BC ISP Scenario (Step Change - 43%) + HC Generation Connected</t>
  </si>
  <si>
    <t>Option 2 - BC ISP Scenario (Step Change - 43%) + BC Generation Connected</t>
  </si>
  <si>
    <t>Option 2 - LC ISP Scenario (Progressive Change - 42%) + BC Generation Connected</t>
  </si>
  <si>
    <t>Option 2 - HC ISP Scenario (Green Energy Exports - 15%) + BC Generation Connected</t>
  </si>
  <si>
    <t>Option 2 - BC ISP Scenario (Step Change - 43%) + LC Generation Connected</t>
  </si>
  <si>
    <t>Option 2 - BC ISP Scenario (Step Change - 43%) + HC Generation Connected</t>
  </si>
  <si>
    <t>Option 3 - BC ISP Scenario (Step Change - 43%) + BC Generation Connected</t>
  </si>
  <si>
    <t>Option 3 - LC ISP Scenario (Progressive Change - 42%) + BC Generation Connected</t>
  </si>
  <si>
    <t>Option 3 - HC ISP Scenario (Green Energy Exports - 15%) + BC Generation Connected</t>
  </si>
  <si>
    <t>Option 3 - BC ISP Scenario (Step Change - 43%) + LC Generation Connected</t>
  </si>
  <si>
    <t>Option 3 - BC ISP Scenario (Step Change - 43%) + HC Generation Connected</t>
  </si>
  <si>
    <t>Option 4 - BC ISP Scenario (Step Change - 43%) + BC Generation Connected</t>
  </si>
  <si>
    <t>Option 4 - LC ISP Scenario (Progressive Change - 42%) + BC Generation Connected</t>
  </si>
  <si>
    <t>Option 4 - HC ISP Scenario (Green Energy Exports - 15%) + BC Generation Connected</t>
  </si>
  <si>
    <t>Option 4 - BC ISP Scenario (Step Change - 43%) + LC Generation Connected</t>
  </si>
  <si>
    <t>Option 4 - BC ISP Scenario (Step Change - 43%) + HC Generation Connected</t>
  </si>
  <si>
    <t>Augmentation Carbon Emissions Reduction</t>
  </si>
  <si>
    <t>t C02-e</t>
  </si>
  <si>
    <t>Cost of Carbon</t>
  </si>
  <si>
    <t>$/t CO2-e</t>
  </si>
  <si>
    <t>SCENARIOS</t>
  </si>
  <si>
    <t>Discount Rate 3.9%</t>
  </si>
  <si>
    <t>Discount Rate 7%</t>
  </si>
  <si>
    <t>Discount Rate 10.5%</t>
  </si>
  <si>
    <t>Asset Failure Rate LC (75%)</t>
  </si>
  <si>
    <t>Asset Failure Rate BC</t>
  </si>
  <si>
    <t>Asset Failure Rate HC (125%)</t>
  </si>
  <si>
    <t xml:space="preserve">ISP Scenario LC </t>
  </si>
  <si>
    <t>ISP Scenario BC</t>
  </si>
  <si>
    <t xml:space="preserve">ISP Scenario HC </t>
  </si>
  <si>
    <t>VCR Rate LC (75%)</t>
  </si>
  <si>
    <t>VCR Rate BC</t>
  </si>
  <si>
    <t>VCR Rate HC (125%)</t>
  </si>
  <si>
    <t>Capital Cost LC (75%)</t>
  </si>
  <si>
    <t>Capital Cost BC</t>
  </si>
  <si>
    <t>Capital Cost HC (125%)</t>
  </si>
  <si>
    <t>Cost of Carbon LC (75%)</t>
  </si>
  <si>
    <t>Cost of Carbon BC</t>
  </si>
  <si>
    <t>Cost of Carbon HC (125%)</t>
  </si>
  <si>
    <t>Generation Connected LC (90%)</t>
  </si>
  <si>
    <t>Generation Connected BC</t>
  </si>
  <si>
    <t>Generation Connected HC (110%)</t>
  </si>
  <si>
    <t>NPV Benefits</t>
  </si>
  <si>
    <t>Capital</t>
  </si>
  <si>
    <t>Discount Rate</t>
  </si>
  <si>
    <t>Asset Failure Rate</t>
  </si>
  <si>
    <t>ISP Scenario</t>
  </si>
  <si>
    <t>VCR Rate</t>
  </si>
  <si>
    <t>Capital Cost</t>
  </si>
  <si>
    <t>Generation Connected</t>
  </si>
  <si>
    <t>Option</t>
  </si>
  <si>
    <t>Cost</t>
  </si>
  <si>
    <t>LC (75%)</t>
  </si>
  <si>
    <t>BC</t>
  </si>
  <si>
    <t>HC (125%)</t>
  </si>
  <si>
    <t xml:space="preserve">LC </t>
  </si>
  <si>
    <t xml:space="preserve">HC </t>
  </si>
  <si>
    <t>LC (90%)</t>
  </si>
  <si>
    <t>HC (110%)</t>
  </si>
  <si>
    <t>Option 0</t>
  </si>
  <si>
    <t>Economic Option</t>
  </si>
  <si>
    <t>Residual</t>
  </si>
  <si>
    <t>Annual payment for Non-Network Options</t>
  </si>
  <si>
    <t>RISK AND OPERATING COST</t>
  </si>
  <si>
    <t>Sensitivity</t>
  </si>
  <si>
    <t>Transformer Safety, Collateral, Enviromental and Reactive Asset replacement Risk</t>
  </si>
  <si>
    <t>AFR-BC</t>
  </si>
  <si>
    <t>AFR-LC</t>
  </si>
  <si>
    <t>AFR-HC</t>
  </si>
  <si>
    <t>330 kV Circuit Breaker Risk Cost</t>
  </si>
  <si>
    <t>330 kV Instrument Transformer Risk Cost</t>
  </si>
  <si>
    <t>66 kV Circuit Breaker Risk Cost</t>
  </si>
  <si>
    <t>66 kV Instrument Transformer Risk Cost</t>
  </si>
  <si>
    <t>66 kV Conductor Risk Cost</t>
  </si>
  <si>
    <t>VCR-BC</t>
  </si>
  <si>
    <t>VCR-LC</t>
  </si>
  <si>
    <t>VCR-HC</t>
  </si>
  <si>
    <t>22 kV Circuit Breaker Risk Cost</t>
  </si>
  <si>
    <t>22 kV Instrument Transformer Risk Cost</t>
  </si>
  <si>
    <t>N-1 Transformer Supply Risk</t>
  </si>
  <si>
    <t>N-2 Transformer Supply Risk</t>
  </si>
  <si>
    <t>N-4 Tranformer Supply Risk</t>
  </si>
  <si>
    <t>Transformer Maintenance</t>
  </si>
  <si>
    <t>Circuit Breaker Maintenance</t>
  </si>
  <si>
    <t>Transformer Losses</t>
  </si>
  <si>
    <t>MARKET IMPACT AND EMISSIONS COST</t>
  </si>
  <si>
    <t>Generation Operation costs</t>
  </si>
  <si>
    <t>ISP-LC</t>
  </si>
  <si>
    <t>Gen-LC</t>
  </si>
  <si>
    <t>Gen-HC</t>
  </si>
  <si>
    <t>CoC-LC</t>
  </si>
  <si>
    <t>CoC-HC</t>
  </si>
  <si>
    <t>Emissions Cost</t>
  </si>
  <si>
    <t>Annual Risk Cost and Operating Cost</t>
  </si>
  <si>
    <t>Annual Market Impact and Emissions Cost</t>
  </si>
  <si>
    <t>Total Annual Cost ($M)</t>
  </si>
  <si>
    <t>CAPEX-LC</t>
  </si>
  <si>
    <t>CAPEX-HC</t>
  </si>
  <si>
    <t>PV Cost ($M)  - Discount Rate BC, LC, HC</t>
  </si>
  <si>
    <t>PV Cost ($M)  - Asset Failure Rate BC, LC, HC</t>
  </si>
  <si>
    <t>PV Cost ($M)  - VCR BC, LC, HC</t>
  </si>
  <si>
    <t>PV Cost ($M)  - CAPEX BC, LC, HC</t>
  </si>
  <si>
    <t>PV Cost ($M)  - ISP BC, LC, HC</t>
  </si>
  <si>
    <t>PV Cost ($M)  - Cost of Carbon BC, LC, HC</t>
  </si>
  <si>
    <t>PV Cost ($M)  - Generation Connected BC, LC, HC</t>
  </si>
  <si>
    <t>PV Table</t>
  </si>
  <si>
    <t>PV</t>
  </si>
  <si>
    <t>Generation Dispatch Cost</t>
  </si>
  <si>
    <t>Total Market Impact and Emissions Cost</t>
  </si>
  <si>
    <t>Total Cost</t>
  </si>
  <si>
    <t>Net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</si>
</sst>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6" formatCode="&quot;$&quot;#,##0;[Red]\-&quot;$&quot;#,##0"/>
    <numFmt numFmtId="8" formatCode="&quot;$&quot;#,##0.00;[Red]\-&quot;$&quot;#,##0.00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"/>
    <numFmt numFmtId="165" formatCode="&quot;$&quot;#,##0.0;[Red]\-&quot;$&quot;#,##0.0"/>
    <numFmt numFmtId="166" formatCode="0.0%"/>
    <numFmt numFmtId="167" formatCode="&quot;$&quot;#,##0.000;[Red]\-&quot;$&quot;#,##0.000"/>
    <numFmt numFmtId="168" formatCode="#,##0.000"/>
    <numFmt numFmtId="169" formatCode="#,##0.0"/>
    <numFmt numFmtId="170" formatCode="_-[$€-2]* #,##0.00_-;\-[$€-2]* #,##0.00_-;_-[$€-2]* &quot;-&quot;??_-"/>
    <numFmt numFmtId="171" formatCode="General_)"/>
    <numFmt numFmtId="172" formatCode="0_)"/>
    <numFmt numFmtId="173" formatCode="##0.0"/>
    <numFmt numFmtId="174" formatCode="_(#,##0.0_);\(#,##0.0\);_(&quot;-&quot;_);_)@_)"/>
    <numFmt numFmtId="175" formatCode="\+0%;\-0%;0"/>
    <numFmt numFmtId="176" formatCode="_-* #,##0.0_-;\-* #,##0.0_-;_-* &quot;-&quot;?_-;_-@_-"/>
    <numFmt numFmtId="177" formatCode="_-* #,##0.00_-;\-* #,##0.00_-;_-* &quot;-&quot;?_-;_-@_-"/>
    <numFmt numFmtId="178" formatCode="_(#,##0_);\(#,##0\);_(&quot;-&quot;_);_)@_)"/>
    <numFmt numFmtId="179" formatCode="0.00_ ;[Red]\-0.00\ "/>
  </numFmts>
  <fonts count="148"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  <scheme val="minor"/>
    </font>
    <font>
      <b/>
      <sz val="18"/>
      <color theme="3"/>
      <name val="Arial"/>
      <family val="2"/>
      <scheme val="major"/>
    </font>
    <font>
      <sz val="10"/>
      <color indexed="8"/>
      <name val="Arial"/>
      <family val="2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b/>
      <sz val="10"/>
      <color indexed="8"/>
      <name val="Arial"/>
      <family val="2"/>
    </font>
    <font>
      <b/>
      <sz val="10"/>
      <name val="Arial"/>
      <family val="2"/>
      <charset val="204"/>
    </font>
    <font>
      <b/>
      <sz val="10"/>
      <color theme="1"/>
      <name val="Arial"/>
      <family val="2"/>
      <scheme val="minor"/>
    </font>
    <font>
      <b/>
      <sz val="10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7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  <scheme val="min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Verdana"/>
      <family val="2"/>
    </font>
    <font>
      <b/>
      <sz val="15"/>
      <color theme="3"/>
      <name val="Verdana"/>
      <family val="2"/>
    </font>
    <font>
      <b/>
      <sz val="13"/>
      <color theme="3"/>
      <name val="Verdana"/>
      <family val="2"/>
    </font>
    <font>
      <b/>
      <sz val="11"/>
      <color theme="3"/>
      <name val="Verdana"/>
      <family val="2"/>
    </font>
    <font>
      <sz val="10"/>
      <color rgb="FF006100"/>
      <name val="Verdana"/>
      <family val="2"/>
    </font>
    <font>
      <sz val="10"/>
      <color rgb="FF9C0006"/>
      <name val="Verdana"/>
      <family val="2"/>
    </font>
    <font>
      <sz val="10"/>
      <color rgb="FF9C6500"/>
      <name val="Verdana"/>
      <family val="2"/>
    </font>
    <font>
      <sz val="10"/>
      <color rgb="FF3F3F76"/>
      <name val="Verdana"/>
      <family val="2"/>
    </font>
    <font>
      <b/>
      <sz val="10"/>
      <color rgb="FF3F3F3F"/>
      <name val="Verdana"/>
      <family val="2"/>
    </font>
    <font>
      <b/>
      <sz val="10"/>
      <color rgb="FFFA7D00"/>
      <name val="Verdana"/>
      <family val="2"/>
    </font>
    <font>
      <sz val="10"/>
      <color rgb="FFFA7D00"/>
      <name val="Verdana"/>
      <family val="2"/>
    </font>
    <font>
      <b/>
      <sz val="10"/>
      <color theme="0"/>
      <name val="Verdana"/>
      <family val="2"/>
    </font>
    <font>
      <sz val="10"/>
      <color rgb="FFFF0000"/>
      <name val="Verdana"/>
      <family val="2"/>
    </font>
    <font>
      <i/>
      <sz val="10"/>
      <color rgb="FF7F7F7F"/>
      <name val="Verdana"/>
      <family val="2"/>
    </font>
    <font>
      <b/>
      <sz val="10"/>
      <color theme="1"/>
      <name val="Verdana"/>
      <family val="2"/>
    </font>
    <font>
      <sz val="10"/>
      <color theme="0"/>
      <name val="Verdana"/>
      <family val="2"/>
    </font>
    <font>
      <sz val="9"/>
      <name val="Franklin Gothic Book"/>
      <family val="2"/>
    </font>
    <font>
      <sz val="11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theme="0"/>
      <name val="Arial"/>
      <family val="2"/>
    </font>
    <font>
      <sz val="11"/>
      <color indexed="20"/>
      <name val="Calibri"/>
      <family val="2"/>
    </font>
    <font>
      <sz val="11"/>
      <color indexed="37"/>
      <name val="Calibri"/>
      <family val="2"/>
    </font>
    <font>
      <sz val="11"/>
      <color rgb="FF9C0006"/>
      <name val="Arial"/>
      <family val="2"/>
    </font>
    <font>
      <b/>
      <sz val="11"/>
      <color indexed="52"/>
      <name val="Calibri"/>
      <family val="2"/>
    </font>
    <font>
      <b/>
      <sz val="11"/>
      <color indexed="17"/>
      <name val="Calibri"/>
      <family val="2"/>
    </font>
    <font>
      <b/>
      <sz val="11"/>
      <color rgb="FFFA7D00"/>
      <name val="Arial"/>
      <family val="2"/>
    </font>
    <font>
      <b/>
      <sz val="11"/>
      <color indexed="9"/>
      <name val="Calibri"/>
      <family val="2"/>
    </font>
    <font>
      <b/>
      <sz val="11"/>
      <color theme="0"/>
      <name val="Arial"/>
      <family val="2"/>
    </font>
    <font>
      <i/>
      <sz val="8"/>
      <color indexed="8"/>
      <name val="FrnkGothITC Bk BT"/>
    </font>
    <font>
      <sz val="11"/>
      <color indexed="8"/>
      <name val="Arial"/>
      <family val="2"/>
    </font>
    <font>
      <sz val="10"/>
      <name val="MS Sans Serif"/>
      <family val="2"/>
    </font>
    <font>
      <sz val="8"/>
      <name val="FrnkGothITC Bk BT"/>
    </font>
    <font>
      <b/>
      <sz val="8"/>
      <color indexed="8"/>
      <name val="FrnkGothITC Bk BT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indexed="18"/>
      <name val="Arial"/>
      <family val="2"/>
    </font>
    <font>
      <i/>
      <sz val="11"/>
      <color rgb="FF7F7F7F"/>
      <name val="Arial"/>
      <family val="2"/>
    </font>
    <font>
      <sz val="7"/>
      <color indexed="8"/>
      <name val="FrnkGothITC Bk BT"/>
    </font>
    <font>
      <sz val="11"/>
      <color indexed="17"/>
      <name val="Calibri"/>
      <family val="2"/>
    </font>
    <font>
      <sz val="11"/>
      <color rgb="FF006100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</font>
    <font>
      <u/>
      <sz val="9"/>
      <color theme="10"/>
      <name val="Franklin Gothic Book"/>
      <family val="2"/>
    </font>
    <font>
      <sz val="11"/>
      <color indexed="45"/>
      <name val="Calibri"/>
      <family val="2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sz val="11"/>
      <color rgb="FF3F3F76"/>
      <name val="Arial"/>
      <family val="2"/>
    </font>
    <font>
      <sz val="11"/>
      <color indexed="52"/>
      <name val="Calibri"/>
      <family val="2"/>
    </font>
    <font>
      <sz val="11"/>
      <color rgb="FFFA7D00"/>
      <name val="Arial"/>
      <family val="2"/>
    </font>
    <font>
      <sz val="11"/>
      <color indexed="60"/>
      <name val="Calibri"/>
      <family val="2"/>
    </font>
    <font>
      <sz val="11"/>
      <color rgb="FF9C6500"/>
      <name val="Arial"/>
      <family val="2"/>
    </font>
    <font>
      <sz val="11"/>
      <name val="Calibri"/>
      <family val="2"/>
    </font>
    <font>
      <sz val="8"/>
      <name val="Arial"/>
      <family val="2"/>
    </font>
    <font>
      <sz val="9"/>
      <name val="Times New Roman"/>
      <family val="1"/>
    </font>
    <font>
      <sz val="11"/>
      <color indexed="8"/>
      <name val="Franklin Gothic Book"/>
      <family val="2"/>
    </font>
    <font>
      <sz val="8"/>
      <name val="Verdana"/>
      <family val="2"/>
    </font>
    <font>
      <sz val="10"/>
      <name val="Courier"/>
      <family val="3"/>
    </font>
    <font>
      <sz val="8"/>
      <color theme="0"/>
      <name val="Arial"/>
      <family val="2"/>
    </font>
    <font>
      <b/>
      <sz val="11"/>
      <color indexed="63"/>
      <name val="Calibri"/>
      <family val="2"/>
    </font>
    <font>
      <b/>
      <sz val="11"/>
      <color rgb="FF3F3F3F"/>
      <name val="Arial"/>
      <family val="2"/>
    </font>
    <font>
      <sz val="10"/>
      <color indexed="10"/>
      <name val="Arial"/>
      <family val="2"/>
    </font>
    <font>
      <sz val="8"/>
      <color rgb="FF00009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7"/>
      <name val="Arial"/>
      <family val="2"/>
    </font>
    <font>
      <sz val="8"/>
      <color rgb="FF000080"/>
      <name val="Arial"/>
      <family val="2"/>
    </font>
    <font>
      <b/>
      <sz val="18"/>
      <color indexed="56"/>
      <name val="Cambria"/>
      <family val="2"/>
    </font>
    <font>
      <b/>
      <sz val="11"/>
      <color theme="1"/>
      <name val="Arial"/>
      <family val="2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sz val="11"/>
      <color rgb="FFFF0000"/>
      <name val="Arial"/>
      <family val="2"/>
    </font>
    <font>
      <sz val="12"/>
      <name val="Arial"/>
      <family val="2"/>
    </font>
    <font>
      <b/>
      <sz val="9"/>
      <color theme="1" tint="0.24994659260841701"/>
      <name val="Arial"/>
      <family val="2"/>
      <scheme val="major"/>
    </font>
    <font>
      <sz val="9"/>
      <color theme="1" tint="0.24994659260841701"/>
      <name val="Arial"/>
      <family val="2"/>
      <scheme val="major"/>
    </font>
    <font>
      <sz val="9"/>
      <color theme="1" tint="0.24994659260841701"/>
      <name val="Arial"/>
      <family val="2"/>
      <scheme val="minor"/>
    </font>
    <font>
      <sz val="8"/>
      <name val="Arial"/>
      <family val="2"/>
      <scheme val="minor"/>
    </font>
    <font>
      <sz val="10"/>
      <color theme="0" tint="-0.34998626667073579"/>
      <name val="Arial"/>
      <family val="2"/>
    </font>
    <font>
      <sz val="11"/>
      <name val="Arial"/>
      <family val="2"/>
    </font>
    <font>
      <sz val="11"/>
      <color theme="0" tint="-0.499984740745262"/>
      <name val="Arial"/>
      <family val="2"/>
      <scheme val="minor"/>
    </font>
    <font>
      <sz val="11"/>
      <color theme="0" tint="-0.499984740745262"/>
      <name val="Arial"/>
      <family val="2"/>
    </font>
    <font>
      <sz val="9"/>
      <name val="Arial"/>
      <family val="2"/>
      <scheme val="major"/>
    </font>
    <font>
      <b/>
      <sz val="11"/>
      <color theme="1" tint="0.24994659260841701"/>
      <name val="Arial"/>
      <family val="2"/>
      <scheme val="major"/>
    </font>
    <font>
      <b/>
      <sz val="9"/>
      <name val="Arial"/>
      <family val="2"/>
      <scheme val="major"/>
    </font>
    <font>
      <sz val="7"/>
      <name val="Arial"/>
      <family val="2"/>
      <scheme val="major"/>
    </font>
    <font>
      <sz val="9"/>
      <color theme="11"/>
      <name val="Wingdings"/>
      <charset val="2"/>
    </font>
    <font>
      <b/>
      <sz val="9"/>
      <color theme="0"/>
      <name val="Arial"/>
      <family val="2"/>
      <scheme val="major"/>
    </font>
    <font>
      <sz val="9"/>
      <color theme="0"/>
      <name val="Arial"/>
      <family val="2"/>
      <scheme val="major"/>
    </font>
    <font>
      <b/>
      <sz val="9"/>
      <color rgb="FFFF0000"/>
      <name val="Arial"/>
      <family val="2"/>
      <scheme val="major"/>
    </font>
    <font>
      <i/>
      <sz val="9"/>
      <name val="Arial"/>
      <family val="2"/>
      <scheme val="major"/>
    </font>
  </fonts>
  <fills count="1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1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0"/>
      </patternFill>
    </fill>
    <fill>
      <patternFill patternType="solid">
        <fgColor indexed="42"/>
      </patternFill>
    </fill>
    <fill>
      <patternFill patternType="solid">
        <fgColor indexed="14"/>
      </patternFill>
    </fill>
    <fill>
      <patternFill patternType="solid">
        <fgColor indexed="35"/>
      </patternFill>
    </fill>
    <fill>
      <patternFill patternType="solid">
        <fgColor indexed="46"/>
      </patternFill>
    </fill>
    <fill>
      <patternFill patternType="solid">
        <fgColor indexed="51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60"/>
      </patternFill>
    </fill>
    <fill>
      <patternFill patternType="solid">
        <fgColor rgb="FFD9D9D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2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51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869">
    <xf numFmtId="0" fontId="0" fillId="0" borderId="0"/>
    <xf numFmtId="0" fontId="6" fillId="0" borderId="0" applyNumberForma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8" fillId="0" borderId="8" applyNumberFormat="0" applyFill="0" applyAlignment="0" applyProtection="0"/>
    <xf numFmtId="0" fontId="9" fillId="0" borderId="9" applyNumberFormat="0" applyFill="0" applyAlignment="0" applyProtection="0"/>
    <xf numFmtId="0" fontId="10" fillId="0" borderId="10" applyNumberFormat="0" applyFill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9" borderId="11" applyNumberFormat="0" applyAlignment="0" applyProtection="0"/>
    <xf numFmtId="0" fontId="15" fillId="10" borderId="12" applyNumberFormat="0" applyAlignment="0" applyProtection="0"/>
    <xf numFmtId="0" fontId="16" fillId="10" borderId="11" applyNumberFormat="0" applyAlignment="0" applyProtection="0"/>
    <xf numFmtId="0" fontId="17" fillId="0" borderId="13" applyNumberFormat="0" applyFill="0" applyAlignment="0" applyProtection="0"/>
    <xf numFmtId="0" fontId="18" fillId="11" borderId="14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16" applyNumberFormat="0" applyFill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21" fillId="36" borderId="0" applyNumberFormat="0" applyBorder="0" applyAlignment="0" applyProtection="0"/>
    <xf numFmtId="0" fontId="5" fillId="12" borderId="15" applyNumberFormat="0" applyFont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34" borderId="0" applyNumberFormat="0" applyBorder="0" applyAlignment="0" applyProtection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12" borderId="15" applyNumberFormat="0" applyFont="0" applyAlignment="0" applyProtection="0"/>
    <xf numFmtId="0" fontId="1" fillId="0" borderId="0"/>
    <xf numFmtId="0" fontId="32" fillId="0" borderId="8" applyNumberFormat="0" applyFill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4" fillId="0" borderId="0" applyNumberFormat="0" applyFill="0" applyBorder="0" applyAlignment="0" applyProtection="0"/>
    <xf numFmtId="0" fontId="35" fillId="6" borderId="0" applyNumberFormat="0" applyBorder="0" applyAlignment="0" applyProtection="0"/>
    <xf numFmtId="0" fontId="36" fillId="7" borderId="0" applyNumberFormat="0" applyBorder="0" applyAlignment="0" applyProtection="0"/>
    <xf numFmtId="0" fontId="37" fillId="8" borderId="0" applyNumberFormat="0" applyBorder="0" applyAlignment="0" applyProtection="0"/>
    <xf numFmtId="0" fontId="38" fillId="9" borderId="11" applyNumberFormat="0" applyAlignment="0" applyProtection="0"/>
    <xf numFmtId="0" fontId="39" fillId="10" borderId="12" applyNumberFormat="0" applyAlignment="0" applyProtection="0"/>
    <xf numFmtId="0" fontId="40" fillId="10" borderId="11" applyNumberFormat="0" applyAlignment="0" applyProtection="0"/>
    <xf numFmtId="0" fontId="41" fillId="0" borderId="13" applyNumberFormat="0" applyFill="0" applyAlignment="0" applyProtection="0"/>
    <xf numFmtId="0" fontId="42" fillId="11" borderId="14" applyNumberFormat="0" applyAlignment="0" applyProtection="0"/>
    <xf numFmtId="0" fontId="43" fillId="0" borderId="0" applyNumberFormat="0" applyFill="0" applyBorder="0" applyAlignment="0" applyProtection="0"/>
    <xf numFmtId="0" fontId="1" fillId="12" borderId="15" applyNumberFormat="0" applyFont="0" applyAlignment="0" applyProtection="0"/>
    <xf numFmtId="0" fontId="44" fillId="0" borderId="0" applyNumberFormat="0" applyFill="0" applyBorder="0" applyAlignment="0" applyProtection="0"/>
    <xf numFmtId="0" fontId="25" fillId="0" borderId="16" applyNumberFormat="0" applyFill="0" applyAlignment="0" applyProtection="0"/>
    <xf numFmtId="0" fontId="4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45" fillId="32" borderId="0" applyNumberFormat="0" applyBorder="0" applyAlignment="0" applyProtection="0"/>
    <xf numFmtId="0" fontId="4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45" fillId="36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9" fontId="4" fillId="0" borderId="0" applyFont="0" applyFill="0" applyBorder="0" applyAlignment="0" applyProtection="0"/>
    <xf numFmtId="0" fontId="48" fillId="0" borderId="0"/>
    <xf numFmtId="0" fontId="6" fillId="0" borderId="0" applyNumberFormat="0" applyFill="0" applyBorder="0" applyAlignment="0" applyProtection="0"/>
    <xf numFmtId="0" fontId="49" fillId="0" borderId="8" applyNumberFormat="0" applyFill="0" applyAlignment="0" applyProtection="0"/>
    <xf numFmtId="0" fontId="50" fillId="0" borderId="9" applyNumberFormat="0" applyFill="0" applyAlignment="0" applyProtection="0"/>
    <xf numFmtId="0" fontId="51" fillId="0" borderId="10" applyNumberFormat="0" applyFill="0" applyAlignment="0" applyProtection="0"/>
    <xf numFmtId="0" fontId="51" fillId="0" borderId="0" applyNumberFormat="0" applyFill="0" applyBorder="0" applyAlignment="0" applyProtection="0"/>
    <xf numFmtId="0" fontId="52" fillId="6" borderId="0" applyNumberFormat="0" applyBorder="0" applyAlignment="0" applyProtection="0"/>
    <xf numFmtId="0" fontId="53" fillId="7" borderId="0" applyNumberFormat="0" applyBorder="0" applyAlignment="0" applyProtection="0"/>
    <xf numFmtId="0" fontId="54" fillId="8" borderId="0" applyNumberFormat="0" applyBorder="0" applyAlignment="0" applyProtection="0"/>
    <xf numFmtId="0" fontId="55" fillId="9" borderId="11" applyNumberFormat="0" applyAlignment="0" applyProtection="0"/>
    <xf numFmtId="0" fontId="56" fillId="10" borderId="12" applyNumberFormat="0" applyAlignment="0" applyProtection="0"/>
    <xf numFmtId="0" fontId="57" fillId="10" borderId="11" applyNumberFormat="0" applyAlignment="0" applyProtection="0"/>
    <xf numFmtId="0" fontId="58" fillId="0" borderId="13" applyNumberFormat="0" applyFill="0" applyAlignment="0" applyProtection="0"/>
    <xf numFmtId="0" fontId="59" fillId="11" borderId="14" applyNumberFormat="0" applyAlignment="0" applyProtection="0"/>
    <xf numFmtId="0" fontId="60" fillId="0" borderId="0" applyNumberFormat="0" applyFill="0" applyBorder="0" applyAlignment="0" applyProtection="0"/>
    <xf numFmtId="0" fontId="48" fillId="12" borderId="15" applyNumberFormat="0" applyFont="0" applyAlignment="0" applyProtection="0"/>
    <xf numFmtId="0" fontId="61" fillId="0" borderId="0" applyNumberFormat="0" applyFill="0" applyBorder="0" applyAlignment="0" applyProtection="0"/>
    <xf numFmtId="0" fontId="62" fillId="0" borderId="16" applyNumberFormat="0" applyFill="0" applyAlignment="0" applyProtection="0"/>
    <xf numFmtId="0" fontId="63" fillId="13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7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25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63" fillId="28" borderId="0" applyNumberFormat="0" applyBorder="0" applyAlignment="0" applyProtection="0"/>
    <xf numFmtId="0" fontId="63" fillId="29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63" fillId="32" borderId="0" applyNumberFormat="0" applyBorder="0" applyAlignment="0" applyProtection="0"/>
    <xf numFmtId="0" fontId="63" fillId="33" borderId="0" applyNumberFormat="0" applyBorder="0" applyAlignment="0" applyProtection="0"/>
    <xf numFmtId="0" fontId="48" fillId="34" borderId="0" applyNumberFormat="0" applyBorder="0" applyAlignment="0" applyProtection="0"/>
    <xf numFmtId="0" fontId="48" fillId="35" borderId="0" applyNumberFormat="0" applyBorder="0" applyAlignment="0" applyProtection="0"/>
    <xf numFmtId="0" fontId="63" fillId="36" borderId="0" applyNumberFormat="0" applyBorder="0" applyAlignment="0" applyProtection="0"/>
    <xf numFmtId="0" fontId="64" fillId="0" borderId="0"/>
    <xf numFmtId="0" fontId="64" fillId="0" borderId="0"/>
    <xf numFmtId="0" fontId="5" fillId="0" borderId="0"/>
    <xf numFmtId="0" fontId="5" fillId="0" borderId="0"/>
    <xf numFmtId="0" fontId="5" fillId="14" borderId="0" applyNumberFormat="0" applyBorder="0" applyAlignment="0" applyProtection="0"/>
    <xf numFmtId="0" fontId="47" fillId="14" borderId="0" applyNumberFormat="0" applyBorder="0" applyAlignment="0" applyProtection="0"/>
    <xf numFmtId="0" fontId="7" fillId="46" borderId="0" applyNumberFormat="0" applyBorder="0" applyAlignment="0" applyProtection="0"/>
    <xf numFmtId="0" fontId="47" fillId="14" borderId="0" applyNumberFormat="0" applyBorder="0" applyAlignment="0" applyProtection="0"/>
    <xf numFmtId="0" fontId="47" fillId="47" borderId="0" applyNumberFormat="0" applyBorder="0" applyAlignment="0" applyProtection="0"/>
    <xf numFmtId="0" fontId="47" fillId="14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5" fillId="14" borderId="0" applyNumberFormat="0" applyBorder="0" applyAlignment="0" applyProtection="0"/>
    <xf numFmtId="0" fontId="65" fillId="48" borderId="0" applyNumberFormat="0" applyBorder="0" applyAlignment="0" applyProtection="0"/>
    <xf numFmtId="0" fontId="5" fillId="14" borderId="0" applyNumberFormat="0" applyBorder="0" applyAlignment="0" applyProtection="0"/>
    <xf numFmtId="0" fontId="5" fillId="47" borderId="0" applyNumberFormat="0" applyBorder="0" applyAlignment="0" applyProtection="0"/>
    <xf numFmtId="0" fontId="5" fillId="14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47" borderId="0" applyNumberFormat="0" applyBorder="0" applyAlignment="0" applyProtection="0"/>
    <xf numFmtId="0" fontId="5" fillId="14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65" fillId="47" borderId="0" applyNumberFormat="0" applyBorder="0" applyAlignment="0" applyProtection="0"/>
    <xf numFmtId="0" fontId="5" fillId="14" borderId="0" applyNumberFormat="0" applyBorder="0" applyAlignment="0" applyProtection="0"/>
    <xf numFmtId="0" fontId="5" fillId="47" borderId="0" applyNumberFormat="0" applyBorder="0" applyAlignment="0" applyProtection="0"/>
    <xf numFmtId="0" fontId="5" fillId="14" borderId="0" applyNumberFormat="0" applyBorder="0" applyAlignment="0" applyProtection="0"/>
    <xf numFmtId="0" fontId="5" fillId="47" borderId="0" applyNumberFormat="0" applyBorder="0" applyAlignment="0" applyProtection="0"/>
    <xf numFmtId="0" fontId="5" fillId="14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47" fillId="14" borderId="0" applyNumberFormat="0" applyBorder="0" applyAlignment="0" applyProtection="0"/>
    <xf numFmtId="0" fontId="65" fillId="48" borderId="0" applyNumberFormat="0" applyBorder="0" applyAlignment="0" applyProtection="0"/>
    <xf numFmtId="0" fontId="47" fillId="14" borderId="0" applyNumberFormat="0" applyBorder="0" applyAlignment="0" applyProtection="0"/>
    <xf numFmtId="0" fontId="47" fillId="47" borderId="0" applyNumberFormat="0" applyBorder="0" applyAlignment="0" applyProtection="0"/>
    <xf numFmtId="0" fontId="47" fillId="14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8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47" fillId="18" borderId="0" applyNumberFormat="0" applyBorder="0" applyAlignment="0" applyProtection="0"/>
    <xf numFmtId="0" fontId="7" fillId="49" borderId="0" applyNumberFormat="0" applyBorder="0" applyAlignment="0" applyProtection="0"/>
    <xf numFmtId="0" fontId="47" fillId="18" borderId="0" applyNumberFormat="0" applyBorder="0" applyAlignment="0" applyProtection="0"/>
    <xf numFmtId="0" fontId="47" fillId="50" borderId="0" applyNumberFormat="0" applyBorder="0" applyAlignment="0" applyProtection="0"/>
    <xf numFmtId="0" fontId="47" fillId="18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65" fillId="51" borderId="0" applyNumberFormat="0" applyBorder="0" applyAlignment="0" applyProtection="0"/>
    <xf numFmtId="0" fontId="65" fillId="50" borderId="0" applyNumberFormat="0" applyBorder="0" applyAlignment="0" applyProtection="0"/>
    <xf numFmtId="0" fontId="47" fillId="18" borderId="0" applyNumberFormat="0" applyBorder="0" applyAlignment="0" applyProtection="0"/>
    <xf numFmtId="0" fontId="65" fillId="51" borderId="0" applyNumberFormat="0" applyBorder="0" applyAlignment="0" applyProtection="0"/>
    <xf numFmtId="0" fontId="47" fillId="18" borderId="0" applyNumberFormat="0" applyBorder="0" applyAlignment="0" applyProtection="0"/>
    <xf numFmtId="0" fontId="47" fillId="50" borderId="0" applyNumberFormat="0" applyBorder="0" applyAlignment="0" applyProtection="0"/>
    <xf numFmtId="0" fontId="47" fillId="18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65" fillId="50" borderId="0" applyNumberFormat="0" applyBorder="0" applyAlignment="0" applyProtection="0"/>
    <xf numFmtId="0" fontId="65" fillId="51" borderId="0" applyNumberFormat="0" applyBorder="0" applyAlignment="0" applyProtection="0"/>
    <xf numFmtId="0" fontId="65" fillId="50" borderId="0" applyNumberFormat="0" applyBorder="0" applyAlignment="0" applyProtection="0"/>
    <xf numFmtId="0" fontId="65" fillId="52" borderId="0" applyNumberFormat="0" applyBorder="0" applyAlignment="0" applyProtection="0"/>
    <xf numFmtId="0" fontId="47" fillId="22" borderId="0" applyNumberFormat="0" applyBorder="0" applyAlignment="0" applyProtection="0"/>
    <xf numFmtId="0" fontId="7" fillId="53" borderId="0" applyNumberFormat="0" applyBorder="0" applyAlignment="0" applyProtection="0"/>
    <xf numFmtId="0" fontId="47" fillId="22" borderId="0" applyNumberFormat="0" applyBorder="0" applyAlignment="0" applyProtection="0"/>
    <xf numFmtId="0" fontId="47" fillId="52" borderId="0" applyNumberFormat="0" applyBorder="0" applyAlignment="0" applyProtection="0"/>
    <xf numFmtId="0" fontId="47" fillId="2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65" fillId="54" borderId="0" applyNumberFormat="0" applyBorder="0" applyAlignment="0" applyProtection="0"/>
    <xf numFmtId="0" fontId="47" fillId="22" borderId="0" applyNumberFormat="0" applyBorder="0" applyAlignment="0" applyProtection="0"/>
    <xf numFmtId="0" fontId="65" fillId="54" borderId="0" applyNumberFormat="0" applyBorder="0" applyAlignment="0" applyProtection="0"/>
    <xf numFmtId="0" fontId="47" fillId="22" borderId="0" applyNumberFormat="0" applyBorder="0" applyAlignment="0" applyProtection="0"/>
    <xf numFmtId="0" fontId="47" fillId="52" borderId="0" applyNumberFormat="0" applyBorder="0" applyAlignment="0" applyProtection="0"/>
    <xf numFmtId="0" fontId="47" fillId="2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65" fillId="54" borderId="0" applyNumberFormat="0" applyBorder="0" applyAlignment="0" applyProtection="0"/>
    <xf numFmtId="0" fontId="65" fillId="52" borderId="0" applyNumberFormat="0" applyBorder="0" applyAlignment="0" applyProtection="0"/>
    <xf numFmtId="0" fontId="65" fillId="55" borderId="0" applyNumberFormat="0" applyBorder="0" applyAlignment="0" applyProtection="0"/>
    <xf numFmtId="0" fontId="47" fillId="26" borderId="0" applyNumberFormat="0" applyBorder="0" applyAlignment="0" applyProtection="0"/>
    <xf numFmtId="0" fontId="7" fillId="56" borderId="0" applyNumberFormat="0" applyBorder="0" applyAlignment="0" applyProtection="0"/>
    <xf numFmtId="0" fontId="47" fillId="26" borderId="0" applyNumberFormat="0" applyBorder="0" applyAlignment="0" applyProtection="0"/>
    <xf numFmtId="0" fontId="47" fillId="47" borderId="0" applyNumberFormat="0" applyBorder="0" applyAlignment="0" applyProtection="0"/>
    <xf numFmtId="0" fontId="47" fillId="26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65" fillId="57" borderId="0" applyNumberFormat="0" applyBorder="0" applyAlignment="0" applyProtection="0"/>
    <xf numFmtId="0" fontId="65" fillId="47" borderId="0" applyNumberFormat="0" applyBorder="0" applyAlignment="0" applyProtection="0"/>
    <xf numFmtId="0" fontId="47" fillId="26" borderId="0" applyNumberFormat="0" applyBorder="0" applyAlignment="0" applyProtection="0"/>
    <xf numFmtId="0" fontId="65" fillId="57" borderId="0" applyNumberFormat="0" applyBorder="0" applyAlignment="0" applyProtection="0"/>
    <xf numFmtId="0" fontId="47" fillId="26" borderId="0" applyNumberFormat="0" applyBorder="0" applyAlignment="0" applyProtection="0"/>
    <xf numFmtId="0" fontId="47" fillId="47" borderId="0" applyNumberFormat="0" applyBorder="0" applyAlignment="0" applyProtection="0"/>
    <xf numFmtId="0" fontId="47" fillId="26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57" borderId="0" applyNumberFormat="0" applyBorder="0" applyAlignment="0" applyProtection="0"/>
    <xf numFmtId="0" fontId="65" fillId="47" borderId="0" applyNumberFormat="0" applyBorder="0" applyAlignment="0" applyProtection="0"/>
    <xf numFmtId="0" fontId="65" fillId="58" borderId="0" applyNumberFormat="0" applyBorder="0" applyAlignment="0" applyProtection="0"/>
    <xf numFmtId="0" fontId="47" fillId="30" borderId="0" applyNumberFormat="0" applyBorder="0" applyAlignment="0" applyProtection="0"/>
    <xf numFmtId="0" fontId="7" fillId="46" borderId="0" applyNumberFormat="0" applyBorder="0" applyAlignment="0" applyProtection="0"/>
    <xf numFmtId="0" fontId="65" fillId="59" borderId="0" applyNumberFormat="0" applyBorder="0" applyAlignment="0" applyProtection="0"/>
    <xf numFmtId="0" fontId="47" fillId="30" borderId="0" applyNumberFormat="0" applyBorder="0" applyAlignment="0" applyProtection="0"/>
    <xf numFmtId="0" fontId="65" fillId="59" borderId="0" applyNumberFormat="0" applyBorder="0" applyAlignment="0" applyProtection="0"/>
    <xf numFmtId="0" fontId="65" fillId="47" borderId="0" applyNumberFormat="0" applyBorder="0" applyAlignment="0" applyProtection="0"/>
    <xf numFmtId="0" fontId="47" fillId="34" borderId="0" applyNumberFormat="0" applyBorder="0" applyAlignment="0" applyProtection="0"/>
    <xf numFmtId="0" fontId="7" fillId="47" borderId="0" applyNumberFormat="0" applyBorder="0" applyAlignment="0" applyProtection="0"/>
    <xf numFmtId="0" fontId="47" fillId="34" borderId="0" applyNumberFormat="0" applyBorder="0" applyAlignment="0" applyProtection="0"/>
    <xf numFmtId="0" fontId="47" fillId="52" borderId="0" applyNumberFormat="0" applyBorder="0" applyAlignment="0" applyProtection="0"/>
    <xf numFmtId="0" fontId="47" fillId="34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65" fillId="47" borderId="0" applyNumberFormat="0" applyBorder="0" applyAlignment="0" applyProtection="0"/>
    <xf numFmtId="0" fontId="65" fillId="52" borderId="0" applyNumberFormat="0" applyBorder="0" applyAlignment="0" applyProtection="0"/>
    <xf numFmtId="0" fontId="47" fillId="34" borderId="0" applyNumberFormat="0" applyBorder="0" applyAlignment="0" applyProtection="0"/>
    <xf numFmtId="0" fontId="65" fillId="47" borderId="0" applyNumberFormat="0" applyBorder="0" applyAlignment="0" applyProtection="0"/>
    <xf numFmtId="0" fontId="47" fillId="34" borderId="0" applyNumberFormat="0" applyBorder="0" applyAlignment="0" applyProtection="0"/>
    <xf numFmtId="0" fontId="47" fillId="52" borderId="0" applyNumberFormat="0" applyBorder="0" applyAlignment="0" applyProtection="0"/>
    <xf numFmtId="0" fontId="47" fillId="34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65" fillId="52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52" borderId="0" applyNumberFormat="0" applyBorder="0" applyAlignment="0" applyProtection="0"/>
    <xf numFmtId="0" fontId="65" fillId="58" borderId="0" applyNumberFormat="0" applyBorder="0" applyAlignment="0" applyProtection="0"/>
    <xf numFmtId="0" fontId="47" fillId="15" borderId="0" applyNumberFormat="0" applyBorder="0" applyAlignment="0" applyProtection="0"/>
    <xf numFmtId="0" fontId="7" fillId="60" borderId="0" applyNumberFormat="0" applyBorder="0" applyAlignment="0" applyProtection="0"/>
    <xf numFmtId="0" fontId="47" fillId="15" borderId="0" applyNumberFormat="0" applyBorder="0" applyAlignment="0" applyProtection="0"/>
    <xf numFmtId="0" fontId="47" fillId="60" borderId="0" applyNumberFormat="0" applyBorder="0" applyAlignment="0" applyProtection="0"/>
    <xf numFmtId="0" fontId="47" fillId="15" borderId="0" applyNumberFormat="0" applyBorder="0" applyAlignment="0" applyProtection="0"/>
    <xf numFmtId="0" fontId="47" fillId="60" borderId="0" applyNumberFormat="0" applyBorder="0" applyAlignment="0" applyProtection="0"/>
    <xf numFmtId="0" fontId="47" fillId="60" borderId="0" applyNumberFormat="0" applyBorder="0" applyAlignment="0" applyProtection="0"/>
    <xf numFmtId="0" fontId="65" fillId="61" borderId="0" applyNumberFormat="0" applyBorder="0" applyAlignment="0" applyProtection="0"/>
    <xf numFmtId="0" fontId="65" fillId="60" borderId="0" applyNumberFormat="0" applyBorder="0" applyAlignment="0" applyProtection="0"/>
    <xf numFmtId="0" fontId="47" fillId="15" borderId="0" applyNumberFormat="0" applyBorder="0" applyAlignment="0" applyProtection="0"/>
    <xf numFmtId="0" fontId="65" fillId="61" borderId="0" applyNumberFormat="0" applyBorder="0" applyAlignment="0" applyProtection="0"/>
    <xf numFmtId="0" fontId="47" fillId="15" borderId="0" applyNumberFormat="0" applyBorder="0" applyAlignment="0" applyProtection="0"/>
    <xf numFmtId="0" fontId="47" fillId="60" borderId="0" applyNumberFormat="0" applyBorder="0" applyAlignment="0" applyProtection="0"/>
    <xf numFmtId="0" fontId="47" fillId="15" borderId="0" applyNumberFormat="0" applyBorder="0" applyAlignment="0" applyProtection="0"/>
    <xf numFmtId="0" fontId="47" fillId="60" borderId="0" applyNumberFormat="0" applyBorder="0" applyAlignment="0" applyProtection="0"/>
    <xf numFmtId="0" fontId="47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1" borderId="0" applyNumberFormat="0" applyBorder="0" applyAlignment="0" applyProtection="0"/>
    <xf numFmtId="0" fontId="65" fillId="60" borderId="0" applyNumberFormat="0" applyBorder="0" applyAlignment="0" applyProtection="0"/>
    <xf numFmtId="0" fontId="65" fillId="50" borderId="0" applyNumberFormat="0" applyBorder="0" applyAlignment="0" applyProtection="0"/>
    <xf numFmtId="0" fontId="47" fillId="19" borderId="0" applyNumberFormat="0" applyBorder="0" applyAlignment="0" applyProtection="0"/>
    <xf numFmtId="0" fontId="7" fillId="49" borderId="0" applyNumberFormat="0" applyBorder="0" applyAlignment="0" applyProtection="0"/>
    <xf numFmtId="0" fontId="47" fillId="19" borderId="0" applyNumberFormat="0" applyBorder="0" applyAlignment="0" applyProtection="0"/>
    <xf numFmtId="0" fontId="65" fillId="50" borderId="0" applyNumberFormat="0" applyBorder="0" applyAlignment="0" applyProtection="0"/>
    <xf numFmtId="0" fontId="65" fillId="62" borderId="0" applyNumberFormat="0" applyBorder="0" applyAlignment="0" applyProtection="0"/>
    <xf numFmtId="0" fontId="47" fillId="23" borderId="0" applyNumberFormat="0" applyBorder="0" applyAlignment="0" applyProtection="0"/>
    <xf numFmtId="0" fontId="7" fillId="63" borderId="0" applyNumberFormat="0" applyBorder="0" applyAlignment="0" applyProtection="0"/>
    <xf numFmtId="0" fontId="47" fillId="23" borderId="0" applyNumberFormat="0" applyBorder="0" applyAlignment="0" applyProtection="0"/>
    <xf numFmtId="0" fontId="47" fillId="62" borderId="0" applyNumberFormat="0" applyBorder="0" applyAlignment="0" applyProtection="0"/>
    <xf numFmtId="0" fontId="47" fillId="23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65" fillId="64" borderId="0" applyNumberFormat="0" applyBorder="0" applyAlignment="0" applyProtection="0"/>
    <xf numFmtId="0" fontId="47" fillId="23" borderId="0" applyNumberFormat="0" applyBorder="0" applyAlignment="0" applyProtection="0"/>
    <xf numFmtId="0" fontId="65" fillId="64" borderId="0" applyNumberFormat="0" applyBorder="0" applyAlignment="0" applyProtection="0"/>
    <xf numFmtId="0" fontId="47" fillId="23" borderId="0" applyNumberFormat="0" applyBorder="0" applyAlignment="0" applyProtection="0"/>
    <xf numFmtId="0" fontId="47" fillId="62" borderId="0" applyNumberFormat="0" applyBorder="0" applyAlignment="0" applyProtection="0"/>
    <xf numFmtId="0" fontId="47" fillId="23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65" fillId="64" borderId="0" applyNumberFormat="0" applyBorder="0" applyAlignment="0" applyProtection="0"/>
    <xf numFmtId="0" fontId="65" fillId="62" borderId="0" applyNumberFormat="0" applyBorder="0" applyAlignment="0" applyProtection="0"/>
    <xf numFmtId="0" fontId="65" fillId="60" borderId="0" applyNumberFormat="0" applyBorder="0" applyAlignment="0" applyProtection="0"/>
    <xf numFmtId="0" fontId="47" fillId="27" borderId="0" applyNumberFormat="0" applyBorder="0" applyAlignment="0" applyProtection="0"/>
    <xf numFmtId="0" fontId="7" fillId="65" borderId="0" applyNumberFormat="0" applyBorder="0" applyAlignment="0" applyProtection="0"/>
    <xf numFmtId="0" fontId="47" fillId="27" borderId="0" applyNumberFormat="0" applyBorder="0" applyAlignment="0" applyProtection="0"/>
    <xf numFmtId="0" fontId="47" fillId="60" borderId="0" applyNumberFormat="0" applyBorder="0" applyAlignment="0" applyProtection="0"/>
    <xf numFmtId="0" fontId="47" fillId="27" borderId="0" applyNumberFormat="0" applyBorder="0" applyAlignment="0" applyProtection="0"/>
    <xf numFmtId="0" fontId="47" fillId="60" borderId="0" applyNumberFormat="0" applyBorder="0" applyAlignment="0" applyProtection="0"/>
    <xf numFmtId="0" fontId="47" fillId="60" borderId="0" applyNumberFormat="0" applyBorder="0" applyAlignment="0" applyProtection="0"/>
    <xf numFmtId="0" fontId="65" fillId="57" borderId="0" applyNumberFormat="0" applyBorder="0" applyAlignment="0" applyProtection="0"/>
    <xf numFmtId="0" fontId="47" fillId="27" borderId="0" applyNumberFormat="0" applyBorder="0" applyAlignment="0" applyProtection="0"/>
    <xf numFmtId="0" fontId="65" fillId="57" borderId="0" applyNumberFormat="0" applyBorder="0" applyAlignment="0" applyProtection="0"/>
    <xf numFmtId="0" fontId="47" fillId="27" borderId="0" applyNumberFormat="0" applyBorder="0" applyAlignment="0" applyProtection="0"/>
    <xf numFmtId="0" fontId="47" fillId="60" borderId="0" applyNumberFormat="0" applyBorder="0" applyAlignment="0" applyProtection="0"/>
    <xf numFmtId="0" fontId="47" fillId="27" borderId="0" applyNumberFormat="0" applyBorder="0" applyAlignment="0" applyProtection="0"/>
    <xf numFmtId="0" fontId="47" fillId="60" borderId="0" applyNumberFormat="0" applyBorder="0" applyAlignment="0" applyProtection="0"/>
    <xf numFmtId="0" fontId="47" fillId="60" borderId="0" applyNumberFormat="0" applyBorder="0" applyAlignment="0" applyProtection="0"/>
    <xf numFmtId="0" fontId="65" fillId="57" borderId="0" applyNumberFormat="0" applyBorder="0" applyAlignment="0" applyProtection="0"/>
    <xf numFmtId="0" fontId="65" fillId="60" borderId="0" applyNumberFormat="0" applyBorder="0" applyAlignment="0" applyProtection="0"/>
    <xf numFmtId="0" fontId="65" fillId="58" borderId="0" applyNumberFormat="0" applyBorder="0" applyAlignment="0" applyProtection="0"/>
    <xf numFmtId="0" fontId="47" fillId="31" borderId="0" applyNumberFormat="0" applyBorder="0" applyAlignment="0" applyProtection="0"/>
    <xf numFmtId="0" fontId="7" fillId="66" borderId="0" applyNumberFormat="0" applyBorder="0" applyAlignment="0" applyProtection="0"/>
    <xf numFmtId="0" fontId="65" fillId="61" borderId="0" applyNumberFormat="0" applyBorder="0" applyAlignment="0" applyProtection="0"/>
    <xf numFmtId="0" fontId="47" fillId="31" borderId="0" applyNumberFormat="0" applyBorder="0" applyAlignment="0" applyProtection="0"/>
    <xf numFmtId="0" fontId="65" fillId="61" borderId="0" applyNumberFormat="0" applyBorder="0" applyAlignment="0" applyProtection="0"/>
    <xf numFmtId="0" fontId="65" fillId="47" borderId="0" applyNumberFormat="0" applyBorder="0" applyAlignment="0" applyProtection="0"/>
    <xf numFmtId="0" fontId="47" fillId="35" borderId="0" applyNumberFormat="0" applyBorder="0" applyAlignment="0" applyProtection="0"/>
    <xf numFmtId="0" fontId="7" fillId="47" borderId="0" applyNumberFormat="0" applyBorder="0" applyAlignment="0" applyProtection="0"/>
    <xf numFmtId="0" fontId="47" fillId="35" borderId="0" applyNumberFormat="0" applyBorder="0" applyAlignment="0" applyProtection="0"/>
    <xf numFmtId="0" fontId="47" fillId="62" borderId="0" applyNumberFormat="0" applyBorder="0" applyAlignment="0" applyProtection="0"/>
    <xf numFmtId="0" fontId="47" fillId="35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65" fillId="58" borderId="0" applyNumberFormat="0" applyBorder="0" applyAlignment="0" applyProtection="0"/>
    <xf numFmtId="0" fontId="65" fillId="62" borderId="0" applyNumberFormat="0" applyBorder="0" applyAlignment="0" applyProtection="0"/>
    <xf numFmtId="0" fontId="47" fillId="35" borderId="0" applyNumberFormat="0" applyBorder="0" applyAlignment="0" applyProtection="0"/>
    <xf numFmtId="0" fontId="65" fillId="58" borderId="0" applyNumberFormat="0" applyBorder="0" applyAlignment="0" applyProtection="0"/>
    <xf numFmtId="0" fontId="47" fillId="35" borderId="0" applyNumberFormat="0" applyBorder="0" applyAlignment="0" applyProtection="0"/>
    <xf numFmtId="0" fontId="47" fillId="62" borderId="0" applyNumberFormat="0" applyBorder="0" applyAlignment="0" applyProtection="0"/>
    <xf numFmtId="0" fontId="47" fillId="35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65" fillId="62" borderId="0" applyNumberFormat="0" applyBorder="0" applyAlignment="0" applyProtection="0"/>
    <xf numFmtId="0" fontId="65" fillId="58" borderId="0" applyNumberFormat="0" applyBorder="0" applyAlignment="0" applyProtection="0"/>
    <xf numFmtId="0" fontId="65" fillId="62" borderId="0" applyNumberFormat="0" applyBorder="0" applyAlignment="0" applyProtection="0"/>
    <xf numFmtId="0" fontId="21" fillId="16" borderId="0" applyNumberFormat="0" applyBorder="0" applyAlignment="0" applyProtection="0"/>
    <xf numFmtId="0" fontId="66" fillId="67" borderId="0" applyNumberFormat="0" applyBorder="0" applyAlignment="0" applyProtection="0"/>
    <xf numFmtId="0" fontId="67" fillId="68" borderId="0" applyNumberFormat="0" applyBorder="0" applyAlignment="0" applyProtection="0"/>
    <xf numFmtId="0" fontId="67" fillId="69" borderId="0" applyNumberFormat="0" applyBorder="0" applyAlignment="0" applyProtection="0"/>
    <xf numFmtId="0" fontId="21" fillId="16" borderId="0" applyNumberFormat="0" applyBorder="0" applyAlignment="0" applyProtection="0"/>
    <xf numFmtId="0" fontId="21" fillId="69" borderId="0" applyNumberFormat="0" applyBorder="0" applyAlignment="0" applyProtection="0"/>
    <xf numFmtId="0" fontId="21" fillId="16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68" fillId="16" borderId="0" applyNumberFormat="0" applyBorder="0" applyAlignment="0" applyProtection="0"/>
    <xf numFmtId="0" fontId="67" fillId="68" borderId="0" applyNumberFormat="0" applyBorder="0" applyAlignment="0" applyProtection="0"/>
    <xf numFmtId="0" fontId="68" fillId="16" borderId="0" applyNumberFormat="0" applyBorder="0" applyAlignment="0" applyProtection="0"/>
    <xf numFmtId="0" fontId="68" fillId="69" borderId="0" applyNumberFormat="0" applyBorder="0" applyAlignment="0" applyProtection="0"/>
    <xf numFmtId="0" fontId="68" fillId="16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8" borderId="0" applyNumberFormat="0" applyBorder="0" applyAlignment="0" applyProtection="0"/>
    <xf numFmtId="0" fontId="67" fillId="69" borderId="0" applyNumberFormat="0" applyBorder="0" applyAlignment="0" applyProtection="0"/>
    <xf numFmtId="0" fontId="67" fillId="50" borderId="0" applyNumberFormat="0" applyBorder="0" applyAlignment="0" applyProtection="0"/>
    <xf numFmtId="0" fontId="66" fillId="49" borderId="0" applyNumberFormat="0" applyBorder="0" applyAlignment="0" applyProtection="0"/>
    <xf numFmtId="0" fontId="68" fillId="20" borderId="0" applyNumberFormat="0" applyBorder="0" applyAlignment="0" applyProtection="0"/>
    <xf numFmtId="0" fontId="67" fillId="50" borderId="0" applyNumberFormat="0" applyBorder="0" applyAlignment="0" applyProtection="0"/>
    <xf numFmtId="0" fontId="67" fillId="62" borderId="0" applyNumberFormat="0" applyBorder="0" applyAlignment="0" applyProtection="0"/>
    <xf numFmtId="0" fontId="66" fillId="63" borderId="0" applyNumberFormat="0" applyBorder="0" applyAlignment="0" applyProtection="0"/>
    <xf numFmtId="0" fontId="67" fillId="64" borderId="0" applyNumberFormat="0" applyBorder="0" applyAlignment="0" applyProtection="0"/>
    <xf numFmtId="0" fontId="68" fillId="24" borderId="0" applyNumberFormat="0" applyBorder="0" applyAlignment="0" applyProtection="0"/>
    <xf numFmtId="0" fontId="67" fillId="64" borderId="0" applyNumberFormat="0" applyBorder="0" applyAlignment="0" applyProtection="0"/>
    <xf numFmtId="0" fontId="68" fillId="24" borderId="0" applyNumberFormat="0" applyBorder="0" applyAlignment="0" applyProtection="0"/>
    <xf numFmtId="0" fontId="68" fillId="62" borderId="0" applyNumberFormat="0" applyBorder="0" applyAlignment="0" applyProtection="0"/>
    <xf numFmtId="0" fontId="68" fillId="24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7" fillId="64" borderId="0" applyNumberFormat="0" applyBorder="0" applyAlignment="0" applyProtection="0"/>
    <xf numFmtId="0" fontId="67" fillId="62" borderId="0" applyNumberFormat="0" applyBorder="0" applyAlignment="0" applyProtection="0"/>
    <xf numFmtId="0" fontId="67" fillId="60" borderId="0" applyNumberFormat="0" applyBorder="0" applyAlignment="0" applyProtection="0"/>
    <xf numFmtId="0" fontId="66" fillId="65" borderId="0" applyNumberFormat="0" applyBorder="0" applyAlignment="0" applyProtection="0"/>
    <xf numFmtId="0" fontId="67" fillId="70" borderId="0" applyNumberFormat="0" applyBorder="0" applyAlignment="0" applyProtection="0"/>
    <xf numFmtId="0" fontId="68" fillId="28" borderId="0" applyNumberFormat="0" applyBorder="0" applyAlignment="0" applyProtection="0"/>
    <xf numFmtId="0" fontId="67" fillId="70" borderId="0" applyNumberFormat="0" applyBorder="0" applyAlignment="0" applyProtection="0"/>
    <xf numFmtId="0" fontId="68" fillId="28" borderId="0" applyNumberFormat="0" applyBorder="0" applyAlignment="0" applyProtection="0"/>
    <xf numFmtId="0" fontId="68" fillId="60" borderId="0" applyNumberFormat="0" applyBorder="0" applyAlignment="0" applyProtection="0"/>
    <xf numFmtId="0" fontId="68" fillId="28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7" fillId="70" borderId="0" applyNumberFormat="0" applyBorder="0" applyAlignment="0" applyProtection="0"/>
    <xf numFmtId="0" fontId="67" fillId="60" borderId="0" applyNumberFormat="0" applyBorder="0" applyAlignment="0" applyProtection="0"/>
    <xf numFmtId="0" fontId="67" fillId="69" borderId="0" applyNumberFormat="0" applyBorder="0" applyAlignment="0" applyProtection="0"/>
    <xf numFmtId="0" fontId="66" fillId="67" borderId="0" applyNumberFormat="0" applyBorder="0" applyAlignment="0" applyProtection="0"/>
    <xf numFmtId="0" fontId="68" fillId="32" borderId="0" applyNumberFormat="0" applyBorder="0" applyAlignment="0" applyProtection="0"/>
    <xf numFmtId="0" fontId="67" fillId="69" borderId="0" applyNumberFormat="0" applyBorder="0" applyAlignment="0" applyProtection="0"/>
    <xf numFmtId="0" fontId="67" fillId="47" borderId="0" applyNumberFormat="0" applyBorder="0" applyAlignment="0" applyProtection="0"/>
    <xf numFmtId="0" fontId="66" fillId="58" borderId="0" applyNumberFormat="0" applyBorder="0" applyAlignment="0" applyProtection="0"/>
    <xf numFmtId="0" fontId="67" fillId="71" borderId="0" applyNumberFormat="0" applyBorder="0" applyAlignment="0" applyProtection="0"/>
    <xf numFmtId="0" fontId="67" fillId="50" borderId="0" applyNumberFormat="0" applyBorder="0" applyAlignment="0" applyProtection="0"/>
    <xf numFmtId="0" fontId="68" fillId="36" borderId="0" applyNumberFormat="0" applyBorder="0" applyAlignment="0" applyProtection="0"/>
    <xf numFmtId="0" fontId="67" fillId="71" borderId="0" applyNumberFormat="0" applyBorder="0" applyAlignment="0" applyProtection="0"/>
    <xf numFmtId="0" fontId="68" fillId="36" borderId="0" applyNumberFormat="0" applyBorder="0" applyAlignment="0" applyProtection="0"/>
    <xf numFmtId="0" fontId="68" fillId="50" borderId="0" applyNumberFormat="0" applyBorder="0" applyAlignment="0" applyProtection="0"/>
    <xf numFmtId="0" fontId="68" fillId="36" borderId="0" applyNumberFormat="0" applyBorder="0" applyAlignment="0" applyProtection="0"/>
    <xf numFmtId="0" fontId="68" fillId="50" borderId="0" applyNumberFormat="0" applyBorder="0" applyAlignment="0" applyProtection="0"/>
    <xf numFmtId="0" fontId="68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71" borderId="0" applyNumberFormat="0" applyBorder="0" applyAlignment="0" applyProtection="0"/>
    <xf numFmtId="0" fontId="67" fillId="50" borderId="0" applyNumberFormat="0" applyBorder="0" applyAlignment="0" applyProtection="0"/>
    <xf numFmtId="0" fontId="65" fillId="72" borderId="0" applyNumberFormat="0" applyBorder="0" applyAlignment="0" applyProtection="0"/>
    <xf numFmtId="0" fontId="65" fillId="73" borderId="0" applyNumberFormat="0" applyBorder="0" applyAlignment="0" applyProtection="0"/>
    <xf numFmtId="0" fontId="67" fillId="74" borderId="0" applyNumberFormat="0" applyBorder="0" applyAlignment="0" applyProtection="0"/>
    <xf numFmtId="0" fontId="67" fillId="75" borderId="0" applyNumberFormat="0" applyBorder="0" applyAlignment="0" applyProtection="0"/>
    <xf numFmtId="0" fontId="67" fillId="76" borderId="0" applyNumberFormat="0" applyBorder="0" applyAlignment="0" applyProtection="0"/>
    <xf numFmtId="0" fontId="67" fillId="75" borderId="0" applyNumberFormat="0" applyBorder="0" applyAlignment="0" applyProtection="0"/>
    <xf numFmtId="0" fontId="67" fillId="76" borderId="0" applyNumberFormat="0" applyBorder="0" applyAlignment="0" applyProtection="0"/>
    <xf numFmtId="0" fontId="67" fillId="75" borderId="0" applyNumberFormat="0" applyBorder="0" applyAlignment="0" applyProtection="0"/>
    <xf numFmtId="0" fontId="67" fillId="76" borderId="0" applyNumberFormat="0" applyBorder="0" applyAlignment="0" applyProtection="0"/>
    <xf numFmtId="0" fontId="67" fillId="75" borderId="0" applyNumberFormat="0" applyBorder="0" applyAlignment="0" applyProtection="0"/>
    <xf numFmtId="0" fontId="67" fillId="76" borderId="0" applyNumberFormat="0" applyBorder="0" applyAlignment="0" applyProtection="0"/>
    <xf numFmtId="0" fontId="67" fillId="75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21" fillId="13" borderId="0" applyNumberFormat="0" applyBorder="0" applyAlignment="0" applyProtection="0"/>
    <xf numFmtId="0" fontId="67" fillId="75" borderId="0" applyNumberFormat="0" applyBorder="0" applyAlignment="0" applyProtection="0"/>
    <xf numFmtId="0" fontId="67" fillId="76" borderId="0" applyNumberFormat="0" applyBorder="0" applyAlignment="0" applyProtection="0"/>
    <xf numFmtId="0" fontId="67" fillId="69" borderId="0" applyNumberFormat="0" applyBorder="0" applyAlignment="0" applyProtection="0"/>
    <xf numFmtId="0" fontId="21" fillId="13" borderId="0" applyNumberFormat="0" applyBorder="0" applyAlignment="0" applyProtection="0"/>
    <xf numFmtId="0" fontId="21" fillId="69" borderId="0" applyNumberFormat="0" applyBorder="0" applyAlignment="0" applyProtection="0"/>
    <xf numFmtId="0" fontId="67" fillId="75" borderId="0" applyNumberFormat="0" applyBorder="0" applyAlignment="0" applyProtection="0"/>
    <xf numFmtId="0" fontId="21" fillId="13" borderId="0" applyNumberFormat="0" applyBorder="0" applyAlignment="0" applyProtection="0"/>
    <xf numFmtId="0" fontId="21" fillId="69" borderId="0" applyNumberFormat="0" applyBorder="0" applyAlignment="0" applyProtection="0"/>
    <xf numFmtId="0" fontId="21" fillId="13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8" fillId="13" borderId="0" applyNumberFormat="0" applyBorder="0" applyAlignment="0" applyProtection="0"/>
    <xf numFmtId="0" fontId="67" fillId="75" borderId="0" applyNumberFormat="0" applyBorder="0" applyAlignment="0" applyProtection="0"/>
    <xf numFmtId="0" fontId="67" fillId="76" borderId="0" applyNumberFormat="0" applyBorder="0" applyAlignment="0" applyProtection="0"/>
    <xf numFmtId="0" fontId="68" fillId="13" borderId="0" applyNumberFormat="0" applyBorder="0" applyAlignment="0" applyProtection="0"/>
    <xf numFmtId="0" fontId="68" fillId="69" borderId="0" applyNumberFormat="0" applyBorder="0" applyAlignment="0" applyProtection="0"/>
    <xf numFmtId="0" fontId="67" fillId="75" borderId="0" applyNumberFormat="0" applyBorder="0" applyAlignment="0" applyProtection="0"/>
    <xf numFmtId="0" fontId="68" fillId="13" borderId="0" applyNumberFormat="0" applyBorder="0" applyAlignment="0" applyProtection="0"/>
    <xf numFmtId="0" fontId="68" fillId="69" borderId="0" applyNumberFormat="0" applyBorder="0" applyAlignment="0" applyProtection="0"/>
    <xf numFmtId="0" fontId="68" fillId="13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6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75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69" borderId="0" applyNumberFormat="0" applyBorder="0" applyAlignment="0" applyProtection="0"/>
    <xf numFmtId="0" fontId="67" fillId="75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69" borderId="0" applyNumberFormat="0" applyBorder="0" applyAlignment="0" applyProtection="0"/>
    <xf numFmtId="0" fontId="67" fillId="75" borderId="0" applyNumberFormat="0" applyBorder="0" applyAlignment="0" applyProtection="0"/>
    <xf numFmtId="0" fontId="67" fillId="69" borderId="0" applyNumberFormat="0" applyBorder="0" applyAlignment="0" applyProtection="0"/>
    <xf numFmtId="0" fontId="67" fillId="75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76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75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75" borderId="0" applyNumberFormat="0" applyBorder="0" applyAlignment="0" applyProtection="0"/>
    <xf numFmtId="0" fontId="67" fillId="69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69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75" borderId="0" applyNumberFormat="0" applyBorder="0" applyAlignment="0" applyProtection="0"/>
    <xf numFmtId="0" fontId="67" fillId="76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69" borderId="0" applyNumberFormat="0" applyBorder="0" applyAlignment="0" applyProtection="0"/>
    <xf numFmtId="0" fontId="67" fillId="75" borderId="0" applyNumberFormat="0" applyBorder="0" applyAlignment="0" applyProtection="0"/>
    <xf numFmtId="0" fontId="67" fillId="76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5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5" fillId="77" borderId="0" applyNumberFormat="0" applyBorder="0" applyAlignment="0" applyProtection="0"/>
    <xf numFmtId="0" fontId="65" fillId="78" borderId="0" applyNumberFormat="0" applyBorder="0" applyAlignment="0" applyProtection="0"/>
    <xf numFmtId="0" fontId="67" fillId="79" borderId="0" applyNumberFormat="0" applyBorder="0" applyAlignment="0" applyProtection="0"/>
    <xf numFmtId="0" fontId="67" fillId="80" borderId="0" applyNumberFormat="0" applyBorder="0" applyAlignment="0" applyProtection="0"/>
    <xf numFmtId="0" fontId="67" fillId="81" borderId="0" applyNumberFormat="0" applyBorder="0" applyAlignment="0" applyProtection="0"/>
    <xf numFmtId="0" fontId="67" fillId="80" borderId="0" applyNumberFormat="0" applyBorder="0" applyAlignment="0" applyProtection="0"/>
    <xf numFmtId="0" fontId="67" fillId="81" borderId="0" applyNumberFormat="0" applyBorder="0" applyAlignment="0" applyProtection="0"/>
    <xf numFmtId="0" fontId="67" fillId="80" borderId="0" applyNumberFormat="0" applyBorder="0" applyAlignment="0" applyProtection="0"/>
    <xf numFmtId="0" fontId="67" fillId="81" borderId="0" applyNumberFormat="0" applyBorder="0" applyAlignment="0" applyProtection="0"/>
    <xf numFmtId="0" fontId="67" fillId="80" borderId="0" applyNumberFormat="0" applyBorder="0" applyAlignment="0" applyProtection="0"/>
    <xf numFmtId="0" fontId="67" fillId="81" borderId="0" applyNumberFormat="0" applyBorder="0" applyAlignment="0" applyProtection="0"/>
    <xf numFmtId="0" fontId="67" fillId="80" borderId="0" applyNumberFormat="0" applyBorder="0" applyAlignment="0" applyProtection="0"/>
    <xf numFmtId="0" fontId="67" fillId="81" borderId="0" applyNumberFormat="0" applyBorder="0" applyAlignment="0" applyProtection="0"/>
    <xf numFmtId="0" fontId="67" fillId="81" borderId="0" applyNumberFormat="0" applyBorder="0" applyAlignment="0" applyProtection="0"/>
    <xf numFmtId="0" fontId="67" fillId="81" borderId="0" applyNumberFormat="0" applyBorder="0" applyAlignment="0" applyProtection="0"/>
    <xf numFmtId="0" fontId="67" fillId="81" borderId="0" applyNumberFormat="0" applyBorder="0" applyAlignment="0" applyProtection="0"/>
    <xf numFmtId="0" fontId="67" fillId="81" borderId="0" applyNumberFormat="0" applyBorder="0" applyAlignment="0" applyProtection="0"/>
    <xf numFmtId="0" fontId="67" fillId="81" borderId="0" applyNumberFormat="0" applyBorder="0" applyAlignment="0" applyProtection="0"/>
    <xf numFmtId="0" fontId="67" fillId="81" borderId="0" applyNumberFormat="0" applyBorder="0" applyAlignment="0" applyProtection="0"/>
    <xf numFmtId="0" fontId="67" fillId="80" borderId="0" applyNumberFormat="0" applyBorder="0" applyAlignment="0" applyProtection="0"/>
    <xf numFmtId="0" fontId="67" fillId="81" borderId="0" applyNumberFormat="0" applyBorder="0" applyAlignment="0" applyProtection="0"/>
    <xf numFmtId="0" fontId="67" fillId="80" borderId="0" applyNumberFormat="0" applyBorder="0" applyAlignment="0" applyProtection="0"/>
    <xf numFmtId="0" fontId="67" fillId="80" borderId="0" applyNumberFormat="0" applyBorder="0" applyAlignment="0" applyProtection="0"/>
    <xf numFmtId="0" fontId="67" fillId="80" borderId="0" applyNumberFormat="0" applyBorder="0" applyAlignment="0" applyProtection="0"/>
    <xf numFmtId="0" fontId="67" fillId="80" borderId="0" applyNumberFormat="0" applyBorder="0" applyAlignment="0" applyProtection="0"/>
    <xf numFmtId="0" fontId="67" fillId="80" borderId="0" applyNumberFormat="0" applyBorder="0" applyAlignment="0" applyProtection="0"/>
    <xf numFmtId="0" fontId="67" fillId="80" borderId="0" applyNumberFormat="0" applyBorder="0" applyAlignment="0" applyProtection="0"/>
    <xf numFmtId="0" fontId="67" fillId="80" borderId="0" applyNumberFormat="0" applyBorder="0" applyAlignment="0" applyProtection="0"/>
    <xf numFmtId="0" fontId="67" fillId="80" borderId="0" applyNumberFormat="0" applyBorder="0" applyAlignment="0" applyProtection="0"/>
    <xf numFmtId="0" fontId="67" fillId="80" borderId="0" applyNumberFormat="0" applyBorder="0" applyAlignment="0" applyProtection="0"/>
    <xf numFmtId="0" fontId="67" fillId="80" borderId="0" applyNumberFormat="0" applyBorder="0" applyAlignment="0" applyProtection="0"/>
    <xf numFmtId="0" fontId="67" fillId="80" borderId="0" applyNumberFormat="0" applyBorder="0" applyAlignment="0" applyProtection="0"/>
    <xf numFmtId="0" fontId="68" fillId="17" borderId="0" applyNumberFormat="0" applyBorder="0" applyAlignment="0" applyProtection="0"/>
    <xf numFmtId="0" fontId="67" fillId="80" borderId="0" applyNumberFormat="0" applyBorder="0" applyAlignment="0" applyProtection="0"/>
    <xf numFmtId="0" fontId="68" fillId="17" borderId="0" applyNumberFormat="0" applyBorder="0" applyAlignment="0" applyProtection="0"/>
    <xf numFmtId="0" fontId="67" fillId="80" borderId="0" applyNumberFormat="0" applyBorder="0" applyAlignment="0" applyProtection="0"/>
    <xf numFmtId="0" fontId="67" fillId="80" borderId="0" applyNumberFormat="0" applyBorder="0" applyAlignment="0" applyProtection="0"/>
    <xf numFmtId="0" fontId="67" fillId="80" borderId="0" applyNumberFormat="0" applyBorder="0" applyAlignment="0" applyProtection="0"/>
    <xf numFmtId="0" fontId="67" fillId="80" borderId="0" applyNumberFormat="0" applyBorder="0" applyAlignment="0" applyProtection="0"/>
    <xf numFmtId="0" fontId="67" fillId="80" borderId="0" applyNumberFormat="0" applyBorder="0" applyAlignment="0" applyProtection="0"/>
    <xf numFmtId="0" fontId="67" fillId="80" borderId="0" applyNumberFormat="0" applyBorder="0" applyAlignment="0" applyProtection="0"/>
    <xf numFmtId="0" fontId="67" fillId="80" borderId="0" applyNumberFormat="0" applyBorder="0" applyAlignment="0" applyProtection="0"/>
    <xf numFmtId="0" fontId="67" fillId="80" borderId="0" applyNumberFormat="0" applyBorder="0" applyAlignment="0" applyProtection="0"/>
    <xf numFmtId="0" fontId="67" fillId="80" borderId="0" applyNumberFormat="0" applyBorder="0" applyAlignment="0" applyProtection="0"/>
    <xf numFmtId="0" fontId="67" fillId="80" borderId="0" applyNumberFormat="0" applyBorder="0" applyAlignment="0" applyProtection="0"/>
    <xf numFmtId="0" fontId="67" fillId="81" borderId="0" applyNumberFormat="0" applyBorder="0" applyAlignment="0" applyProtection="0"/>
    <xf numFmtId="0" fontId="67" fillId="80" borderId="0" applyNumberFormat="0" applyBorder="0" applyAlignment="0" applyProtection="0"/>
    <xf numFmtId="0" fontId="67" fillId="80" borderId="0" applyNumberFormat="0" applyBorder="0" applyAlignment="0" applyProtection="0"/>
    <xf numFmtId="0" fontId="67" fillId="81" borderId="0" applyNumberFormat="0" applyBorder="0" applyAlignment="0" applyProtection="0"/>
    <xf numFmtId="0" fontId="67" fillId="80" borderId="0" applyNumberFormat="0" applyBorder="0" applyAlignment="0" applyProtection="0"/>
    <xf numFmtId="0" fontId="67" fillId="81" borderId="0" applyNumberFormat="0" applyBorder="0" applyAlignment="0" applyProtection="0"/>
    <xf numFmtId="0" fontId="67" fillId="80" borderId="0" applyNumberFormat="0" applyBorder="0" applyAlignment="0" applyProtection="0"/>
    <xf numFmtId="0" fontId="67" fillId="81" borderId="0" applyNumberFormat="0" applyBorder="0" applyAlignment="0" applyProtection="0"/>
    <xf numFmtId="0" fontId="67" fillId="80" borderId="0" applyNumberFormat="0" applyBorder="0" applyAlignment="0" applyProtection="0"/>
    <xf numFmtId="0" fontId="67" fillId="81" borderId="0" applyNumberFormat="0" applyBorder="0" applyAlignment="0" applyProtection="0"/>
    <xf numFmtId="0" fontId="67" fillId="80" borderId="0" applyNumberFormat="0" applyBorder="0" applyAlignment="0" applyProtection="0"/>
    <xf numFmtId="0" fontId="67" fillId="81" borderId="0" applyNumberFormat="0" applyBorder="0" applyAlignment="0" applyProtection="0"/>
    <xf numFmtId="0" fontId="67" fillId="81" borderId="0" applyNumberFormat="0" applyBorder="0" applyAlignment="0" applyProtection="0"/>
    <xf numFmtId="0" fontId="67" fillId="81" borderId="0" applyNumberFormat="0" applyBorder="0" applyAlignment="0" applyProtection="0"/>
    <xf numFmtId="0" fontId="67" fillId="81" borderId="0" applyNumberFormat="0" applyBorder="0" applyAlignment="0" applyProtection="0"/>
    <xf numFmtId="0" fontId="67" fillId="81" borderId="0" applyNumberFormat="0" applyBorder="0" applyAlignment="0" applyProtection="0"/>
    <xf numFmtId="0" fontId="67" fillId="81" borderId="0" applyNumberFormat="0" applyBorder="0" applyAlignment="0" applyProtection="0"/>
    <xf numFmtId="0" fontId="67" fillId="80" borderId="0" applyNumberFormat="0" applyBorder="0" applyAlignment="0" applyProtection="0"/>
    <xf numFmtId="0" fontId="67" fillId="81" borderId="0" applyNumberFormat="0" applyBorder="0" applyAlignment="0" applyProtection="0"/>
    <xf numFmtId="0" fontId="67" fillId="81" borderId="0" applyNumberFormat="0" applyBorder="0" applyAlignment="0" applyProtection="0"/>
    <xf numFmtId="0" fontId="67" fillId="81" borderId="0" applyNumberFormat="0" applyBorder="0" applyAlignment="0" applyProtection="0"/>
    <xf numFmtId="0" fontId="67" fillId="81" borderId="0" applyNumberFormat="0" applyBorder="0" applyAlignment="0" applyProtection="0"/>
    <xf numFmtId="0" fontId="67" fillId="81" borderId="0" applyNumberFormat="0" applyBorder="0" applyAlignment="0" applyProtection="0"/>
    <xf numFmtId="0" fontId="67" fillId="81" borderId="0" applyNumberFormat="0" applyBorder="0" applyAlignment="0" applyProtection="0"/>
    <xf numFmtId="0" fontId="67" fillId="81" borderId="0" applyNumberFormat="0" applyBorder="0" applyAlignment="0" applyProtection="0"/>
    <xf numFmtId="0" fontId="67" fillId="81" borderId="0" applyNumberFormat="0" applyBorder="0" applyAlignment="0" applyProtection="0"/>
    <xf numFmtId="0" fontId="67" fillId="81" borderId="0" applyNumberFormat="0" applyBorder="0" applyAlignment="0" applyProtection="0"/>
    <xf numFmtId="0" fontId="67" fillId="81" borderId="0" applyNumberFormat="0" applyBorder="0" applyAlignment="0" applyProtection="0"/>
    <xf numFmtId="0" fontId="67" fillId="80" borderId="0" applyNumberFormat="0" applyBorder="0" applyAlignment="0" applyProtection="0"/>
    <xf numFmtId="0" fontId="67" fillId="81" borderId="0" applyNumberFormat="0" applyBorder="0" applyAlignment="0" applyProtection="0"/>
    <xf numFmtId="0" fontId="67" fillId="81" borderId="0" applyNumberFormat="0" applyBorder="0" applyAlignment="0" applyProtection="0"/>
    <xf numFmtId="0" fontId="67" fillId="81" borderId="0" applyNumberFormat="0" applyBorder="0" applyAlignment="0" applyProtection="0"/>
    <xf numFmtId="0" fontId="67" fillId="81" borderId="0" applyNumberFormat="0" applyBorder="0" applyAlignment="0" applyProtection="0"/>
    <xf numFmtId="0" fontId="67" fillId="81" borderId="0" applyNumberFormat="0" applyBorder="0" applyAlignment="0" applyProtection="0"/>
    <xf numFmtId="0" fontId="67" fillId="81" borderId="0" applyNumberFormat="0" applyBorder="0" applyAlignment="0" applyProtection="0"/>
    <xf numFmtId="0" fontId="67" fillId="81" borderId="0" applyNumberFormat="0" applyBorder="0" applyAlignment="0" applyProtection="0"/>
    <xf numFmtId="0" fontId="67" fillId="81" borderId="0" applyNumberFormat="0" applyBorder="0" applyAlignment="0" applyProtection="0"/>
    <xf numFmtId="0" fontId="67" fillId="81" borderId="0" applyNumberFormat="0" applyBorder="0" applyAlignment="0" applyProtection="0"/>
    <xf numFmtId="0" fontId="67" fillId="81" borderId="0" applyNumberFormat="0" applyBorder="0" applyAlignment="0" applyProtection="0"/>
    <xf numFmtId="0" fontId="67" fillId="80" borderId="0" applyNumberFormat="0" applyBorder="0" applyAlignment="0" applyProtection="0"/>
    <xf numFmtId="0" fontId="67" fillId="81" borderId="0" applyNumberFormat="0" applyBorder="0" applyAlignment="0" applyProtection="0"/>
    <xf numFmtId="0" fontId="67" fillId="81" borderId="0" applyNumberFormat="0" applyBorder="0" applyAlignment="0" applyProtection="0"/>
    <xf numFmtId="0" fontId="67" fillId="81" borderId="0" applyNumberFormat="0" applyBorder="0" applyAlignment="0" applyProtection="0"/>
    <xf numFmtId="0" fontId="67" fillId="81" borderId="0" applyNumberFormat="0" applyBorder="0" applyAlignment="0" applyProtection="0"/>
    <xf numFmtId="0" fontId="67" fillId="81" borderId="0" applyNumberFormat="0" applyBorder="0" applyAlignment="0" applyProtection="0"/>
    <xf numFmtId="0" fontId="67" fillId="81" borderId="0" applyNumberFormat="0" applyBorder="0" applyAlignment="0" applyProtection="0"/>
    <xf numFmtId="0" fontId="67" fillId="81" borderId="0" applyNumberFormat="0" applyBorder="0" applyAlignment="0" applyProtection="0"/>
    <xf numFmtId="0" fontId="67" fillId="81" borderId="0" applyNumberFormat="0" applyBorder="0" applyAlignment="0" applyProtection="0"/>
    <xf numFmtId="0" fontId="67" fillId="81" borderId="0" applyNumberFormat="0" applyBorder="0" applyAlignment="0" applyProtection="0"/>
    <xf numFmtId="0" fontId="67" fillId="81" borderId="0" applyNumberFormat="0" applyBorder="0" applyAlignment="0" applyProtection="0"/>
    <xf numFmtId="0" fontId="67" fillId="81" borderId="0" applyNumberFormat="0" applyBorder="0" applyAlignment="0" applyProtection="0"/>
    <xf numFmtId="0" fontId="67" fillId="80" borderId="0" applyNumberFormat="0" applyBorder="0" applyAlignment="0" applyProtection="0"/>
    <xf numFmtId="0" fontId="67" fillId="81" borderId="0" applyNumberFormat="0" applyBorder="0" applyAlignment="0" applyProtection="0"/>
    <xf numFmtId="0" fontId="67" fillId="81" borderId="0" applyNumberFormat="0" applyBorder="0" applyAlignment="0" applyProtection="0"/>
    <xf numFmtId="0" fontId="67" fillId="81" borderId="0" applyNumberFormat="0" applyBorder="0" applyAlignment="0" applyProtection="0"/>
    <xf numFmtId="0" fontId="67" fillId="81" borderId="0" applyNumberFormat="0" applyBorder="0" applyAlignment="0" applyProtection="0"/>
    <xf numFmtId="0" fontId="67" fillId="81" borderId="0" applyNumberFormat="0" applyBorder="0" applyAlignment="0" applyProtection="0"/>
    <xf numFmtId="0" fontId="67" fillId="81" borderId="0" applyNumberFormat="0" applyBorder="0" applyAlignment="0" applyProtection="0"/>
    <xf numFmtId="0" fontId="67" fillId="81" borderId="0" applyNumberFormat="0" applyBorder="0" applyAlignment="0" applyProtection="0"/>
    <xf numFmtId="0" fontId="67" fillId="81" borderId="0" applyNumberFormat="0" applyBorder="0" applyAlignment="0" applyProtection="0"/>
    <xf numFmtId="0" fontId="67" fillId="81" borderId="0" applyNumberFormat="0" applyBorder="0" applyAlignment="0" applyProtection="0"/>
    <xf numFmtId="0" fontId="67" fillId="81" borderId="0" applyNumberFormat="0" applyBorder="0" applyAlignment="0" applyProtection="0"/>
    <xf numFmtId="0" fontId="67" fillId="81" borderId="0" applyNumberFormat="0" applyBorder="0" applyAlignment="0" applyProtection="0"/>
    <xf numFmtId="0" fontId="67" fillId="80" borderId="0" applyNumberFormat="0" applyBorder="0" applyAlignment="0" applyProtection="0"/>
    <xf numFmtId="0" fontId="67" fillId="81" borderId="0" applyNumberFormat="0" applyBorder="0" applyAlignment="0" applyProtection="0"/>
    <xf numFmtId="0" fontId="67" fillId="81" borderId="0" applyNumberFormat="0" applyBorder="0" applyAlignment="0" applyProtection="0"/>
    <xf numFmtId="0" fontId="67" fillId="81" borderId="0" applyNumberFormat="0" applyBorder="0" applyAlignment="0" applyProtection="0"/>
    <xf numFmtId="0" fontId="67" fillId="81" borderId="0" applyNumberFormat="0" applyBorder="0" applyAlignment="0" applyProtection="0"/>
    <xf numFmtId="0" fontId="65" fillId="82" borderId="0" applyNumberFormat="0" applyBorder="0" applyAlignment="0" applyProtection="0"/>
    <xf numFmtId="0" fontId="65" fillId="83" borderId="0" applyNumberFormat="0" applyBorder="0" applyAlignment="0" applyProtection="0"/>
    <xf numFmtId="0" fontId="67" fillId="84" borderId="0" applyNumberFormat="0" applyBorder="0" applyAlignment="0" applyProtection="0"/>
    <xf numFmtId="0" fontId="67" fillId="85" borderId="0" applyNumberFormat="0" applyBorder="0" applyAlignment="0" applyProtection="0"/>
    <xf numFmtId="0" fontId="67" fillId="63" borderId="0" applyNumberFormat="0" applyBorder="0" applyAlignment="0" applyProtection="0"/>
    <xf numFmtId="0" fontId="67" fillId="85" borderId="0" applyNumberFormat="0" applyBorder="0" applyAlignment="0" applyProtection="0"/>
    <xf numFmtId="0" fontId="67" fillId="63" borderId="0" applyNumberFormat="0" applyBorder="0" applyAlignment="0" applyProtection="0"/>
    <xf numFmtId="0" fontId="67" fillId="85" borderId="0" applyNumberFormat="0" applyBorder="0" applyAlignment="0" applyProtection="0"/>
    <xf numFmtId="0" fontId="67" fillId="63" borderId="0" applyNumberFormat="0" applyBorder="0" applyAlignment="0" applyProtection="0"/>
    <xf numFmtId="0" fontId="67" fillId="85" borderId="0" applyNumberFormat="0" applyBorder="0" applyAlignment="0" applyProtection="0"/>
    <xf numFmtId="0" fontId="67" fillId="63" borderId="0" applyNumberFormat="0" applyBorder="0" applyAlignment="0" applyProtection="0"/>
    <xf numFmtId="0" fontId="67" fillId="85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85" borderId="0" applyNumberFormat="0" applyBorder="0" applyAlignment="0" applyProtection="0"/>
    <xf numFmtId="0" fontId="67" fillId="63" borderId="0" applyNumberFormat="0" applyBorder="0" applyAlignment="0" applyProtection="0"/>
    <xf numFmtId="0" fontId="67" fillId="85" borderId="0" applyNumberFormat="0" applyBorder="0" applyAlignment="0" applyProtection="0"/>
    <xf numFmtId="0" fontId="67" fillId="85" borderId="0" applyNumberFormat="0" applyBorder="0" applyAlignment="0" applyProtection="0"/>
    <xf numFmtId="0" fontId="67" fillId="85" borderId="0" applyNumberFormat="0" applyBorder="0" applyAlignment="0" applyProtection="0"/>
    <xf numFmtId="0" fontId="67" fillId="85" borderId="0" applyNumberFormat="0" applyBorder="0" applyAlignment="0" applyProtection="0"/>
    <xf numFmtId="0" fontId="67" fillId="85" borderId="0" applyNumberFormat="0" applyBorder="0" applyAlignment="0" applyProtection="0"/>
    <xf numFmtId="0" fontId="67" fillId="85" borderId="0" applyNumberFormat="0" applyBorder="0" applyAlignment="0" applyProtection="0"/>
    <xf numFmtId="0" fontId="67" fillId="85" borderId="0" applyNumberFormat="0" applyBorder="0" applyAlignment="0" applyProtection="0"/>
    <xf numFmtId="0" fontId="67" fillId="85" borderId="0" applyNumberFormat="0" applyBorder="0" applyAlignment="0" applyProtection="0"/>
    <xf numFmtId="0" fontId="67" fillId="85" borderId="0" applyNumberFormat="0" applyBorder="0" applyAlignment="0" applyProtection="0"/>
    <xf numFmtId="0" fontId="67" fillId="85" borderId="0" applyNumberFormat="0" applyBorder="0" applyAlignment="0" applyProtection="0"/>
    <xf numFmtId="0" fontId="67" fillId="85" borderId="0" applyNumberFormat="0" applyBorder="0" applyAlignment="0" applyProtection="0"/>
    <xf numFmtId="0" fontId="68" fillId="21" borderId="0" applyNumberFormat="0" applyBorder="0" applyAlignment="0" applyProtection="0"/>
    <xf numFmtId="0" fontId="67" fillId="85" borderId="0" applyNumberFormat="0" applyBorder="0" applyAlignment="0" applyProtection="0"/>
    <xf numFmtId="0" fontId="68" fillId="21" borderId="0" applyNumberFormat="0" applyBorder="0" applyAlignment="0" applyProtection="0"/>
    <xf numFmtId="0" fontId="67" fillId="85" borderId="0" applyNumberFormat="0" applyBorder="0" applyAlignment="0" applyProtection="0"/>
    <xf numFmtId="0" fontId="67" fillId="85" borderId="0" applyNumberFormat="0" applyBorder="0" applyAlignment="0" applyProtection="0"/>
    <xf numFmtId="0" fontId="67" fillId="85" borderId="0" applyNumberFormat="0" applyBorder="0" applyAlignment="0" applyProtection="0"/>
    <xf numFmtId="0" fontId="67" fillId="85" borderId="0" applyNumberFormat="0" applyBorder="0" applyAlignment="0" applyProtection="0"/>
    <xf numFmtId="0" fontId="67" fillId="85" borderId="0" applyNumberFormat="0" applyBorder="0" applyAlignment="0" applyProtection="0"/>
    <xf numFmtId="0" fontId="67" fillId="85" borderId="0" applyNumberFormat="0" applyBorder="0" applyAlignment="0" applyProtection="0"/>
    <xf numFmtId="0" fontId="67" fillId="85" borderId="0" applyNumberFormat="0" applyBorder="0" applyAlignment="0" applyProtection="0"/>
    <xf numFmtId="0" fontId="67" fillId="85" borderId="0" applyNumberFormat="0" applyBorder="0" applyAlignment="0" applyProtection="0"/>
    <xf numFmtId="0" fontId="67" fillId="85" borderId="0" applyNumberFormat="0" applyBorder="0" applyAlignment="0" applyProtection="0"/>
    <xf numFmtId="0" fontId="67" fillId="85" borderId="0" applyNumberFormat="0" applyBorder="0" applyAlignment="0" applyProtection="0"/>
    <xf numFmtId="0" fontId="67" fillId="63" borderId="0" applyNumberFormat="0" applyBorder="0" applyAlignment="0" applyProtection="0"/>
    <xf numFmtId="0" fontId="67" fillId="85" borderId="0" applyNumberFormat="0" applyBorder="0" applyAlignment="0" applyProtection="0"/>
    <xf numFmtId="0" fontId="67" fillId="85" borderId="0" applyNumberFormat="0" applyBorder="0" applyAlignment="0" applyProtection="0"/>
    <xf numFmtId="0" fontId="67" fillId="63" borderId="0" applyNumberFormat="0" applyBorder="0" applyAlignment="0" applyProtection="0"/>
    <xf numFmtId="0" fontId="67" fillId="85" borderId="0" applyNumberFormat="0" applyBorder="0" applyAlignment="0" applyProtection="0"/>
    <xf numFmtId="0" fontId="67" fillId="63" borderId="0" applyNumberFormat="0" applyBorder="0" applyAlignment="0" applyProtection="0"/>
    <xf numFmtId="0" fontId="67" fillId="85" borderId="0" applyNumberFormat="0" applyBorder="0" applyAlignment="0" applyProtection="0"/>
    <xf numFmtId="0" fontId="67" fillId="63" borderId="0" applyNumberFormat="0" applyBorder="0" applyAlignment="0" applyProtection="0"/>
    <xf numFmtId="0" fontId="67" fillId="85" borderId="0" applyNumberFormat="0" applyBorder="0" applyAlignment="0" applyProtection="0"/>
    <xf numFmtId="0" fontId="67" fillId="63" borderId="0" applyNumberFormat="0" applyBorder="0" applyAlignment="0" applyProtection="0"/>
    <xf numFmtId="0" fontId="67" fillId="85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85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85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85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85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85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5" fillId="77" borderId="0" applyNumberFormat="0" applyBorder="0" applyAlignment="0" applyProtection="0"/>
    <xf numFmtId="0" fontId="65" fillId="86" borderId="0" applyNumberFormat="0" applyBorder="0" applyAlignment="0" applyProtection="0"/>
    <xf numFmtId="0" fontId="67" fillId="78" borderId="0" applyNumberFormat="0" applyBorder="0" applyAlignment="0" applyProtection="0"/>
    <xf numFmtId="0" fontId="67" fillId="87" borderId="0" applyNumberFormat="0" applyBorder="0" applyAlignment="0" applyProtection="0"/>
    <xf numFmtId="0" fontId="67" fillId="70" borderId="0" applyNumberFormat="0" applyBorder="0" applyAlignment="0" applyProtection="0"/>
    <xf numFmtId="0" fontId="67" fillId="87" borderId="0" applyNumberFormat="0" applyBorder="0" applyAlignment="0" applyProtection="0"/>
    <xf numFmtId="0" fontId="67" fillId="70" borderId="0" applyNumberFormat="0" applyBorder="0" applyAlignment="0" applyProtection="0"/>
    <xf numFmtId="0" fontId="67" fillId="87" borderId="0" applyNumberFormat="0" applyBorder="0" applyAlignment="0" applyProtection="0"/>
    <xf numFmtId="0" fontId="67" fillId="70" borderId="0" applyNumberFormat="0" applyBorder="0" applyAlignment="0" applyProtection="0"/>
    <xf numFmtId="0" fontId="67" fillId="87" borderId="0" applyNumberFormat="0" applyBorder="0" applyAlignment="0" applyProtection="0"/>
    <xf numFmtId="0" fontId="67" fillId="70" borderId="0" applyNumberFormat="0" applyBorder="0" applyAlignment="0" applyProtection="0"/>
    <xf numFmtId="0" fontId="67" fillId="87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66" borderId="0" applyNumberFormat="0" applyBorder="0" applyAlignment="0" applyProtection="0"/>
    <xf numFmtId="0" fontId="67" fillId="87" borderId="0" applyNumberFormat="0" applyBorder="0" applyAlignment="0" applyProtection="0"/>
    <xf numFmtId="0" fontId="67" fillId="70" borderId="0" applyNumberFormat="0" applyBorder="0" applyAlignment="0" applyProtection="0"/>
    <xf numFmtId="0" fontId="67" fillId="66" borderId="0" applyNumberFormat="0" applyBorder="0" applyAlignment="0" applyProtection="0"/>
    <xf numFmtId="0" fontId="67" fillId="87" borderId="0" applyNumberFormat="0" applyBorder="0" applyAlignment="0" applyProtection="0"/>
    <xf numFmtId="0" fontId="67" fillId="87" borderId="0" applyNumberFormat="0" applyBorder="0" applyAlignment="0" applyProtection="0"/>
    <xf numFmtId="0" fontId="67" fillId="87" borderId="0" applyNumberFormat="0" applyBorder="0" applyAlignment="0" applyProtection="0"/>
    <xf numFmtId="0" fontId="67" fillId="87" borderId="0" applyNumberFormat="0" applyBorder="0" applyAlignment="0" applyProtection="0"/>
    <xf numFmtId="0" fontId="67" fillId="87" borderId="0" applyNumberFormat="0" applyBorder="0" applyAlignment="0" applyProtection="0"/>
    <xf numFmtId="0" fontId="67" fillId="87" borderId="0" applyNumberFormat="0" applyBorder="0" applyAlignment="0" applyProtection="0"/>
    <xf numFmtId="0" fontId="67" fillId="87" borderId="0" applyNumberFormat="0" applyBorder="0" applyAlignment="0" applyProtection="0"/>
    <xf numFmtId="0" fontId="67" fillId="87" borderId="0" applyNumberFormat="0" applyBorder="0" applyAlignment="0" applyProtection="0"/>
    <xf numFmtId="0" fontId="67" fillId="87" borderId="0" applyNumberFormat="0" applyBorder="0" applyAlignment="0" applyProtection="0"/>
    <xf numFmtId="0" fontId="67" fillId="87" borderId="0" applyNumberFormat="0" applyBorder="0" applyAlignment="0" applyProtection="0"/>
    <xf numFmtId="0" fontId="67" fillId="87" borderId="0" applyNumberFormat="0" applyBorder="0" applyAlignment="0" applyProtection="0"/>
    <xf numFmtId="0" fontId="68" fillId="25" borderId="0" applyNumberFormat="0" applyBorder="0" applyAlignment="0" applyProtection="0"/>
    <xf numFmtId="0" fontId="67" fillId="87" borderId="0" applyNumberFormat="0" applyBorder="0" applyAlignment="0" applyProtection="0"/>
    <xf numFmtId="0" fontId="67" fillId="70" borderId="0" applyNumberFormat="0" applyBorder="0" applyAlignment="0" applyProtection="0"/>
    <xf numFmtId="0" fontId="68" fillId="25" borderId="0" applyNumberFormat="0" applyBorder="0" applyAlignment="0" applyProtection="0"/>
    <xf numFmtId="0" fontId="68" fillId="66" borderId="0" applyNumberFormat="0" applyBorder="0" applyAlignment="0" applyProtection="0"/>
    <xf numFmtId="0" fontId="67" fillId="87" borderId="0" applyNumberFormat="0" applyBorder="0" applyAlignment="0" applyProtection="0"/>
    <xf numFmtId="0" fontId="68" fillId="25" borderId="0" applyNumberFormat="0" applyBorder="0" applyAlignment="0" applyProtection="0"/>
    <xf numFmtId="0" fontId="68" fillId="66" borderId="0" applyNumberFormat="0" applyBorder="0" applyAlignment="0" applyProtection="0"/>
    <xf numFmtId="0" fontId="68" fillId="25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67" fillId="87" borderId="0" applyNumberFormat="0" applyBorder="0" applyAlignment="0" applyProtection="0"/>
    <xf numFmtId="0" fontId="67" fillId="87" borderId="0" applyNumberFormat="0" applyBorder="0" applyAlignment="0" applyProtection="0"/>
    <xf numFmtId="0" fontId="67" fillId="87" borderId="0" applyNumberFormat="0" applyBorder="0" applyAlignment="0" applyProtection="0"/>
    <xf numFmtId="0" fontId="67" fillId="87" borderId="0" applyNumberFormat="0" applyBorder="0" applyAlignment="0" applyProtection="0"/>
    <xf numFmtId="0" fontId="67" fillId="87" borderId="0" applyNumberFormat="0" applyBorder="0" applyAlignment="0" applyProtection="0"/>
    <xf numFmtId="0" fontId="67" fillId="87" borderId="0" applyNumberFormat="0" applyBorder="0" applyAlignment="0" applyProtection="0"/>
    <xf numFmtId="0" fontId="67" fillId="87" borderId="0" applyNumberFormat="0" applyBorder="0" applyAlignment="0" applyProtection="0"/>
    <xf numFmtId="0" fontId="67" fillId="87" borderId="0" applyNumberFormat="0" applyBorder="0" applyAlignment="0" applyProtection="0"/>
    <xf numFmtId="0" fontId="67" fillId="87" borderId="0" applyNumberFormat="0" applyBorder="0" applyAlignment="0" applyProtection="0"/>
    <xf numFmtId="0" fontId="67" fillId="70" borderId="0" applyNumberFormat="0" applyBorder="0" applyAlignment="0" applyProtection="0"/>
    <xf numFmtId="0" fontId="67" fillId="87" borderId="0" applyNumberFormat="0" applyBorder="0" applyAlignment="0" applyProtection="0"/>
    <xf numFmtId="0" fontId="67" fillId="87" borderId="0" applyNumberFormat="0" applyBorder="0" applyAlignment="0" applyProtection="0"/>
    <xf numFmtId="0" fontId="67" fillId="66" borderId="0" applyNumberFormat="0" applyBorder="0" applyAlignment="0" applyProtection="0"/>
    <xf numFmtId="0" fontId="67" fillId="87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66" borderId="0" applyNumberFormat="0" applyBorder="0" applyAlignment="0" applyProtection="0"/>
    <xf numFmtId="0" fontId="67" fillId="87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66" borderId="0" applyNumberFormat="0" applyBorder="0" applyAlignment="0" applyProtection="0"/>
    <xf numFmtId="0" fontId="67" fillId="87" borderId="0" applyNumberFormat="0" applyBorder="0" applyAlignment="0" applyProtection="0"/>
    <xf numFmtId="0" fontId="67" fillId="66" borderId="0" applyNumberFormat="0" applyBorder="0" applyAlignment="0" applyProtection="0"/>
    <xf numFmtId="0" fontId="67" fillId="87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7" fillId="70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7" fillId="87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7" fillId="87" borderId="0" applyNumberFormat="0" applyBorder="0" applyAlignment="0" applyProtection="0"/>
    <xf numFmtId="0" fontId="67" fillId="66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66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7" fillId="87" borderId="0" applyNumberFormat="0" applyBorder="0" applyAlignment="0" applyProtection="0"/>
    <xf numFmtId="0" fontId="67" fillId="70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66" borderId="0" applyNumberFormat="0" applyBorder="0" applyAlignment="0" applyProtection="0"/>
    <xf numFmtId="0" fontId="67" fillId="87" borderId="0" applyNumberFormat="0" applyBorder="0" applyAlignment="0" applyProtection="0"/>
    <xf numFmtId="0" fontId="67" fillId="70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87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5" fillId="88" borderId="0" applyNumberFormat="0" applyBorder="0" applyAlignment="0" applyProtection="0"/>
    <xf numFmtId="0" fontId="65" fillId="89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69" borderId="0" applyNumberFormat="0" applyBorder="0" applyAlignment="0" applyProtection="0"/>
    <xf numFmtId="0" fontId="67" fillId="74" borderId="0" applyNumberFormat="0" applyBorder="0" applyAlignment="0" applyProtection="0"/>
    <xf numFmtId="0" fontId="67" fillId="69" borderId="0" applyNumberFormat="0" applyBorder="0" applyAlignment="0" applyProtection="0"/>
    <xf numFmtId="0" fontId="67" fillId="74" borderId="0" applyNumberFormat="0" applyBorder="0" applyAlignment="0" applyProtection="0"/>
    <xf numFmtId="0" fontId="67" fillId="69" borderId="0" applyNumberFormat="0" applyBorder="0" applyAlignment="0" applyProtection="0"/>
    <xf numFmtId="0" fontId="67" fillId="74" borderId="0" applyNumberFormat="0" applyBorder="0" applyAlignment="0" applyProtection="0"/>
    <xf numFmtId="0" fontId="67" fillId="69" borderId="0" applyNumberFormat="0" applyBorder="0" applyAlignment="0" applyProtection="0"/>
    <xf numFmtId="0" fontId="67" fillId="74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74" borderId="0" applyNumberFormat="0" applyBorder="0" applyAlignment="0" applyProtection="0"/>
    <xf numFmtId="0" fontId="67" fillId="69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8" fillId="29" borderId="0" applyNumberFormat="0" applyBorder="0" applyAlignment="0" applyProtection="0"/>
    <xf numFmtId="0" fontId="67" fillId="74" borderId="0" applyNumberFormat="0" applyBorder="0" applyAlignment="0" applyProtection="0"/>
    <xf numFmtId="0" fontId="68" fillId="29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69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69" borderId="0" applyNumberFormat="0" applyBorder="0" applyAlignment="0" applyProtection="0"/>
    <xf numFmtId="0" fontId="67" fillId="74" borderId="0" applyNumberFormat="0" applyBorder="0" applyAlignment="0" applyProtection="0"/>
    <xf numFmtId="0" fontId="67" fillId="69" borderId="0" applyNumberFormat="0" applyBorder="0" applyAlignment="0" applyProtection="0"/>
    <xf numFmtId="0" fontId="67" fillId="74" borderId="0" applyNumberFormat="0" applyBorder="0" applyAlignment="0" applyProtection="0"/>
    <xf numFmtId="0" fontId="67" fillId="69" borderId="0" applyNumberFormat="0" applyBorder="0" applyAlignment="0" applyProtection="0"/>
    <xf numFmtId="0" fontId="67" fillId="74" borderId="0" applyNumberFormat="0" applyBorder="0" applyAlignment="0" applyProtection="0"/>
    <xf numFmtId="0" fontId="67" fillId="69" borderId="0" applyNumberFormat="0" applyBorder="0" applyAlignment="0" applyProtection="0"/>
    <xf numFmtId="0" fontId="67" fillId="74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74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74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74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74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74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5" fillId="90" borderId="0" applyNumberFormat="0" applyBorder="0" applyAlignment="0" applyProtection="0"/>
    <xf numFmtId="0" fontId="65" fillId="91" borderId="0" applyNumberFormat="0" applyBorder="0" applyAlignment="0" applyProtection="0"/>
    <xf numFmtId="0" fontId="67" fillId="92" borderId="0" applyNumberFormat="0" applyBorder="0" applyAlignment="0" applyProtection="0"/>
    <xf numFmtId="0" fontId="67" fillId="93" borderId="0" applyNumberFormat="0" applyBorder="0" applyAlignment="0" applyProtection="0"/>
    <xf numFmtId="0" fontId="67" fillId="94" borderId="0" applyNumberFormat="0" applyBorder="0" applyAlignment="0" applyProtection="0"/>
    <xf numFmtId="0" fontId="67" fillId="93" borderId="0" applyNumberFormat="0" applyBorder="0" applyAlignment="0" applyProtection="0"/>
    <xf numFmtId="0" fontId="67" fillId="94" borderId="0" applyNumberFormat="0" applyBorder="0" applyAlignment="0" applyProtection="0"/>
    <xf numFmtId="0" fontId="67" fillId="93" borderId="0" applyNumberFormat="0" applyBorder="0" applyAlignment="0" applyProtection="0"/>
    <xf numFmtId="0" fontId="67" fillId="94" borderId="0" applyNumberFormat="0" applyBorder="0" applyAlignment="0" applyProtection="0"/>
    <xf numFmtId="0" fontId="67" fillId="93" borderId="0" applyNumberFormat="0" applyBorder="0" applyAlignment="0" applyProtection="0"/>
    <xf numFmtId="0" fontId="67" fillId="94" borderId="0" applyNumberFormat="0" applyBorder="0" applyAlignment="0" applyProtection="0"/>
    <xf numFmtId="0" fontId="67" fillId="93" borderId="0" applyNumberFormat="0" applyBorder="0" applyAlignment="0" applyProtection="0"/>
    <xf numFmtId="0" fontId="67" fillId="94" borderId="0" applyNumberFormat="0" applyBorder="0" applyAlignment="0" applyProtection="0"/>
    <xf numFmtId="0" fontId="67" fillId="94" borderId="0" applyNumberFormat="0" applyBorder="0" applyAlignment="0" applyProtection="0"/>
    <xf numFmtId="0" fontId="67" fillId="94" borderId="0" applyNumberFormat="0" applyBorder="0" applyAlignment="0" applyProtection="0"/>
    <xf numFmtId="0" fontId="67" fillId="94" borderId="0" applyNumberFormat="0" applyBorder="0" applyAlignment="0" applyProtection="0"/>
    <xf numFmtId="0" fontId="67" fillId="94" borderId="0" applyNumberFormat="0" applyBorder="0" applyAlignment="0" applyProtection="0"/>
    <xf numFmtId="0" fontId="67" fillId="94" borderId="0" applyNumberFormat="0" applyBorder="0" applyAlignment="0" applyProtection="0"/>
    <xf numFmtId="0" fontId="21" fillId="33" borderId="0" applyNumberFormat="0" applyBorder="0" applyAlignment="0" applyProtection="0"/>
    <xf numFmtId="0" fontId="67" fillId="93" borderId="0" applyNumberFormat="0" applyBorder="0" applyAlignment="0" applyProtection="0"/>
    <xf numFmtId="0" fontId="67" fillId="94" borderId="0" applyNumberFormat="0" applyBorder="0" applyAlignment="0" applyProtection="0"/>
    <xf numFmtId="0" fontId="21" fillId="33" borderId="0" applyNumberFormat="0" applyBorder="0" applyAlignment="0" applyProtection="0"/>
    <xf numFmtId="0" fontId="67" fillId="93" borderId="0" applyNumberFormat="0" applyBorder="0" applyAlignment="0" applyProtection="0"/>
    <xf numFmtId="0" fontId="67" fillId="93" borderId="0" applyNumberFormat="0" applyBorder="0" applyAlignment="0" applyProtection="0"/>
    <xf numFmtId="0" fontId="67" fillId="93" borderId="0" applyNumberFormat="0" applyBorder="0" applyAlignment="0" applyProtection="0"/>
    <xf numFmtId="0" fontId="67" fillId="93" borderId="0" applyNumberFormat="0" applyBorder="0" applyAlignment="0" applyProtection="0"/>
    <xf numFmtId="0" fontId="67" fillId="93" borderId="0" applyNumberFormat="0" applyBorder="0" applyAlignment="0" applyProtection="0"/>
    <xf numFmtId="0" fontId="67" fillId="93" borderId="0" applyNumberFormat="0" applyBorder="0" applyAlignment="0" applyProtection="0"/>
    <xf numFmtId="0" fontId="67" fillId="93" borderId="0" applyNumberFormat="0" applyBorder="0" applyAlignment="0" applyProtection="0"/>
    <xf numFmtId="0" fontId="67" fillId="93" borderId="0" applyNumberFormat="0" applyBorder="0" applyAlignment="0" applyProtection="0"/>
    <xf numFmtId="0" fontId="67" fillId="93" borderId="0" applyNumberFormat="0" applyBorder="0" applyAlignment="0" applyProtection="0"/>
    <xf numFmtId="0" fontId="67" fillId="93" borderId="0" applyNumberFormat="0" applyBorder="0" applyAlignment="0" applyProtection="0"/>
    <xf numFmtId="0" fontId="67" fillId="93" borderId="0" applyNumberFormat="0" applyBorder="0" applyAlignment="0" applyProtection="0"/>
    <xf numFmtId="0" fontId="68" fillId="33" borderId="0" applyNumberFormat="0" applyBorder="0" applyAlignment="0" applyProtection="0"/>
    <xf numFmtId="0" fontId="67" fillId="93" borderId="0" applyNumberFormat="0" applyBorder="0" applyAlignment="0" applyProtection="0"/>
    <xf numFmtId="0" fontId="68" fillId="33" borderId="0" applyNumberFormat="0" applyBorder="0" applyAlignment="0" applyProtection="0"/>
    <xf numFmtId="0" fontId="67" fillId="93" borderId="0" applyNumberFormat="0" applyBorder="0" applyAlignment="0" applyProtection="0"/>
    <xf numFmtId="0" fontId="67" fillId="93" borderId="0" applyNumberFormat="0" applyBorder="0" applyAlignment="0" applyProtection="0"/>
    <xf numFmtId="0" fontId="67" fillId="93" borderId="0" applyNumberFormat="0" applyBorder="0" applyAlignment="0" applyProtection="0"/>
    <xf numFmtId="0" fontId="67" fillId="93" borderId="0" applyNumberFormat="0" applyBorder="0" applyAlignment="0" applyProtection="0"/>
    <xf numFmtId="0" fontId="67" fillId="93" borderId="0" applyNumberFormat="0" applyBorder="0" applyAlignment="0" applyProtection="0"/>
    <xf numFmtId="0" fontId="67" fillId="93" borderId="0" applyNumberFormat="0" applyBorder="0" applyAlignment="0" applyProtection="0"/>
    <xf numFmtId="0" fontId="67" fillId="93" borderId="0" applyNumberFormat="0" applyBorder="0" applyAlignment="0" applyProtection="0"/>
    <xf numFmtId="0" fontId="67" fillId="93" borderId="0" applyNumberFormat="0" applyBorder="0" applyAlignment="0" applyProtection="0"/>
    <xf numFmtId="0" fontId="67" fillId="93" borderId="0" applyNumberFormat="0" applyBorder="0" applyAlignment="0" applyProtection="0"/>
    <xf numFmtId="0" fontId="67" fillId="93" borderId="0" applyNumberFormat="0" applyBorder="0" applyAlignment="0" applyProtection="0"/>
    <xf numFmtId="0" fontId="67" fillId="94" borderId="0" applyNumberFormat="0" applyBorder="0" applyAlignment="0" applyProtection="0"/>
    <xf numFmtId="0" fontId="67" fillId="93" borderId="0" applyNumberFormat="0" applyBorder="0" applyAlignment="0" applyProtection="0"/>
    <xf numFmtId="0" fontId="67" fillId="93" borderId="0" applyNumberFormat="0" applyBorder="0" applyAlignment="0" applyProtection="0"/>
    <xf numFmtId="0" fontId="67" fillId="94" borderId="0" applyNumberFormat="0" applyBorder="0" applyAlignment="0" applyProtection="0"/>
    <xf numFmtId="0" fontId="67" fillId="93" borderId="0" applyNumberFormat="0" applyBorder="0" applyAlignment="0" applyProtection="0"/>
    <xf numFmtId="0" fontId="67" fillId="94" borderId="0" applyNumberFormat="0" applyBorder="0" applyAlignment="0" applyProtection="0"/>
    <xf numFmtId="0" fontId="67" fillId="93" borderId="0" applyNumberFormat="0" applyBorder="0" applyAlignment="0" applyProtection="0"/>
    <xf numFmtId="0" fontId="67" fillId="94" borderId="0" applyNumberFormat="0" applyBorder="0" applyAlignment="0" applyProtection="0"/>
    <xf numFmtId="0" fontId="67" fillId="93" borderId="0" applyNumberFormat="0" applyBorder="0" applyAlignment="0" applyProtection="0"/>
    <xf numFmtId="0" fontId="67" fillId="94" borderId="0" applyNumberFormat="0" applyBorder="0" applyAlignment="0" applyProtection="0"/>
    <xf numFmtId="0" fontId="67" fillId="93" borderId="0" applyNumberFormat="0" applyBorder="0" applyAlignment="0" applyProtection="0"/>
    <xf numFmtId="0" fontId="67" fillId="94" borderId="0" applyNumberFormat="0" applyBorder="0" applyAlignment="0" applyProtection="0"/>
    <xf numFmtId="0" fontId="67" fillId="94" borderId="0" applyNumberFormat="0" applyBorder="0" applyAlignment="0" applyProtection="0"/>
    <xf numFmtId="0" fontId="67" fillId="94" borderId="0" applyNumberFormat="0" applyBorder="0" applyAlignment="0" applyProtection="0"/>
    <xf numFmtId="0" fontId="67" fillId="94" borderId="0" applyNumberFormat="0" applyBorder="0" applyAlignment="0" applyProtection="0"/>
    <xf numFmtId="0" fontId="67" fillId="94" borderId="0" applyNumberFormat="0" applyBorder="0" applyAlignment="0" applyProtection="0"/>
    <xf numFmtId="0" fontId="67" fillId="94" borderId="0" applyNumberFormat="0" applyBorder="0" applyAlignment="0" applyProtection="0"/>
    <xf numFmtId="0" fontId="67" fillId="93" borderId="0" applyNumberFormat="0" applyBorder="0" applyAlignment="0" applyProtection="0"/>
    <xf numFmtId="0" fontId="67" fillId="94" borderId="0" applyNumberFormat="0" applyBorder="0" applyAlignment="0" applyProtection="0"/>
    <xf numFmtId="0" fontId="67" fillId="94" borderId="0" applyNumberFormat="0" applyBorder="0" applyAlignment="0" applyProtection="0"/>
    <xf numFmtId="0" fontId="67" fillId="94" borderId="0" applyNumberFormat="0" applyBorder="0" applyAlignment="0" applyProtection="0"/>
    <xf numFmtId="0" fontId="67" fillId="94" borderId="0" applyNumberFormat="0" applyBorder="0" applyAlignment="0" applyProtection="0"/>
    <xf numFmtId="0" fontId="67" fillId="94" borderId="0" applyNumberFormat="0" applyBorder="0" applyAlignment="0" applyProtection="0"/>
    <xf numFmtId="0" fontId="67" fillId="94" borderId="0" applyNumberFormat="0" applyBorder="0" applyAlignment="0" applyProtection="0"/>
    <xf numFmtId="0" fontId="67" fillId="94" borderId="0" applyNumberFormat="0" applyBorder="0" applyAlignment="0" applyProtection="0"/>
    <xf numFmtId="0" fontId="67" fillId="94" borderId="0" applyNumberFormat="0" applyBorder="0" applyAlignment="0" applyProtection="0"/>
    <xf numFmtId="0" fontId="67" fillId="94" borderId="0" applyNumberFormat="0" applyBorder="0" applyAlignment="0" applyProtection="0"/>
    <xf numFmtId="0" fontId="67" fillId="94" borderId="0" applyNumberFormat="0" applyBorder="0" applyAlignment="0" applyProtection="0"/>
    <xf numFmtId="0" fontId="67" fillId="93" borderId="0" applyNumberFormat="0" applyBorder="0" applyAlignment="0" applyProtection="0"/>
    <xf numFmtId="0" fontId="67" fillId="94" borderId="0" applyNumberFormat="0" applyBorder="0" applyAlignment="0" applyProtection="0"/>
    <xf numFmtId="0" fontId="67" fillId="94" borderId="0" applyNumberFormat="0" applyBorder="0" applyAlignment="0" applyProtection="0"/>
    <xf numFmtId="0" fontId="67" fillId="94" borderId="0" applyNumberFormat="0" applyBorder="0" applyAlignment="0" applyProtection="0"/>
    <xf numFmtId="0" fontId="67" fillId="94" borderId="0" applyNumberFormat="0" applyBorder="0" applyAlignment="0" applyProtection="0"/>
    <xf numFmtId="0" fontId="67" fillId="94" borderId="0" applyNumberFormat="0" applyBorder="0" applyAlignment="0" applyProtection="0"/>
    <xf numFmtId="0" fontId="67" fillId="94" borderId="0" applyNumberFormat="0" applyBorder="0" applyAlignment="0" applyProtection="0"/>
    <xf numFmtId="0" fontId="67" fillId="94" borderId="0" applyNumberFormat="0" applyBorder="0" applyAlignment="0" applyProtection="0"/>
    <xf numFmtId="0" fontId="67" fillId="94" borderId="0" applyNumberFormat="0" applyBorder="0" applyAlignment="0" applyProtection="0"/>
    <xf numFmtId="0" fontId="67" fillId="94" borderId="0" applyNumberFormat="0" applyBorder="0" applyAlignment="0" applyProtection="0"/>
    <xf numFmtId="0" fontId="67" fillId="94" borderId="0" applyNumberFormat="0" applyBorder="0" applyAlignment="0" applyProtection="0"/>
    <xf numFmtId="0" fontId="67" fillId="93" borderId="0" applyNumberFormat="0" applyBorder="0" applyAlignment="0" applyProtection="0"/>
    <xf numFmtId="0" fontId="67" fillId="94" borderId="0" applyNumberFormat="0" applyBorder="0" applyAlignment="0" applyProtection="0"/>
    <xf numFmtId="0" fontId="67" fillId="94" borderId="0" applyNumberFormat="0" applyBorder="0" applyAlignment="0" applyProtection="0"/>
    <xf numFmtId="0" fontId="67" fillId="94" borderId="0" applyNumberFormat="0" applyBorder="0" applyAlignment="0" applyProtection="0"/>
    <xf numFmtId="0" fontId="67" fillId="94" borderId="0" applyNumberFormat="0" applyBorder="0" applyAlignment="0" applyProtection="0"/>
    <xf numFmtId="0" fontId="67" fillId="94" borderId="0" applyNumberFormat="0" applyBorder="0" applyAlignment="0" applyProtection="0"/>
    <xf numFmtId="0" fontId="67" fillId="94" borderId="0" applyNumberFormat="0" applyBorder="0" applyAlignment="0" applyProtection="0"/>
    <xf numFmtId="0" fontId="67" fillId="94" borderId="0" applyNumberFormat="0" applyBorder="0" applyAlignment="0" applyProtection="0"/>
    <xf numFmtId="0" fontId="67" fillId="94" borderId="0" applyNumberFormat="0" applyBorder="0" applyAlignment="0" applyProtection="0"/>
    <xf numFmtId="0" fontId="67" fillId="94" borderId="0" applyNumberFormat="0" applyBorder="0" applyAlignment="0" applyProtection="0"/>
    <xf numFmtId="0" fontId="67" fillId="94" borderId="0" applyNumberFormat="0" applyBorder="0" applyAlignment="0" applyProtection="0"/>
    <xf numFmtId="0" fontId="67" fillId="94" borderId="0" applyNumberFormat="0" applyBorder="0" applyAlignment="0" applyProtection="0"/>
    <xf numFmtId="0" fontId="67" fillId="93" borderId="0" applyNumberFormat="0" applyBorder="0" applyAlignment="0" applyProtection="0"/>
    <xf numFmtId="0" fontId="67" fillId="94" borderId="0" applyNumberFormat="0" applyBorder="0" applyAlignment="0" applyProtection="0"/>
    <xf numFmtId="0" fontId="67" fillId="94" borderId="0" applyNumberFormat="0" applyBorder="0" applyAlignment="0" applyProtection="0"/>
    <xf numFmtId="0" fontId="67" fillId="94" borderId="0" applyNumberFormat="0" applyBorder="0" applyAlignment="0" applyProtection="0"/>
    <xf numFmtId="0" fontId="67" fillId="94" borderId="0" applyNumberFormat="0" applyBorder="0" applyAlignment="0" applyProtection="0"/>
    <xf numFmtId="0" fontId="67" fillId="94" borderId="0" applyNumberFormat="0" applyBorder="0" applyAlignment="0" applyProtection="0"/>
    <xf numFmtId="0" fontId="67" fillId="94" borderId="0" applyNumberFormat="0" applyBorder="0" applyAlignment="0" applyProtection="0"/>
    <xf numFmtId="0" fontId="67" fillId="94" borderId="0" applyNumberFormat="0" applyBorder="0" applyAlignment="0" applyProtection="0"/>
    <xf numFmtId="0" fontId="67" fillId="94" borderId="0" applyNumberFormat="0" applyBorder="0" applyAlignment="0" applyProtection="0"/>
    <xf numFmtId="0" fontId="67" fillId="94" borderId="0" applyNumberFormat="0" applyBorder="0" applyAlignment="0" applyProtection="0"/>
    <xf numFmtId="0" fontId="67" fillId="94" borderId="0" applyNumberFormat="0" applyBorder="0" applyAlignment="0" applyProtection="0"/>
    <xf numFmtId="0" fontId="67" fillId="94" borderId="0" applyNumberFormat="0" applyBorder="0" applyAlignment="0" applyProtection="0"/>
    <xf numFmtId="0" fontId="67" fillId="93" borderId="0" applyNumberFormat="0" applyBorder="0" applyAlignment="0" applyProtection="0"/>
    <xf numFmtId="0" fontId="67" fillId="94" borderId="0" applyNumberFormat="0" applyBorder="0" applyAlignment="0" applyProtection="0"/>
    <xf numFmtId="0" fontId="67" fillId="94" borderId="0" applyNumberFormat="0" applyBorder="0" applyAlignment="0" applyProtection="0"/>
    <xf numFmtId="0" fontId="67" fillId="94" borderId="0" applyNumberFormat="0" applyBorder="0" applyAlignment="0" applyProtection="0"/>
    <xf numFmtId="0" fontId="67" fillId="94" borderId="0" applyNumberFormat="0" applyBorder="0" applyAlignment="0" applyProtection="0"/>
    <xf numFmtId="0" fontId="69" fillId="51" borderId="0" applyNumberFormat="0" applyBorder="0" applyAlignment="0" applyProtection="0"/>
    <xf numFmtId="0" fontId="70" fillId="90" borderId="0" applyNumberFormat="0" applyBorder="0" applyAlignment="0" applyProtection="0"/>
    <xf numFmtId="0" fontId="69" fillId="51" borderId="0" applyNumberFormat="0" applyBorder="0" applyAlignment="0" applyProtection="0"/>
    <xf numFmtId="0" fontId="70" fillId="90" borderId="0" applyNumberFormat="0" applyBorder="0" applyAlignment="0" applyProtection="0"/>
    <xf numFmtId="0" fontId="36" fillId="7" borderId="0" applyNumberFormat="0" applyBorder="0" applyAlignment="0" applyProtection="0"/>
    <xf numFmtId="0" fontId="71" fillId="7" borderId="0" applyNumberFormat="0" applyBorder="0" applyAlignment="0" applyProtection="0"/>
    <xf numFmtId="0" fontId="69" fillId="51" borderId="0" applyNumberFormat="0" applyBorder="0" applyAlignment="0" applyProtection="0"/>
    <xf numFmtId="0" fontId="72" fillId="55" borderId="33" applyNumberFormat="0" applyAlignment="0" applyProtection="0"/>
    <xf numFmtId="0" fontId="73" fillId="95" borderId="34" applyNumberFormat="0" applyAlignment="0" applyProtection="0"/>
    <xf numFmtId="0" fontId="73" fillId="95" borderId="34" applyNumberFormat="0" applyAlignment="0" applyProtection="0"/>
    <xf numFmtId="0" fontId="73" fillId="95" borderId="34" applyNumberFormat="0" applyAlignment="0" applyProtection="0"/>
    <xf numFmtId="0" fontId="72" fillId="60" borderId="33" applyNumberFormat="0" applyAlignment="0" applyProtection="0"/>
    <xf numFmtId="0" fontId="72" fillId="60" borderId="33" applyNumberFormat="0" applyAlignment="0" applyProtection="0"/>
    <xf numFmtId="0" fontId="72" fillId="60" borderId="33" applyNumberFormat="0" applyAlignment="0" applyProtection="0"/>
    <xf numFmtId="0" fontId="72" fillId="96" borderId="33" applyNumberFormat="0" applyAlignment="0" applyProtection="0"/>
    <xf numFmtId="0" fontId="72" fillId="96" borderId="33" applyNumberFormat="0" applyAlignment="0" applyProtection="0"/>
    <xf numFmtId="0" fontId="72" fillId="96" borderId="33" applyNumberFormat="0" applyAlignment="0" applyProtection="0"/>
    <xf numFmtId="0" fontId="72" fillId="55" borderId="33" applyNumberFormat="0" applyAlignment="0" applyProtection="0"/>
    <xf numFmtId="0" fontId="72" fillId="55" borderId="33" applyNumberFormat="0" applyAlignment="0" applyProtection="0"/>
    <xf numFmtId="0" fontId="72" fillId="55" borderId="33" applyNumberFormat="0" applyAlignment="0" applyProtection="0"/>
    <xf numFmtId="0" fontId="73" fillId="95" borderId="34" applyNumberFormat="0" applyAlignment="0" applyProtection="0"/>
    <xf numFmtId="0" fontId="73" fillId="95" borderId="34" applyNumberFormat="0" applyAlignment="0" applyProtection="0"/>
    <xf numFmtId="0" fontId="73" fillId="95" borderId="34" applyNumberFormat="0" applyAlignment="0" applyProtection="0"/>
    <xf numFmtId="0" fontId="74" fillId="10" borderId="11" applyNumberFormat="0" applyAlignment="0" applyProtection="0"/>
    <xf numFmtId="0" fontId="72" fillId="60" borderId="33" applyNumberFormat="0" applyAlignment="0" applyProtection="0"/>
    <xf numFmtId="0" fontId="72" fillId="60" borderId="33" applyNumberFormat="0" applyAlignment="0" applyProtection="0"/>
    <xf numFmtId="0" fontId="72" fillId="60" borderId="33" applyNumberFormat="0" applyAlignment="0" applyProtection="0"/>
    <xf numFmtId="0" fontId="74" fillId="10" borderId="11" applyNumberFormat="0" applyAlignment="0" applyProtection="0"/>
    <xf numFmtId="0" fontId="74" fillId="96" borderId="11" applyNumberFormat="0" applyAlignment="0" applyProtection="0"/>
    <xf numFmtId="0" fontId="74" fillId="10" borderId="11" applyNumberFormat="0" applyAlignment="0" applyProtection="0"/>
    <xf numFmtId="0" fontId="74" fillId="96" borderId="11" applyNumberFormat="0" applyAlignment="0" applyProtection="0"/>
    <xf numFmtId="0" fontId="74" fillId="96" borderId="11" applyNumberFormat="0" applyAlignment="0" applyProtection="0"/>
    <xf numFmtId="0" fontId="72" fillId="96" borderId="33" applyNumberFormat="0" applyAlignment="0" applyProtection="0"/>
    <xf numFmtId="0" fontId="72" fillId="60" borderId="33" applyNumberFormat="0" applyAlignment="0" applyProtection="0"/>
    <xf numFmtId="0" fontId="72" fillId="96" borderId="33" applyNumberFormat="0" applyAlignment="0" applyProtection="0"/>
    <xf numFmtId="0" fontId="75" fillId="97" borderId="35" applyNumberFormat="0" applyAlignment="0" applyProtection="0"/>
    <xf numFmtId="0" fontId="75" fillId="87" borderId="35" applyNumberFormat="0" applyAlignment="0" applyProtection="0"/>
    <xf numFmtId="0" fontId="75" fillId="97" borderId="35" applyNumberFormat="0" applyAlignment="0" applyProtection="0"/>
    <xf numFmtId="0" fontId="75" fillId="87" borderId="35" applyNumberFormat="0" applyAlignment="0" applyProtection="0"/>
    <xf numFmtId="0" fontId="76" fillId="11" borderId="14" applyNumberFormat="0" applyAlignment="0" applyProtection="0"/>
    <xf numFmtId="0" fontId="75" fillId="97" borderId="35" applyNumberFormat="0" applyAlignment="0" applyProtection="0"/>
    <xf numFmtId="0" fontId="77" fillId="96" borderId="36">
      <alignment horizontal="right"/>
    </xf>
    <xf numFmtId="0" fontId="77" fillId="96" borderId="36">
      <alignment horizontal="right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0" fontId="7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0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37" fontId="80" fillId="96" borderId="0">
      <alignment horizontal="right"/>
    </xf>
    <xf numFmtId="37" fontId="81" fillId="96" borderId="0">
      <alignment horizontal="right"/>
    </xf>
    <xf numFmtId="37" fontId="77" fillId="96" borderId="0">
      <alignment horizontal="right"/>
    </xf>
    <xf numFmtId="37" fontId="80" fillId="96" borderId="0">
      <alignment horizontal="right"/>
    </xf>
    <xf numFmtId="0" fontId="82" fillId="98" borderId="0" applyNumberFormat="0" applyBorder="0" applyAlignment="0" applyProtection="0"/>
    <xf numFmtId="0" fontId="82" fillId="99" borderId="0" applyNumberFormat="0" applyBorder="0" applyAlignment="0" applyProtection="0"/>
    <xf numFmtId="0" fontId="82" fillId="100" borderId="0" applyNumberFormat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6" fillId="96" borderId="0">
      <alignment horizontal="left"/>
    </xf>
    <xf numFmtId="0" fontId="87" fillId="54" borderId="0" applyNumberFormat="0" applyBorder="0" applyAlignment="0" applyProtection="0"/>
    <xf numFmtId="0" fontId="65" fillId="83" borderId="0" applyNumberFormat="0" applyBorder="0" applyAlignment="0" applyProtection="0"/>
    <xf numFmtId="0" fontId="87" fillId="54" borderId="0" applyNumberFormat="0" applyBorder="0" applyAlignment="0" applyProtection="0"/>
    <xf numFmtId="0" fontId="65" fillId="83" borderId="0" applyNumberFormat="0" applyBorder="0" applyAlignment="0" applyProtection="0"/>
    <xf numFmtId="0" fontId="88" fillId="6" borderId="0" applyNumberFormat="0" applyBorder="0" applyAlignment="0" applyProtection="0"/>
    <xf numFmtId="0" fontId="52" fillId="6" borderId="0" applyNumberFormat="0" applyBorder="0" applyAlignment="0" applyProtection="0"/>
    <xf numFmtId="0" fontId="87" fillId="54" borderId="0" applyNumberFormat="0" applyBorder="0" applyAlignment="0" applyProtection="0"/>
    <xf numFmtId="0" fontId="89" fillId="0" borderId="37" applyNumberFormat="0" applyFill="0" applyAlignment="0" applyProtection="0"/>
    <xf numFmtId="0" fontId="89" fillId="0" borderId="38" applyNumberFormat="0" applyFill="0" applyAlignment="0" applyProtection="0"/>
    <xf numFmtId="0" fontId="90" fillId="0" borderId="39" applyNumberFormat="0" applyFill="0" applyAlignment="0" applyProtection="0"/>
    <xf numFmtId="0" fontId="89" fillId="0" borderId="37" applyNumberFormat="0" applyFill="0" applyAlignment="0" applyProtection="0"/>
    <xf numFmtId="0" fontId="89" fillId="0" borderId="38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1" fillId="0" borderId="40" applyNumberFormat="0" applyFill="0" applyAlignment="0" applyProtection="0"/>
    <xf numFmtId="0" fontId="91" fillId="0" borderId="41" applyNumberFormat="0" applyFill="0" applyAlignment="0" applyProtection="0"/>
    <xf numFmtId="0" fontId="92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0" applyNumberFormat="0" applyFill="0" applyAlignment="0" applyProtection="0"/>
    <xf numFmtId="0" fontId="91" fillId="0" borderId="41" applyNumberFormat="0" applyFill="0" applyAlignment="0" applyProtection="0"/>
    <xf numFmtId="0" fontId="92" fillId="0" borderId="42" applyNumberFormat="0" applyFill="0" applyAlignment="0" applyProtection="0"/>
    <xf numFmtId="0" fontId="92" fillId="0" borderId="42" applyNumberFormat="0" applyFill="0" applyAlignment="0" applyProtection="0"/>
    <xf numFmtId="0" fontId="91" fillId="0" borderId="42" applyNumberFormat="0" applyFill="0" applyAlignment="0" applyProtection="0"/>
    <xf numFmtId="0" fontId="92" fillId="0" borderId="42" applyNumberFormat="0" applyFill="0" applyAlignment="0" applyProtection="0"/>
    <xf numFmtId="0" fontId="91" fillId="0" borderId="42" applyNumberFormat="0" applyFill="0" applyAlignment="0" applyProtection="0"/>
    <xf numFmtId="0" fontId="93" fillId="0" borderId="43" applyNumberFormat="0" applyFill="0" applyAlignment="0" applyProtection="0"/>
    <xf numFmtId="0" fontId="93" fillId="0" borderId="44" applyNumberFormat="0" applyFill="0" applyAlignment="0" applyProtection="0"/>
    <xf numFmtId="0" fontId="94" fillId="0" borderId="45" applyNumberFormat="0" applyFill="0" applyAlignment="0" applyProtection="0"/>
    <xf numFmtId="0" fontId="93" fillId="0" borderId="46" applyNumberFormat="0" applyFill="0" applyAlignment="0" applyProtection="0"/>
    <xf numFmtId="0" fontId="93" fillId="0" borderId="43" applyNumberFormat="0" applyFill="0" applyAlignment="0" applyProtection="0"/>
    <xf numFmtId="0" fontId="93" fillId="0" borderId="44" applyNumberFormat="0" applyFill="0" applyAlignment="0" applyProtection="0"/>
    <xf numFmtId="0" fontId="94" fillId="0" borderId="45" applyNumberFormat="0" applyFill="0" applyAlignment="0" applyProtection="0"/>
    <xf numFmtId="0" fontId="94" fillId="0" borderId="45" applyNumberFormat="0" applyFill="0" applyAlignment="0" applyProtection="0"/>
    <xf numFmtId="0" fontId="93" fillId="0" borderId="46" applyNumberFormat="0" applyFill="0" applyAlignment="0" applyProtection="0"/>
    <xf numFmtId="0" fontId="94" fillId="0" borderId="45" applyNumberFormat="0" applyFill="0" applyAlignment="0" applyProtection="0"/>
    <xf numFmtId="0" fontId="93" fillId="0" borderId="46" applyNumberFormat="0" applyFill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5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/>
    <xf numFmtId="0" fontId="97" fillId="47" borderId="33" applyNumberFormat="0" applyAlignment="0" applyProtection="0"/>
    <xf numFmtId="0" fontId="98" fillId="91" borderId="34" applyNumberFormat="0" applyAlignment="0" applyProtection="0"/>
    <xf numFmtId="0" fontId="98" fillId="91" borderId="34" applyNumberFormat="0" applyAlignment="0" applyProtection="0"/>
    <xf numFmtId="0" fontId="98" fillId="91" borderId="34" applyNumberFormat="0" applyAlignment="0" applyProtection="0"/>
    <xf numFmtId="0" fontId="99" fillId="47" borderId="33" applyNumberFormat="0" applyAlignment="0" applyProtection="0"/>
    <xf numFmtId="0" fontId="99" fillId="47" borderId="33" applyNumberFormat="0" applyAlignment="0" applyProtection="0"/>
    <xf numFmtId="0" fontId="99" fillId="47" borderId="33" applyNumberFormat="0" applyAlignment="0" applyProtection="0"/>
    <xf numFmtId="0" fontId="99" fillId="62" borderId="33" applyNumberFormat="0" applyAlignment="0" applyProtection="0"/>
    <xf numFmtId="0" fontId="99" fillId="62" borderId="33" applyNumberFormat="0" applyAlignment="0" applyProtection="0"/>
    <xf numFmtId="0" fontId="99" fillId="62" borderId="33" applyNumberFormat="0" applyAlignment="0" applyProtection="0"/>
    <xf numFmtId="0" fontId="97" fillId="47" borderId="33" applyNumberFormat="0" applyAlignment="0" applyProtection="0"/>
    <xf numFmtId="0" fontId="97" fillId="47" borderId="33" applyNumberFormat="0" applyAlignment="0" applyProtection="0"/>
    <xf numFmtId="0" fontId="97" fillId="47" borderId="33" applyNumberFormat="0" applyAlignment="0" applyProtection="0"/>
    <xf numFmtId="0" fontId="98" fillId="91" borderId="34" applyNumberFormat="0" applyAlignment="0" applyProtection="0"/>
    <xf numFmtId="0" fontId="98" fillId="91" borderId="34" applyNumberFormat="0" applyAlignment="0" applyProtection="0"/>
    <xf numFmtId="0" fontId="98" fillId="91" borderId="34" applyNumberFormat="0" applyAlignment="0" applyProtection="0"/>
    <xf numFmtId="0" fontId="100" fillId="9" borderId="11" applyNumberFormat="0" applyAlignment="0" applyProtection="0"/>
    <xf numFmtId="0" fontId="99" fillId="47" borderId="33" applyNumberFormat="0" applyAlignment="0" applyProtection="0"/>
    <xf numFmtId="0" fontId="99" fillId="47" borderId="33" applyNumberFormat="0" applyAlignment="0" applyProtection="0"/>
    <xf numFmtId="0" fontId="99" fillId="47" borderId="33" applyNumberFormat="0" applyAlignment="0" applyProtection="0"/>
    <xf numFmtId="0" fontId="100" fillId="9" borderId="11" applyNumberFormat="0" applyAlignment="0" applyProtection="0"/>
    <xf numFmtId="0" fontId="100" fillId="62" borderId="11" applyNumberFormat="0" applyAlignment="0" applyProtection="0"/>
    <xf numFmtId="0" fontId="100" fillId="9" borderId="11" applyNumberFormat="0" applyAlignment="0" applyProtection="0"/>
    <xf numFmtId="0" fontId="100" fillId="62" borderId="11" applyNumberFormat="0" applyAlignment="0" applyProtection="0"/>
    <xf numFmtId="0" fontId="100" fillId="62" borderId="11" applyNumberFormat="0" applyAlignment="0" applyProtection="0"/>
    <xf numFmtId="0" fontId="99" fillId="62" borderId="33" applyNumberFormat="0" applyAlignment="0" applyProtection="0"/>
    <xf numFmtId="0" fontId="99" fillId="47" borderId="33" applyNumberFormat="0" applyAlignment="0" applyProtection="0"/>
    <xf numFmtId="0" fontId="99" fillId="62" borderId="33" applyNumberFormat="0" applyAlignment="0" applyProtection="0"/>
    <xf numFmtId="41" fontId="4" fillId="101" borderId="0" applyFont="0" applyBorder="0" applyAlignment="0">
      <alignment horizontal="right"/>
      <protection locked="0"/>
    </xf>
    <xf numFmtId="41" fontId="4" fillId="101" borderId="0" applyFont="0" applyBorder="0" applyAlignment="0">
      <alignment horizontal="right"/>
      <protection locked="0"/>
    </xf>
    <xf numFmtId="0" fontId="101" fillId="0" borderId="47" applyNumberFormat="0" applyFill="0" applyAlignment="0" applyProtection="0"/>
    <xf numFmtId="0" fontId="87" fillId="0" borderId="48" applyNumberFormat="0" applyFill="0" applyAlignment="0" applyProtection="0"/>
    <xf numFmtId="0" fontId="101" fillId="0" borderId="47" applyNumberFormat="0" applyFill="0" applyAlignment="0" applyProtection="0"/>
    <xf numFmtId="0" fontId="87" fillId="0" borderId="48" applyNumberFormat="0" applyFill="0" applyAlignment="0" applyProtection="0"/>
    <xf numFmtId="0" fontId="102" fillId="0" borderId="13" applyNumberFormat="0" applyFill="0" applyAlignment="0" applyProtection="0"/>
    <xf numFmtId="0" fontId="101" fillId="0" borderId="47" applyNumberFormat="0" applyFill="0" applyAlignment="0" applyProtection="0"/>
    <xf numFmtId="0" fontId="103" fillId="62" borderId="0" applyNumberFormat="0" applyBorder="0" applyAlignment="0" applyProtection="0"/>
    <xf numFmtId="0" fontId="87" fillId="91" borderId="0" applyNumberFormat="0" applyBorder="0" applyAlignment="0" applyProtection="0"/>
    <xf numFmtId="0" fontId="103" fillId="62" borderId="0" applyNumberFormat="0" applyBorder="0" applyAlignment="0" applyProtection="0"/>
    <xf numFmtId="0" fontId="87" fillId="91" borderId="0" applyNumberFormat="0" applyBorder="0" applyAlignment="0" applyProtection="0"/>
    <xf numFmtId="0" fontId="104" fillId="8" borderId="0" applyNumberFormat="0" applyBorder="0" applyAlignment="0" applyProtection="0"/>
    <xf numFmtId="0" fontId="103" fillId="62" borderId="0" applyNumberFormat="0" applyBorder="0" applyAlignment="0" applyProtection="0"/>
    <xf numFmtId="0" fontId="105" fillId="0" borderId="0"/>
    <xf numFmtId="0" fontId="105" fillId="0" borderId="0"/>
    <xf numFmtId="0" fontId="105" fillId="0" borderId="0"/>
    <xf numFmtId="0" fontId="106" fillId="102" borderId="0"/>
    <xf numFmtId="0" fontId="106" fillId="102" borderId="0"/>
    <xf numFmtId="0" fontId="106" fillId="102" borderId="0"/>
    <xf numFmtId="0" fontId="5" fillId="0" borderId="0"/>
    <xf numFmtId="0" fontId="105" fillId="0" borderId="0"/>
    <xf numFmtId="0" fontId="106" fillId="102" borderId="0"/>
    <xf numFmtId="0" fontId="106" fillId="102" borderId="0"/>
    <xf numFmtId="0" fontId="4" fillId="0" borderId="0"/>
    <xf numFmtId="0" fontId="106" fillId="102" borderId="0"/>
    <xf numFmtId="0" fontId="106" fillId="102" borderId="0"/>
    <xf numFmtId="0" fontId="106" fillId="102" borderId="0"/>
    <xf numFmtId="0" fontId="64" fillId="0" borderId="0"/>
    <xf numFmtId="0" fontId="64" fillId="0" borderId="0"/>
    <xf numFmtId="0" fontId="64" fillId="0" borderId="0"/>
    <xf numFmtId="0" fontId="106" fillId="102" borderId="0"/>
    <xf numFmtId="0" fontId="106" fillId="102" borderId="0"/>
    <xf numFmtId="0" fontId="106" fillId="102" borderId="0"/>
    <xf numFmtId="0" fontId="106" fillId="102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8" fillId="0" borderId="0"/>
    <xf numFmtId="0" fontId="46" fillId="0" borderId="0"/>
    <xf numFmtId="0" fontId="46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6" fillId="102" borderId="0"/>
    <xf numFmtId="0" fontId="65" fillId="0" borderId="0"/>
    <xf numFmtId="0" fontId="5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106" fillId="102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6" fillId="102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8" fillId="0" borderId="0"/>
    <xf numFmtId="0" fontId="107" fillId="0" borderId="0"/>
    <xf numFmtId="0" fontId="65" fillId="0" borderId="0"/>
    <xf numFmtId="0" fontId="106" fillId="102" borderId="0"/>
    <xf numFmtId="0" fontId="4" fillId="0" borderId="0"/>
    <xf numFmtId="0" fontId="4" fillId="0" borderId="0"/>
    <xf numFmtId="0" fontId="106" fillId="102" borderId="0"/>
    <xf numFmtId="0" fontId="47" fillId="0" borderId="0"/>
    <xf numFmtId="0" fontId="47" fillId="0" borderId="0"/>
    <xf numFmtId="0" fontId="65" fillId="0" borderId="0"/>
    <xf numFmtId="0" fontId="106" fillId="102" borderId="0"/>
    <xf numFmtId="0" fontId="4" fillId="0" borderId="0"/>
    <xf numFmtId="0" fontId="4" fillId="0" borderId="0"/>
    <xf numFmtId="0" fontId="106" fillId="102" borderId="0"/>
    <xf numFmtId="0" fontId="5" fillId="0" borderId="0"/>
    <xf numFmtId="0" fontId="5" fillId="0" borderId="0"/>
    <xf numFmtId="0" fontId="5" fillId="0" borderId="0"/>
    <xf numFmtId="0" fontId="106" fillId="102" borderId="0"/>
    <xf numFmtId="0" fontId="4" fillId="0" borderId="0"/>
    <xf numFmtId="0" fontId="6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4" fillId="0" borderId="0"/>
    <xf numFmtId="0" fontId="5" fillId="0" borderId="0"/>
    <xf numFmtId="0" fontId="5" fillId="0" borderId="0"/>
    <xf numFmtId="0" fontId="5" fillId="0" borderId="0"/>
    <xf numFmtId="0" fontId="108" fillId="0" borderId="0"/>
    <xf numFmtId="0" fontId="6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65" fillId="0" borderId="0"/>
    <xf numFmtId="0" fontId="4" fillId="0" borderId="0"/>
    <xf numFmtId="0" fontId="106" fillId="102" borderId="0"/>
    <xf numFmtId="0" fontId="64" fillId="0" borderId="0"/>
    <xf numFmtId="0" fontId="106" fillId="102" borderId="0"/>
    <xf numFmtId="0" fontId="5" fillId="0" borderId="0"/>
    <xf numFmtId="0" fontId="4" fillId="0" borderId="0"/>
    <xf numFmtId="0" fontId="4" fillId="0" borderId="0"/>
    <xf numFmtId="0" fontId="48" fillId="0" borderId="0"/>
    <xf numFmtId="0" fontId="106" fillId="102" borderId="0"/>
    <xf numFmtId="0" fontId="4" fillId="0" borderId="0"/>
    <xf numFmtId="0" fontId="4" fillId="0" borderId="0"/>
    <xf numFmtId="0" fontId="65" fillId="0" borderId="0"/>
    <xf numFmtId="0" fontId="1" fillId="0" borderId="0"/>
    <xf numFmtId="0" fontId="5" fillId="0" borderId="0"/>
    <xf numFmtId="0" fontId="64" fillId="0" borderId="0"/>
    <xf numFmtId="0" fontId="6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" fillId="0" borderId="0"/>
    <xf numFmtId="0" fontId="107" fillId="0" borderId="0"/>
    <xf numFmtId="0" fontId="109" fillId="0" borderId="0"/>
    <xf numFmtId="0" fontId="106" fillId="102" borderId="0"/>
    <xf numFmtId="0" fontId="1" fillId="0" borderId="0"/>
    <xf numFmtId="0" fontId="65" fillId="0" borderId="0"/>
    <xf numFmtId="0" fontId="7" fillId="0" borderId="0"/>
    <xf numFmtId="0" fontId="1" fillId="0" borderId="0"/>
    <xf numFmtId="0" fontId="65" fillId="0" borderId="0"/>
    <xf numFmtId="0" fontId="65" fillId="0" borderId="0"/>
    <xf numFmtId="0" fontId="4" fillId="0" borderId="0"/>
    <xf numFmtId="0" fontId="4" fillId="0" borderId="0"/>
    <xf numFmtId="0" fontId="4" fillId="0" borderId="0"/>
    <xf numFmtId="0" fontId="65" fillId="0" borderId="0"/>
    <xf numFmtId="0" fontId="48" fillId="0" borderId="0"/>
    <xf numFmtId="0" fontId="10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" fillId="0" borderId="0"/>
    <xf numFmtId="0" fontId="4" fillId="0" borderId="0"/>
    <xf numFmtId="0" fontId="4" fillId="0" borderId="0"/>
    <xf numFmtId="171" fontId="110" fillId="0" borderId="0"/>
    <xf numFmtId="0" fontId="47" fillId="0" borderId="0"/>
    <xf numFmtId="0" fontId="4" fillId="0" borderId="0"/>
    <xf numFmtId="0" fontId="5" fillId="0" borderId="0"/>
    <xf numFmtId="0" fontId="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" fillId="0" borderId="0"/>
    <xf numFmtId="0" fontId="4" fillId="0" borderId="0"/>
    <xf numFmtId="0" fontId="4" fillId="0" borderId="0"/>
    <xf numFmtId="0" fontId="48" fillId="0" borderId="0"/>
    <xf numFmtId="0" fontId="47" fillId="0" borderId="0"/>
    <xf numFmtId="0" fontId="105" fillId="0" borderId="0"/>
    <xf numFmtId="0" fontId="5" fillId="0" borderId="0"/>
    <xf numFmtId="0" fontId="4" fillId="0" borderId="0"/>
    <xf numFmtId="0" fontId="106" fillId="102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" fillId="0" borderId="0"/>
    <xf numFmtId="0" fontId="5" fillId="0" borderId="0"/>
    <xf numFmtId="0" fontId="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" fillId="0" borderId="0"/>
    <xf numFmtId="0" fontId="106" fillId="102" borderId="0"/>
    <xf numFmtId="0" fontId="5" fillId="0" borderId="0"/>
    <xf numFmtId="0" fontId="106" fillId="102" borderId="0"/>
    <xf numFmtId="0" fontId="106" fillId="102" borderId="0"/>
    <xf numFmtId="0" fontId="4" fillId="0" borderId="0"/>
    <xf numFmtId="0" fontId="4" fillId="0" borderId="0"/>
    <xf numFmtId="0" fontId="106" fillId="102" borderId="0"/>
    <xf numFmtId="0" fontId="106" fillId="102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" fillId="0" borderId="0"/>
    <xf numFmtId="0" fontId="4" fillId="0" borderId="0"/>
    <xf numFmtId="0" fontId="4" fillId="0" borderId="0"/>
    <xf numFmtId="0" fontId="106" fillId="102" borderId="0"/>
    <xf numFmtId="0" fontId="106" fillId="102" borderId="0"/>
    <xf numFmtId="0" fontId="106" fillId="102" borderId="0"/>
    <xf numFmtId="0" fontId="5" fillId="0" borderId="0"/>
    <xf numFmtId="0" fontId="4" fillId="0" borderId="0"/>
    <xf numFmtId="0" fontId="4" fillId="0" borderId="0"/>
    <xf numFmtId="0" fontId="106" fillId="102" borderId="0"/>
    <xf numFmtId="0" fontId="106" fillId="102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4" fillId="0" borderId="0"/>
    <xf numFmtId="0" fontId="48" fillId="0" borderId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65" fillId="12" borderId="15" applyNumberFormat="0" applyFont="0" applyAlignment="0" applyProtection="0"/>
    <xf numFmtId="0" fontId="5" fillId="12" borderId="15" applyNumberFormat="0" applyFont="0" applyAlignment="0" applyProtection="0"/>
    <xf numFmtId="0" fontId="48" fillId="12" borderId="15" applyNumberFormat="0" applyFont="0" applyAlignment="0" applyProtection="0"/>
    <xf numFmtId="0" fontId="47" fillId="12" borderId="15" applyNumberFormat="0" applyFont="0" applyAlignment="0" applyProtection="0"/>
    <xf numFmtId="0" fontId="106" fillId="90" borderId="34" applyNumberFormat="0" applyFont="0" applyAlignment="0" applyProtection="0"/>
    <xf numFmtId="0" fontId="106" fillId="90" borderId="34" applyNumberFormat="0" applyFont="0" applyAlignment="0" applyProtection="0"/>
    <xf numFmtId="0" fontId="106" fillId="90" borderId="34" applyNumberFormat="0" applyFont="0" applyAlignment="0" applyProtection="0"/>
    <xf numFmtId="0" fontId="47" fillId="12" borderId="15" applyNumberFormat="0" applyFont="0" applyAlignment="0" applyProtection="0"/>
    <xf numFmtId="0" fontId="78" fillId="12" borderId="15" applyNumberFormat="0" applyFont="0" applyAlignment="0" applyProtection="0"/>
    <xf numFmtId="0" fontId="78" fillId="12" borderId="15" applyNumberFormat="0" applyFont="0" applyAlignment="0" applyProtection="0"/>
    <xf numFmtId="0" fontId="47" fillId="12" borderId="15" applyNumberFormat="0" applyFont="0" applyAlignment="0" applyProtection="0"/>
    <xf numFmtId="0" fontId="78" fillId="12" borderId="15" applyNumberFormat="0" applyFont="0" applyAlignment="0" applyProtection="0"/>
    <xf numFmtId="0" fontId="47" fillId="12" borderId="15" applyNumberFormat="0" applyFont="0" applyAlignment="0" applyProtection="0"/>
    <xf numFmtId="0" fontId="78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65" fillId="12" borderId="15" applyNumberFormat="0" applyFont="0" applyAlignment="0" applyProtection="0"/>
    <xf numFmtId="0" fontId="65" fillId="12" borderId="15" applyNumberFormat="0" applyFont="0" applyAlignment="0" applyProtection="0"/>
    <xf numFmtId="0" fontId="65" fillId="12" borderId="15" applyNumberFormat="0" applyFont="0" applyAlignment="0" applyProtection="0"/>
    <xf numFmtId="0" fontId="5" fillId="12" borderId="15" applyNumberFormat="0" applyFont="0" applyAlignment="0" applyProtection="0"/>
    <xf numFmtId="0" fontId="65" fillId="12" borderId="15" applyNumberFormat="0" applyFont="0" applyAlignment="0" applyProtection="0"/>
    <xf numFmtId="0" fontId="5" fillId="12" borderId="15" applyNumberFormat="0" applyFont="0" applyAlignment="0" applyProtection="0"/>
    <xf numFmtId="0" fontId="65" fillId="12" borderId="15" applyNumberFormat="0" applyFont="0" applyAlignment="0" applyProtection="0"/>
    <xf numFmtId="0" fontId="106" fillId="90" borderId="34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65" fillId="12" borderId="15" applyNumberFormat="0" applyFont="0" applyAlignment="0" applyProtection="0"/>
    <xf numFmtId="0" fontId="65" fillId="12" borderId="15" applyNumberFormat="0" applyFont="0" applyAlignment="0" applyProtection="0"/>
    <xf numFmtId="0" fontId="65" fillId="12" borderId="15" applyNumberFormat="0" applyFont="0" applyAlignment="0" applyProtection="0"/>
    <xf numFmtId="0" fontId="5" fillId="12" borderId="15" applyNumberFormat="0" applyFont="0" applyAlignment="0" applyProtection="0"/>
    <xf numFmtId="0" fontId="65" fillId="12" borderId="15" applyNumberFormat="0" applyFont="0" applyAlignment="0" applyProtection="0"/>
    <xf numFmtId="0" fontId="5" fillId="12" borderId="15" applyNumberFormat="0" applyFont="0" applyAlignment="0" applyProtection="0"/>
    <xf numFmtId="0" fontId="65" fillId="12" borderId="15" applyNumberFormat="0" applyFont="0" applyAlignment="0" applyProtection="0"/>
    <xf numFmtId="0" fontId="106" fillId="90" borderId="34" applyNumberFormat="0" applyFont="0" applyAlignment="0" applyProtection="0"/>
    <xf numFmtId="0" fontId="4" fillId="52" borderId="49" applyNumberFormat="0" applyFont="0" applyAlignment="0" applyProtection="0"/>
    <xf numFmtId="0" fontId="4" fillId="52" borderId="49" applyNumberFormat="0" applyFont="0" applyAlignment="0" applyProtection="0"/>
    <xf numFmtId="0" fontId="4" fillId="52" borderId="49" applyNumberFormat="0" applyFont="0" applyAlignment="0" applyProtection="0"/>
    <xf numFmtId="0" fontId="6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65" fillId="12" borderId="15" applyNumberFormat="0" applyFont="0" applyAlignment="0" applyProtection="0"/>
    <xf numFmtId="0" fontId="65" fillId="12" borderId="15" applyNumberFormat="0" applyFont="0" applyAlignment="0" applyProtection="0"/>
    <xf numFmtId="0" fontId="65" fillId="12" borderId="15" applyNumberFormat="0" applyFont="0" applyAlignment="0" applyProtection="0"/>
    <xf numFmtId="0" fontId="5" fillId="12" borderId="15" applyNumberFormat="0" applyFont="0" applyAlignment="0" applyProtection="0"/>
    <xf numFmtId="0" fontId="65" fillId="12" borderId="15" applyNumberFormat="0" applyFont="0" applyAlignment="0" applyProtection="0"/>
    <xf numFmtId="0" fontId="106" fillId="90" borderId="34" applyNumberFormat="0" applyFont="0" applyAlignment="0" applyProtection="0"/>
    <xf numFmtId="0" fontId="106" fillId="90" borderId="34" applyNumberFormat="0" applyFont="0" applyAlignment="0" applyProtection="0"/>
    <xf numFmtId="0" fontId="106" fillId="90" borderId="34" applyNumberFormat="0" applyFont="0" applyAlignment="0" applyProtection="0"/>
    <xf numFmtId="0" fontId="4" fillId="52" borderId="49" applyNumberFormat="0" applyFont="0" applyAlignment="0" applyProtection="0"/>
    <xf numFmtId="0" fontId="47" fillId="12" borderId="15" applyNumberFormat="0" applyFont="0" applyAlignment="0" applyProtection="0"/>
    <xf numFmtId="0" fontId="47" fillId="12" borderId="15" applyNumberFormat="0" applyFont="0" applyAlignment="0" applyProtection="0"/>
    <xf numFmtId="0" fontId="78" fillId="12" borderId="15" applyNumberFormat="0" applyFont="0" applyAlignment="0" applyProtection="0"/>
    <xf numFmtId="0" fontId="78" fillId="12" borderId="15" applyNumberFormat="0" applyFont="0" applyAlignment="0" applyProtection="0"/>
    <xf numFmtId="0" fontId="47" fillId="12" borderId="15" applyNumberFormat="0" applyFont="0" applyAlignment="0" applyProtection="0"/>
    <xf numFmtId="0" fontId="78" fillId="12" borderId="15" applyNumberFormat="0" applyFont="0" applyAlignment="0" applyProtection="0"/>
    <xf numFmtId="0" fontId="47" fillId="12" borderId="15" applyNumberFormat="0" applyFont="0" applyAlignment="0" applyProtection="0"/>
    <xf numFmtId="0" fontId="78" fillId="12" borderId="15" applyNumberFormat="0" applyFont="0" applyAlignment="0" applyProtection="0"/>
    <xf numFmtId="0" fontId="4" fillId="52" borderId="49" applyNumberFormat="0" applyFont="0" applyAlignment="0" applyProtection="0"/>
    <xf numFmtId="0" fontId="4" fillId="52" borderId="49" applyNumberFormat="0" applyFont="0" applyAlignment="0" applyProtection="0"/>
    <xf numFmtId="0" fontId="106" fillId="90" borderId="34" applyNumberFormat="0" applyFont="0" applyAlignment="0" applyProtection="0"/>
    <xf numFmtId="0" fontId="4" fillId="52" borderId="49" applyNumberFormat="0" applyFont="0" applyAlignment="0" applyProtection="0"/>
    <xf numFmtId="0" fontId="111" fillId="69" borderId="0">
      <alignment horizontal="center"/>
    </xf>
    <xf numFmtId="0" fontId="111" fillId="69" borderId="0">
      <alignment horizontal="center"/>
    </xf>
    <xf numFmtId="0" fontId="111" fillId="13" borderId="0">
      <alignment horizontal="center"/>
    </xf>
    <xf numFmtId="0" fontId="111" fillId="13" borderId="0">
      <alignment horizontal="center"/>
    </xf>
    <xf numFmtId="0" fontId="111" fillId="69" borderId="0">
      <alignment horizontal="center"/>
    </xf>
    <xf numFmtId="0" fontId="111" fillId="13" borderId="0">
      <alignment horizontal="center"/>
    </xf>
    <xf numFmtId="0" fontId="111" fillId="69" borderId="0">
      <alignment horizontal="center"/>
    </xf>
    <xf numFmtId="0" fontId="111" fillId="69" borderId="0">
      <alignment horizontal="center"/>
    </xf>
    <xf numFmtId="0" fontId="111" fillId="69" borderId="0">
      <alignment horizontal="center"/>
    </xf>
    <xf numFmtId="0" fontId="111" fillId="69" borderId="0">
      <alignment horizontal="center"/>
    </xf>
    <xf numFmtId="0" fontId="111" fillId="69" borderId="0">
      <alignment horizontal="center"/>
    </xf>
    <xf numFmtId="0" fontId="111" fillId="69" borderId="0">
      <alignment horizontal="center"/>
    </xf>
    <xf numFmtId="0" fontId="111" fillId="69" borderId="0">
      <alignment horizontal="center"/>
    </xf>
    <xf numFmtId="0" fontId="111" fillId="69" borderId="0">
      <alignment horizontal="center"/>
    </xf>
    <xf numFmtId="0" fontId="111" fillId="69" borderId="0">
      <alignment horizontal="center"/>
    </xf>
    <xf numFmtId="0" fontId="111" fillId="69" borderId="0">
      <alignment horizontal="center"/>
    </xf>
    <xf numFmtId="0" fontId="111" fillId="69" borderId="0">
      <alignment horizontal="center"/>
    </xf>
    <xf numFmtId="0" fontId="111" fillId="69" borderId="0">
      <alignment horizontal="center"/>
    </xf>
    <xf numFmtId="0" fontId="111" fillId="13" borderId="0">
      <alignment horizontal="center"/>
    </xf>
    <xf numFmtId="0" fontId="111" fillId="13" borderId="0">
      <alignment horizontal="center"/>
    </xf>
    <xf numFmtId="0" fontId="111" fillId="69" borderId="0">
      <alignment horizontal="center"/>
    </xf>
    <xf numFmtId="0" fontId="111" fillId="13" borderId="0">
      <alignment horizontal="center"/>
    </xf>
    <xf numFmtId="0" fontId="111" fillId="69" borderId="0">
      <alignment horizontal="center"/>
    </xf>
    <xf numFmtId="0" fontId="111" fillId="69" borderId="0">
      <alignment horizontal="center"/>
    </xf>
    <xf numFmtId="0" fontId="111" fillId="69" borderId="0">
      <alignment horizontal="center"/>
    </xf>
    <xf numFmtId="0" fontId="111" fillId="69" borderId="0">
      <alignment horizontal="center"/>
    </xf>
    <xf numFmtId="0" fontId="111" fillId="69" borderId="0">
      <alignment horizontal="center"/>
    </xf>
    <xf numFmtId="0" fontId="111" fillId="69" borderId="0">
      <alignment horizontal="center"/>
    </xf>
    <xf numFmtId="0" fontId="111" fillId="69" borderId="0">
      <alignment horizontal="center"/>
    </xf>
    <xf numFmtId="0" fontId="111" fillId="69" borderId="0">
      <alignment horizontal="center"/>
    </xf>
    <xf numFmtId="0" fontId="111" fillId="69" borderId="0">
      <alignment horizontal="center"/>
    </xf>
    <xf numFmtId="0" fontId="111" fillId="69" borderId="0">
      <alignment horizontal="center"/>
    </xf>
    <xf numFmtId="0" fontId="111" fillId="69" borderId="0">
      <alignment horizontal="center"/>
    </xf>
    <xf numFmtId="0" fontId="111" fillId="69" borderId="0">
      <alignment horizontal="center"/>
    </xf>
    <xf numFmtId="0" fontId="111" fillId="69" borderId="0">
      <alignment horizontal="center"/>
    </xf>
    <xf numFmtId="0" fontId="111" fillId="69" borderId="0">
      <alignment horizontal="center"/>
    </xf>
    <xf numFmtId="0" fontId="111" fillId="69" borderId="0">
      <alignment horizontal="center"/>
    </xf>
    <xf numFmtId="0" fontId="111" fillId="69" borderId="0">
      <alignment horizontal="center"/>
    </xf>
    <xf numFmtId="0" fontId="111" fillId="69" borderId="0">
      <alignment horizontal="center"/>
    </xf>
    <xf numFmtId="0" fontId="111" fillId="69" borderId="0">
      <alignment horizontal="center"/>
    </xf>
    <xf numFmtId="0" fontId="111" fillId="69" borderId="0">
      <alignment horizontal="center"/>
    </xf>
    <xf numFmtId="0" fontId="111" fillId="69" borderId="0">
      <alignment horizontal="center"/>
    </xf>
    <xf numFmtId="0" fontId="111" fillId="69" borderId="0">
      <alignment horizontal="center"/>
    </xf>
    <xf numFmtId="0" fontId="111" fillId="69" borderId="0">
      <alignment horizontal="center"/>
    </xf>
    <xf numFmtId="0" fontId="111" fillId="69" borderId="0">
      <alignment horizontal="center"/>
    </xf>
    <xf numFmtId="0" fontId="111" fillId="69" borderId="0">
      <alignment horizontal="center"/>
    </xf>
    <xf numFmtId="0" fontId="111" fillId="69" borderId="0">
      <alignment horizontal="center"/>
    </xf>
    <xf numFmtId="0" fontId="111" fillId="69" borderId="0">
      <alignment horizontal="center"/>
    </xf>
    <xf numFmtId="0" fontId="111" fillId="69" borderId="0">
      <alignment horizontal="center"/>
    </xf>
    <xf numFmtId="0" fontId="111" fillId="69" borderId="0">
      <alignment horizontal="center"/>
    </xf>
    <xf numFmtId="0" fontId="111" fillId="69" borderId="0">
      <alignment horizontal="center"/>
    </xf>
    <xf numFmtId="0" fontId="111" fillId="69" borderId="0">
      <alignment horizontal="center"/>
    </xf>
    <xf numFmtId="0" fontId="111" fillId="69" borderId="0">
      <alignment horizontal="center"/>
    </xf>
    <xf numFmtId="0" fontId="111" fillId="69" borderId="0">
      <alignment horizontal="center"/>
    </xf>
    <xf numFmtId="0" fontId="111" fillId="69" borderId="0">
      <alignment horizontal="center"/>
    </xf>
    <xf numFmtId="0" fontId="111" fillId="69" borderId="0">
      <alignment horizontal="center"/>
    </xf>
    <xf numFmtId="0" fontId="111" fillId="69" borderId="0">
      <alignment horizontal="center"/>
    </xf>
    <xf numFmtId="0" fontId="111" fillId="69" borderId="0">
      <alignment horizontal="center"/>
    </xf>
    <xf numFmtId="0" fontId="111" fillId="69" borderId="0">
      <alignment horizontal="center"/>
    </xf>
    <xf numFmtId="0" fontId="111" fillId="69" borderId="0">
      <alignment horizontal="center"/>
    </xf>
    <xf numFmtId="0" fontId="111" fillId="69" borderId="0">
      <alignment horizontal="center"/>
    </xf>
    <xf numFmtId="0" fontId="111" fillId="69" borderId="0">
      <alignment horizontal="center"/>
    </xf>
    <xf numFmtId="0" fontId="111" fillId="69" borderId="0">
      <alignment horizontal="center"/>
    </xf>
    <xf numFmtId="0" fontId="111" fillId="69" borderId="0">
      <alignment horizontal="center"/>
    </xf>
    <xf numFmtId="0" fontId="111" fillId="69" borderId="0">
      <alignment horizontal="center"/>
    </xf>
    <xf numFmtId="0" fontId="111" fillId="69" borderId="0">
      <alignment horizontal="center"/>
    </xf>
    <xf numFmtId="0" fontId="111" fillId="69" borderId="0">
      <alignment horizontal="center"/>
    </xf>
    <xf numFmtId="0" fontId="111" fillId="69" borderId="0">
      <alignment horizontal="center"/>
    </xf>
    <xf numFmtId="0" fontId="111" fillId="69" borderId="0">
      <alignment horizontal="center"/>
    </xf>
    <xf numFmtId="0" fontId="111" fillId="69" borderId="0">
      <alignment horizontal="center"/>
    </xf>
    <xf numFmtId="0" fontId="111" fillId="69" borderId="0">
      <alignment horizontal="center"/>
    </xf>
    <xf numFmtId="0" fontId="111" fillId="69" borderId="0">
      <alignment horizontal="center"/>
    </xf>
    <xf numFmtId="0" fontId="111" fillId="69" borderId="0">
      <alignment horizontal="center"/>
    </xf>
    <xf numFmtId="0" fontId="111" fillId="69" borderId="0">
      <alignment horizontal="center"/>
    </xf>
    <xf numFmtId="0" fontId="111" fillId="69" borderId="0">
      <alignment horizontal="center"/>
    </xf>
    <xf numFmtId="0" fontId="111" fillId="69" borderId="0">
      <alignment horizontal="center"/>
    </xf>
    <xf numFmtId="0" fontId="111" fillId="69" borderId="0">
      <alignment horizontal="center"/>
    </xf>
    <xf numFmtId="0" fontId="111" fillId="69" borderId="0">
      <alignment horizontal="center"/>
    </xf>
    <xf numFmtId="0" fontId="111" fillId="69" borderId="0">
      <alignment horizontal="center"/>
    </xf>
    <xf numFmtId="0" fontId="111" fillId="69" borderId="0">
      <alignment horizontal="center"/>
    </xf>
    <xf numFmtId="0" fontId="111" fillId="69" borderId="0">
      <alignment horizontal="center"/>
    </xf>
    <xf numFmtId="0" fontId="111" fillId="69" borderId="0">
      <alignment horizontal="center"/>
    </xf>
    <xf numFmtId="0" fontId="111" fillId="69" borderId="0">
      <alignment horizontal="center"/>
    </xf>
    <xf numFmtId="0" fontId="111" fillId="69" borderId="0">
      <alignment horizontal="center"/>
    </xf>
    <xf numFmtId="0" fontId="111" fillId="69" borderId="0">
      <alignment horizontal="center"/>
    </xf>
    <xf numFmtId="0" fontId="111" fillId="69" borderId="0">
      <alignment horizontal="center"/>
    </xf>
    <xf numFmtId="0" fontId="111" fillId="69" borderId="0">
      <alignment horizontal="center"/>
    </xf>
    <xf numFmtId="0" fontId="111" fillId="69" borderId="0">
      <alignment horizontal="center"/>
    </xf>
    <xf numFmtId="0" fontId="111" fillId="69" borderId="0">
      <alignment horizontal="center"/>
    </xf>
    <xf numFmtId="0" fontId="111" fillId="69" borderId="0">
      <alignment horizontal="center"/>
    </xf>
    <xf numFmtId="0" fontId="111" fillId="69" borderId="0">
      <alignment horizontal="center"/>
    </xf>
    <xf numFmtId="0" fontId="111" fillId="13" borderId="0">
      <alignment horizontal="center"/>
    </xf>
    <xf numFmtId="0" fontId="111" fillId="13" borderId="0">
      <alignment horizontal="center"/>
    </xf>
    <xf numFmtId="0" fontId="111" fillId="69" borderId="0">
      <alignment horizontal="center"/>
    </xf>
    <xf numFmtId="0" fontId="111" fillId="13" borderId="0">
      <alignment horizontal="center"/>
    </xf>
    <xf numFmtId="0" fontId="111" fillId="69" borderId="0">
      <alignment horizontal="center"/>
    </xf>
    <xf numFmtId="0" fontId="111" fillId="69" borderId="0">
      <alignment horizontal="center"/>
    </xf>
    <xf numFmtId="0" fontId="111" fillId="13" borderId="0">
      <alignment horizontal="center"/>
    </xf>
    <xf numFmtId="0" fontId="111" fillId="13" borderId="0">
      <alignment horizontal="center"/>
    </xf>
    <xf numFmtId="0" fontId="111" fillId="69" borderId="0">
      <alignment horizontal="center"/>
    </xf>
    <xf numFmtId="0" fontId="111" fillId="13" borderId="0">
      <alignment horizontal="center"/>
    </xf>
    <xf numFmtId="0" fontId="111" fillId="69" borderId="0">
      <alignment horizontal="center"/>
    </xf>
    <xf numFmtId="0" fontId="111" fillId="69" borderId="0">
      <alignment horizontal="center"/>
    </xf>
    <xf numFmtId="0" fontId="111" fillId="13" borderId="0">
      <alignment horizontal="center"/>
    </xf>
    <xf numFmtId="0" fontId="111" fillId="13" borderId="0">
      <alignment horizontal="center"/>
    </xf>
    <xf numFmtId="0" fontId="111" fillId="69" borderId="0">
      <alignment horizontal="center"/>
    </xf>
    <xf numFmtId="0" fontId="111" fillId="13" borderId="0">
      <alignment horizontal="center"/>
    </xf>
    <xf numFmtId="0" fontId="111" fillId="69" borderId="0">
      <alignment horizontal="center"/>
    </xf>
    <xf numFmtId="0" fontId="111" fillId="69" borderId="0">
      <alignment horizontal="center"/>
    </xf>
    <xf numFmtId="0" fontId="111" fillId="13" borderId="0">
      <alignment horizontal="center"/>
    </xf>
    <xf numFmtId="0" fontId="111" fillId="13" borderId="0">
      <alignment horizontal="center"/>
    </xf>
    <xf numFmtId="0" fontId="111" fillId="69" borderId="0">
      <alignment horizontal="center"/>
    </xf>
    <xf numFmtId="0" fontId="111" fillId="13" borderId="0">
      <alignment horizontal="center"/>
    </xf>
    <xf numFmtId="0" fontId="111" fillId="69" borderId="0">
      <alignment horizontal="center"/>
    </xf>
    <xf numFmtId="0" fontId="111" fillId="69" borderId="0">
      <alignment horizontal="center"/>
    </xf>
    <xf numFmtId="0" fontId="111" fillId="13" borderId="0">
      <alignment horizontal="center"/>
    </xf>
    <xf numFmtId="0" fontId="111" fillId="13" borderId="0">
      <alignment horizontal="center"/>
    </xf>
    <xf numFmtId="0" fontId="111" fillId="69" borderId="0">
      <alignment horizontal="center"/>
    </xf>
    <xf numFmtId="0" fontId="111" fillId="13" borderId="0">
      <alignment horizontal="center"/>
    </xf>
    <xf numFmtId="0" fontId="111" fillId="69" borderId="0">
      <alignment horizontal="center"/>
    </xf>
    <xf numFmtId="0" fontId="111" fillId="69" borderId="0">
      <alignment horizontal="center"/>
    </xf>
    <xf numFmtId="0" fontId="111" fillId="13" borderId="0">
      <alignment horizontal="center"/>
    </xf>
    <xf numFmtId="0" fontId="111" fillId="13" borderId="0">
      <alignment horizontal="center"/>
    </xf>
    <xf numFmtId="0" fontId="111" fillId="69" borderId="0">
      <alignment horizontal="center"/>
    </xf>
    <xf numFmtId="0" fontId="111" fillId="13" borderId="0">
      <alignment horizontal="center"/>
    </xf>
    <xf numFmtId="0" fontId="111" fillId="69" borderId="0">
      <alignment horizontal="center"/>
    </xf>
    <xf numFmtId="0" fontId="111" fillId="69" borderId="0">
      <alignment horizontal="center"/>
    </xf>
    <xf numFmtId="0" fontId="111" fillId="13" borderId="0">
      <alignment horizontal="center"/>
    </xf>
    <xf numFmtId="0" fontId="111" fillId="13" borderId="0">
      <alignment horizontal="center"/>
    </xf>
    <xf numFmtId="0" fontId="111" fillId="69" borderId="0">
      <alignment horizontal="center"/>
    </xf>
    <xf numFmtId="0" fontId="111" fillId="13" borderId="0">
      <alignment horizontal="center"/>
    </xf>
    <xf numFmtId="0" fontId="111" fillId="69" borderId="0">
      <alignment horizontal="center"/>
    </xf>
    <xf numFmtId="0" fontId="111" fillId="69" borderId="0">
      <alignment horizontal="center"/>
    </xf>
    <xf numFmtId="0" fontId="111" fillId="13" borderId="0">
      <alignment horizontal="center"/>
    </xf>
    <xf numFmtId="0" fontId="111" fillId="13" borderId="0">
      <alignment horizontal="center"/>
    </xf>
    <xf numFmtId="0" fontId="111" fillId="69" borderId="0">
      <alignment horizontal="center"/>
    </xf>
    <xf numFmtId="0" fontId="111" fillId="13" borderId="0">
      <alignment horizontal="center"/>
    </xf>
    <xf numFmtId="0" fontId="111" fillId="69" borderId="0">
      <alignment horizontal="center"/>
    </xf>
    <xf numFmtId="0" fontId="111" fillId="69" borderId="0">
      <alignment horizontal="center"/>
    </xf>
    <xf numFmtId="0" fontId="111" fillId="13" borderId="0">
      <alignment horizontal="center"/>
    </xf>
    <xf numFmtId="0" fontId="111" fillId="13" borderId="0">
      <alignment horizontal="center"/>
    </xf>
    <xf numFmtId="0" fontId="111" fillId="69" borderId="0">
      <alignment horizontal="center"/>
    </xf>
    <xf numFmtId="0" fontId="111" fillId="13" borderId="0">
      <alignment horizontal="center"/>
    </xf>
    <xf numFmtId="0" fontId="111" fillId="69" borderId="0">
      <alignment horizontal="center"/>
    </xf>
    <xf numFmtId="0" fontId="111" fillId="69" borderId="0">
      <alignment horizontal="center"/>
    </xf>
    <xf numFmtId="0" fontId="111" fillId="69" borderId="0">
      <alignment horizontal="center"/>
    </xf>
    <xf numFmtId="0" fontId="111" fillId="13" borderId="0">
      <alignment horizontal="center"/>
    </xf>
    <xf numFmtId="0" fontId="111" fillId="13" borderId="0">
      <alignment horizontal="center"/>
    </xf>
    <xf numFmtId="0" fontId="111" fillId="69" borderId="0">
      <alignment horizontal="center"/>
    </xf>
    <xf numFmtId="0" fontId="111" fillId="13" borderId="0">
      <alignment horizontal="center"/>
    </xf>
    <xf numFmtId="0" fontId="111" fillId="69" borderId="0">
      <alignment horizontal="center"/>
    </xf>
    <xf numFmtId="0" fontId="111" fillId="69" borderId="0">
      <alignment horizontal="center"/>
    </xf>
    <xf numFmtId="0" fontId="111" fillId="13" borderId="0">
      <alignment horizontal="center"/>
    </xf>
    <xf numFmtId="0" fontId="111" fillId="13" borderId="0">
      <alignment horizontal="center"/>
    </xf>
    <xf numFmtId="0" fontId="111" fillId="69" borderId="0">
      <alignment horizontal="center"/>
    </xf>
    <xf numFmtId="0" fontId="111" fillId="13" borderId="0">
      <alignment horizontal="center"/>
    </xf>
    <xf numFmtId="0" fontId="111" fillId="69" borderId="0">
      <alignment horizontal="center"/>
    </xf>
    <xf numFmtId="0" fontId="111" fillId="69" borderId="0">
      <alignment horizontal="center"/>
    </xf>
    <xf numFmtId="0" fontId="111" fillId="13" borderId="0">
      <alignment horizontal="center"/>
    </xf>
    <xf numFmtId="0" fontId="111" fillId="13" borderId="0">
      <alignment horizontal="center"/>
    </xf>
    <xf numFmtId="0" fontId="111" fillId="69" borderId="0">
      <alignment horizontal="center"/>
    </xf>
    <xf numFmtId="0" fontId="111" fillId="13" borderId="0">
      <alignment horizontal="center"/>
    </xf>
    <xf numFmtId="0" fontId="111" fillId="69" borderId="0">
      <alignment horizontal="center"/>
    </xf>
    <xf numFmtId="0" fontId="111" fillId="69" borderId="0">
      <alignment horizontal="center"/>
    </xf>
    <xf numFmtId="0" fontId="111" fillId="13" borderId="0">
      <alignment horizontal="center"/>
    </xf>
    <xf numFmtId="0" fontId="111" fillId="13" borderId="0">
      <alignment horizontal="center"/>
    </xf>
    <xf numFmtId="0" fontId="111" fillId="69" borderId="0">
      <alignment horizontal="center"/>
    </xf>
    <xf numFmtId="0" fontId="111" fillId="13" borderId="0">
      <alignment horizontal="center"/>
    </xf>
    <xf numFmtId="0" fontId="111" fillId="69" borderId="0">
      <alignment horizontal="center"/>
    </xf>
    <xf numFmtId="0" fontId="111" fillId="69" borderId="0">
      <alignment horizontal="center"/>
    </xf>
    <xf numFmtId="0" fontId="111" fillId="13" borderId="0">
      <alignment horizontal="center"/>
    </xf>
    <xf numFmtId="0" fontId="111" fillId="13" borderId="0">
      <alignment horizontal="center"/>
    </xf>
    <xf numFmtId="0" fontId="111" fillId="69" borderId="0">
      <alignment horizontal="center"/>
    </xf>
    <xf numFmtId="0" fontId="111" fillId="13" borderId="0">
      <alignment horizontal="center"/>
    </xf>
    <xf numFmtId="0" fontId="111" fillId="69" borderId="0">
      <alignment horizontal="center"/>
    </xf>
    <xf numFmtId="0" fontId="111" fillId="69" borderId="0">
      <alignment horizontal="center"/>
    </xf>
    <xf numFmtId="0" fontId="111" fillId="13" borderId="0">
      <alignment horizontal="center"/>
    </xf>
    <xf numFmtId="0" fontId="111" fillId="13" borderId="0">
      <alignment horizontal="center"/>
    </xf>
    <xf numFmtId="0" fontId="111" fillId="69" borderId="0">
      <alignment horizontal="center"/>
    </xf>
    <xf numFmtId="0" fontId="111" fillId="13" borderId="0">
      <alignment horizontal="center"/>
    </xf>
    <xf numFmtId="0" fontId="111" fillId="69" borderId="0">
      <alignment horizontal="center"/>
    </xf>
    <xf numFmtId="0" fontId="111" fillId="69" borderId="0">
      <alignment horizontal="center"/>
    </xf>
    <xf numFmtId="0" fontId="111" fillId="13" borderId="0">
      <alignment horizontal="center"/>
    </xf>
    <xf numFmtId="0" fontId="111" fillId="13" borderId="0">
      <alignment horizontal="center"/>
    </xf>
    <xf numFmtId="0" fontId="111" fillId="69" borderId="0">
      <alignment horizontal="center"/>
    </xf>
    <xf numFmtId="0" fontId="111" fillId="13" borderId="0">
      <alignment horizontal="center"/>
    </xf>
    <xf numFmtId="0" fontId="111" fillId="69" borderId="0">
      <alignment horizontal="center"/>
    </xf>
    <xf numFmtId="0" fontId="111" fillId="69" borderId="0">
      <alignment horizontal="center"/>
    </xf>
    <xf numFmtId="0" fontId="111" fillId="13" borderId="0">
      <alignment horizontal="center"/>
    </xf>
    <xf numFmtId="0" fontId="111" fillId="13" borderId="0">
      <alignment horizontal="center"/>
    </xf>
    <xf numFmtId="0" fontId="111" fillId="69" borderId="0">
      <alignment horizontal="center"/>
    </xf>
    <xf numFmtId="0" fontId="111" fillId="13" borderId="0">
      <alignment horizontal="center"/>
    </xf>
    <xf numFmtId="0" fontId="111" fillId="69" borderId="0">
      <alignment horizontal="center"/>
    </xf>
    <xf numFmtId="0" fontId="111" fillId="69" borderId="0">
      <alignment horizontal="center"/>
    </xf>
    <xf numFmtId="0" fontId="111" fillId="13" borderId="0">
      <alignment horizontal="center"/>
    </xf>
    <xf numFmtId="0" fontId="111" fillId="13" borderId="0">
      <alignment horizontal="center"/>
    </xf>
    <xf numFmtId="0" fontId="111" fillId="69" borderId="0">
      <alignment horizontal="center"/>
    </xf>
    <xf numFmtId="0" fontId="111" fillId="13" borderId="0">
      <alignment horizontal="center"/>
    </xf>
    <xf numFmtId="0" fontId="111" fillId="69" borderId="0">
      <alignment horizontal="center"/>
    </xf>
    <xf numFmtId="0" fontId="111" fillId="69" borderId="0">
      <alignment horizontal="center"/>
    </xf>
    <xf numFmtId="0" fontId="111" fillId="13" borderId="0">
      <alignment horizontal="center"/>
    </xf>
    <xf numFmtId="0" fontId="111" fillId="13" borderId="0">
      <alignment horizontal="center"/>
    </xf>
    <xf numFmtId="0" fontId="111" fillId="69" borderId="0">
      <alignment horizontal="center"/>
    </xf>
    <xf numFmtId="0" fontId="111" fillId="13" borderId="0">
      <alignment horizontal="center"/>
    </xf>
    <xf numFmtId="0" fontId="111" fillId="69" borderId="0">
      <alignment horizontal="center"/>
    </xf>
    <xf numFmtId="0" fontId="111" fillId="69" borderId="0">
      <alignment horizontal="center"/>
    </xf>
    <xf numFmtId="0" fontId="112" fillId="55" borderId="50" applyNumberFormat="0" applyAlignment="0" applyProtection="0"/>
    <xf numFmtId="0" fontId="112" fillId="95" borderId="50" applyNumberFormat="0" applyAlignment="0" applyProtection="0"/>
    <xf numFmtId="0" fontId="112" fillId="95" borderId="50" applyNumberFormat="0" applyAlignment="0" applyProtection="0"/>
    <xf numFmtId="0" fontId="112" fillId="95" borderId="50" applyNumberFormat="0" applyAlignment="0" applyProtection="0"/>
    <xf numFmtId="0" fontId="112" fillId="60" borderId="50" applyNumberFormat="0" applyAlignment="0" applyProtection="0"/>
    <xf numFmtId="0" fontId="112" fillId="60" borderId="50" applyNumberFormat="0" applyAlignment="0" applyProtection="0"/>
    <xf numFmtId="0" fontId="112" fillId="60" borderId="50" applyNumberFormat="0" applyAlignment="0" applyProtection="0"/>
    <xf numFmtId="0" fontId="112" fillId="96" borderId="50" applyNumberFormat="0" applyAlignment="0" applyProtection="0"/>
    <xf numFmtId="0" fontId="112" fillId="96" borderId="50" applyNumberFormat="0" applyAlignment="0" applyProtection="0"/>
    <xf numFmtId="0" fontId="112" fillId="96" borderId="50" applyNumberFormat="0" applyAlignment="0" applyProtection="0"/>
    <xf numFmtId="0" fontId="112" fillId="55" borderId="50" applyNumberFormat="0" applyAlignment="0" applyProtection="0"/>
    <xf numFmtId="0" fontId="112" fillId="55" borderId="50" applyNumberFormat="0" applyAlignment="0" applyProtection="0"/>
    <xf numFmtId="0" fontId="112" fillId="55" borderId="50" applyNumberFormat="0" applyAlignment="0" applyProtection="0"/>
    <xf numFmtId="0" fontId="112" fillId="95" borderId="50" applyNumberFormat="0" applyAlignment="0" applyProtection="0"/>
    <xf numFmtId="0" fontId="112" fillId="95" borderId="50" applyNumberFormat="0" applyAlignment="0" applyProtection="0"/>
    <xf numFmtId="0" fontId="112" fillId="95" borderId="50" applyNumberFormat="0" applyAlignment="0" applyProtection="0"/>
    <xf numFmtId="0" fontId="113" fillId="10" borderId="12" applyNumberFormat="0" applyAlignment="0" applyProtection="0"/>
    <xf numFmtId="0" fontId="112" fillId="60" borderId="50" applyNumberFormat="0" applyAlignment="0" applyProtection="0"/>
    <xf numFmtId="0" fontId="112" fillId="60" borderId="50" applyNumberFormat="0" applyAlignment="0" applyProtection="0"/>
    <xf numFmtId="0" fontId="112" fillId="60" borderId="50" applyNumberFormat="0" applyAlignment="0" applyProtection="0"/>
    <xf numFmtId="0" fontId="113" fillId="10" borderId="12" applyNumberFormat="0" applyAlignment="0" applyProtection="0"/>
    <xf numFmtId="0" fontId="113" fillId="96" borderId="12" applyNumberFormat="0" applyAlignment="0" applyProtection="0"/>
    <xf numFmtId="0" fontId="113" fillId="10" borderId="12" applyNumberFormat="0" applyAlignment="0" applyProtection="0"/>
    <xf numFmtId="0" fontId="113" fillId="96" borderId="12" applyNumberFormat="0" applyAlignment="0" applyProtection="0"/>
    <xf numFmtId="0" fontId="113" fillId="96" borderId="12" applyNumberFormat="0" applyAlignment="0" applyProtection="0"/>
    <xf numFmtId="0" fontId="112" fillId="96" borderId="50" applyNumberFormat="0" applyAlignment="0" applyProtection="0"/>
    <xf numFmtId="0" fontId="112" fillId="60" borderId="50" applyNumberFormat="0" applyAlignment="0" applyProtection="0"/>
    <xf numFmtId="0" fontId="112" fillId="96" borderId="50" applyNumberFormat="0" applyAlignment="0" applyProtection="0"/>
    <xf numFmtId="9" fontId="10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114" fillId="0" borderId="4"/>
    <xf numFmtId="171" fontId="114" fillId="0" borderId="4"/>
    <xf numFmtId="4" fontId="46" fillId="0" borderId="0" applyNumberFormat="0" applyBorder="0" applyAlignment="0" applyProtection="0">
      <alignment horizontal="center"/>
    </xf>
    <xf numFmtId="0" fontId="115" fillId="103" borderId="0">
      <alignment horizontal="center" wrapText="1"/>
    </xf>
    <xf numFmtId="0" fontId="115" fillId="103" borderId="0">
      <alignment horizontal="center" wrapText="1"/>
    </xf>
    <xf numFmtId="0" fontId="115" fillId="104" borderId="0">
      <alignment horizontal="center" wrapText="1"/>
    </xf>
    <xf numFmtId="0" fontId="115" fillId="103" borderId="0">
      <alignment horizontal="center" wrapText="1"/>
    </xf>
    <xf numFmtId="0" fontId="115" fillId="104" borderId="0">
      <alignment horizontal="center" wrapText="1"/>
    </xf>
    <xf numFmtId="0" fontId="115" fillId="104" borderId="0">
      <alignment horizontal="center" wrapText="1"/>
    </xf>
    <xf numFmtId="4" fontId="106" fillId="62" borderId="34" applyNumberFormat="0" applyProtection="0">
      <alignment vertical="center"/>
    </xf>
    <xf numFmtId="4" fontId="106" fillId="62" borderId="34" applyNumberFormat="0" applyProtection="0">
      <alignment vertical="center"/>
    </xf>
    <xf numFmtId="4" fontId="106" fillId="62" borderId="34" applyNumberFormat="0" applyProtection="0">
      <alignment vertical="center"/>
    </xf>
    <xf numFmtId="4" fontId="106" fillId="62" borderId="34" applyNumberFormat="0" applyProtection="0">
      <alignment vertical="center"/>
    </xf>
    <xf numFmtId="4" fontId="116" fillId="105" borderId="34" applyNumberFormat="0" applyProtection="0">
      <alignment vertical="center"/>
    </xf>
    <xf numFmtId="4" fontId="116" fillId="105" borderId="34" applyNumberFormat="0" applyProtection="0">
      <alignment vertical="center"/>
    </xf>
    <xf numFmtId="4" fontId="116" fillId="105" borderId="34" applyNumberFormat="0" applyProtection="0">
      <alignment vertical="center"/>
    </xf>
    <xf numFmtId="4" fontId="106" fillId="105" borderId="34" applyNumberFormat="0" applyProtection="0">
      <alignment horizontal="left" vertical="center" indent="1"/>
    </xf>
    <xf numFmtId="4" fontId="106" fillId="105" borderId="34" applyNumberFormat="0" applyProtection="0">
      <alignment horizontal="left" vertical="center" indent="1"/>
    </xf>
    <xf numFmtId="4" fontId="106" fillId="105" borderId="34" applyNumberFormat="0" applyProtection="0">
      <alignment horizontal="left" vertical="center" indent="1"/>
    </xf>
    <xf numFmtId="4" fontId="106" fillId="105" borderId="34" applyNumberFormat="0" applyProtection="0">
      <alignment horizontal="left" vertical="center" indent="1"/>
    </xf>
    <xf numFmtId="0" fontId="117" fillId="62" borderId="51" applyNumberFormat="0" applyProtection="0">
      <alignment horizontal="left" vertical="top" indent="1"/>
    </xf>
    <xf numFmtId="0" fontId="117" fillId="62" borderId="51" applyNumberFormat="0" applyProtection="0">
      <alignment horizontal="left" vertical="top" indent="1"/>
    </xf>
    <xf numFmtId="0" fontId="117" fillId="62" borderId="51" applyNumberFormat="0" applyProtection="0">
      <alignment horizontal="left" vertical="top" indent="1"/>
    </xf>
    <xf numFmtId="4" fontId="106" fillId="69" borderId="34" applyNumberFormat="0" applyProtection="0">
      <alignment horizontal="left" vertical="center" indent="1"/>
    </xf>
    <xf numFmtId="4" fontId="106" fillId="69" borderId="34" applyNumberFormat="0" applyProtection="0">
      <alignment horizontal="left" vertical="center" indent="1"/>
    </xf>
    <xf numFmtId="4" fontId="106" fillId="69" borderId="34" applyNumberFormat="0" applyProtection="0">
      <alignment horizontal="left" vertical="center" indent="1"/>
    </xf>
    <xf numFmtId="4" fontId="106" fillId="69" borderId="34" applyNumberFormat="0" applyProtection="0">
      <alignment horizontal="left" vertical="center" indent="1"/>
    </xf>
    <xf numFmtId="4" fontId="106" fillId="51" borderId="34" applyNumberFormat="0" applyProtection="0">
      <alignment horizontal="right" vertical="center"/>
    </xf>
    <xf numFmtId="4" fontId="106" fillId="51" borderId="34" applyNumberFormat="0" applyProtection="0">
      <alignment horizontal="right" vertical="center"/>
    </xf>
    <xf numFmtId="4" fontId="106" fillId="51" borderId="34" applyNumberFormat="0" applyProtection="0">
      <alignment horizontal="right" vertical="center"/>
    </xf>
    <xf numFmtId="4" fontId="106" fillId="51" borderId="34" applyNumberFormat="0" applyProtection="0">
      <alignment horizontal="right" vertical="center"/>
    </xf>
    <xf numFmtId="4" fontId="106" fillId="106" borderId="34" applyNumberFormat="0" applyProtection="0">
      <alignment horizontal="right" vertical="center"/>
    </xf>
    <xf numFmtId="4" fontId="106" fillId="106" borderId="34" applyNumberFormat="0" applyProtection="0">
      <alignment horizontal="right" vertical="center"/>
    </xf>
    <xf numFmtId="4" fontId="106" fillId="106" borderId="34" applyNumberFormat="0" applyProtection="0">
      <alignment horizontal="right" vertical="center"/>
    </xf>
    <xf numFmtId="4" fontId="106" fillId="106" borderId="34" applyNumberFormat="0" applyProtection="0">
      <alignment horizontal="right" vertical="center"/>
    </xf>
    <xf numFmtId="4" fontId="106" fillId="81" borderId="52" applyNumberFormat="0" applyProtection="0">
      <alignment horizontal="right" vertical="center"/>
    </xf>
    <xf numFmtId="4" fontId="106" fillId="81" borderId="52" applyNumberFormat="0" applyProtection="0">
      <alignment horizontal="right" vertical="center"/>
    </xf>
    <xf numFmtId="4" fontId="106" fillId="81" borderId="52" applyNumberFormat="0" applyProtection="0">
      <alignment horizontal="right" vertical="center"/>
    </xf>
    <xf numFmtId="4" fontId="106" fillId="81" borderId="52" applyNumberFormat="0" applyProtection="0">
      <alignment horizontal="right" vertical="center"/>
    </xf>
    <xf numFmtId="4" fontId="106" fillId="58" borderId="34" applyNumberFormat="0" applyProtection="0">
      <alignment horizontal="right" vertical="center"/>
    </xf>
    <xf numFmtId="4" fontId="106" fillId="58" borderId="34" applyNumberFormat="0" applyProtection="0">
      <alignment horizontal="right" vertical="center"/>
    </xf>
    <xf numFmtId="4" fontId="106" fillId="58" borderId="34" applyNumberFormat="0" applyProtection="0">
      <alignment horizontal="right" vertical="center"/>
    </xf>
    <xf numFmtId="4" fontId="106" fillId="58" borderId="34" applyNumberFormat="0" applyProtection="0">
      <alignment horizontal="right" vertical="center"/>
    </xf>
    <xf numFmtId="4" fontId="106" fillId="71" borderId="34" applyNumberFormat="0" applyProtection="0">
      <alignment horizontal="right" vertical="center"/>
    </xf>
    <xf numFmtId="4" fontId="106" fillId="71" borderId="34" applyNumberFormat="0" applyProtection="0">
      <alignment horizontal="right" vertical="center"/>
    </xf>
    <xf numFmtId="4" fontId="106" fillId="71" borderId="34" applyNumberFormat="0" applyProtection="0">
      <alignment horizontal="right" vertical="center"/>
    </xf>
    <xf numFmtId="4" fontId="106" fillId="71" borderId="34" applyNumberFormat="0" applyProtection="0">
      <alignment horizontal="right" vertical="center"/>
    </xf>
    <xf numFmtId="4" fontId="106" fillId="94" borderId="34" applyNumberFormat="0" applyProtection="0">
      <alignment horizontal="right" vertical="center"/>
    </xf>
    <xf numFmtId="4" fontId="106" fillId="94" borderId="34" applyNumberFormat="0" applyProtection="0">
      <alignment horizontal="right" vertical="center"/>
    </xf>
    <xf numFmtId="4" fontId="106" fillId="94" borderId="34" applyNumberFormat="0" applyProtection="0">
      <alignment horizontal="right" vertical="center"/>
    </xf>
    <xf numFmtId="4" fontId="106" fillId="94" borderId="34" applyNumberFormat="0" applyProtection="0">
      <alignment horizontal="right" vertical="center"/>
    </xf>
    <xf numFmtId="4" fontId="106" fillId="63" borderId="34" applyNumberFormat="0" applyProtection="0">
      <alignment horizontal="right" vertical="center"/>
    </xf>
    <xf numFmtId="4" fontId="106" fillId="63" borderId="34" applyNumberFormat="0" applyProtection="0">
      <alignment horizontal="right" vertical="center"/>
    </xf>
    <xf numFmtId="4" fontId="106" fillId="63" borderId="34" applyNumberFormat="0" applyProtection="0">
      <alignment horizontal="right" vertical="center"/>
    </xf>
    <xf numFmtId="4" fontId="106" fillId="63" borderId="34" applyNumberFormat="0" applyProtection="0">
      <alignment horizontal="right" vertical="center"/>
    </xf>
    <xf numFmtId="4" fontId="106" fillId="53" borderId="34" applyNumberFormat="0" applyProtection="0">
      <alignment horizontal="right" vertical="center"/>
    </xf>
    <xf numFmtId="4" fontId="106" fillId="53" borderId="34" applyNumberFormat="0" applyProtection="0">
      <alignment horizontal="right" vertical="center"/>
    </xf>
    <xf numFmtId="4" fontId="106" fillId="53" borderId="34" applyNumberFormat="0" applyProtection="0">
      <alignment horizontal="right" vertical="center"/>
    </xf>
    <xf numFmtId="4" fontId="106" fillId="53" borderId="34" applyNumberFormat="0" applyProtection="0">
      <alignment horizontal="right" vertical="center"/>
    </xf>
    <xf numFmtId="4" fontId="106" fillId="64" borderId="34" applyNumberFormat="0" applyProtection="0">
      <alignment horizontal="right" vertical="center"/>
    </xf>
    <xf numFmtId="4" fontId="106" fillId="64" borderId="34" applyNumberFormat="0" applyProtection="0">
      <alignment horizontal="right" vertical="center"/>
    </xf>
    <xf numFmtId="4" fontId="106" fillId="64" borderId="34" applyNumberFormat="0" applyProtection="0">
      <alignment horizontal="right" vertical="center"/>
    </xf>
    <xf numFmtId="4" fontId="106" fillId="64" borderId="34" applyNumberFormat="0" applyProtection="0">
      <alignment horizontal="right" vertical="center"/>
    </xf>
    <xf numFmtId="4" fontId="106" fillId="107" borderId="52" applyNumberFormat="0" applyProtection="0">
      <alignment horizontal="left" vertical="center" indent="1"/>
    </xf>
    <xf numFmtId="4" fontId="106" fillId="107" borderId="52" applyNumberFormat="0" applyProtection="0">
      <alignment horizontal="left" vertical="center" indent="1"/>
    </xf>
    <xf numFmtId="4" fontId="106" fillId="107" borderId="52" applyNumberFormat="0" applyProtection="0">
      <alignment horizontal="left" vertical="center" indent="1"/>
    </xf>
    <xf numFmtId="4" fontId="106" fillId="107" borderId="52" applyNumberFormat="0" applyProtection="0">
      <alignment horizontal="left" vertical="center" indent="1"/>
    </xf>
    <xf numFmtId="4" fontId="4" fillId="66" borderId="52" applyNumberFormat="0" applyProtection="0">
      <alignment horizontal="left" vertical="center" indent="1"/>
    </xf>
    <xf numFmtId="4" fontId="4" fillId="66" borderId="52" applyNumberFormat="0" applyProtection="0">
      <alignment horizontal="left" vertical="center" indent="1"/>
    </xf>
    <xf numFmtId="4" fontId="4" fillId="66" borderId="52" applyNumberFormat="0" applyProtection="0">
      <alignment horizontal="left" vertical="center" indent="1"/>
    </xf>
    <xf numFmtId="4" fontId="4" fillId="66" borderId="52" applyNumberFormat="0" applyProtection="0">
      <alignment horizontal="left" vertical="center" indent="1"/>
    </xf>
    <xf numFmtId="4" fontId="4" fillId="66" borderId="52" applyNumberFormat="0" applyProtection="0">
      <alignment horizontal="left" vertical="center" indent="1"/>
    </xf>
    <xf numFmtId="4" fontId="4" fillId="66" borderId="52" applyNumberFormat="0" applyProtection="0">
      <alignment horizontal="left" vertical="center" indent="1"/>
    </xf>
    <xf numFmtId="4" fontId="106" fillId="49" borderId="34" applyNumberFormat="0" applyProtection="0">
      <alignment horizontal="right" vertical="center"/>
    </xf>
    <xf numFmtId="4" fontId="106" fillId="49" borderId="34" applyNumberFormat="0" applyProtection="0">
      <alignment horizontal="right" vertical="center"/>
    </xf>
    <xf numFmtId="4" fontId="106" fillId="49" borderId="34" applyNumberFormat="0" applyProtection="0">
      <alignment horizontal="right" vertical="center"/>
    </xf>
    <xf numFmtId="4" fontId="106" fillId="49" borderId="34" applyNumberFormat="0" applyProtection="0">
      <alignment horizontal="right" vertical="center"/>
    </xf>
    <xf numFmtId="4" fontId="106" fillId="46" borderId="52" applyNumberFormat="0" applyProtection="0">
      <alignment horizontal="left" vertical="center" indent="1"/>
    </xf>
    <xf numFmtId="4" fontId="106" fillId="46" borderId="52" applyNumberFormat="0" applyProtection="0">
      <alignment horizontal="left" vertical="center" indent="1"/>
    </xf>
    <xf numFmtId="4" fontId="106" fillId="46" borderId="52" applyNumberFormat="0" applyProtection="0">
      <alignment horizontal="left" vertical="center" indent="1"/>
    </xf>
    <xf numFmtId="4" fontId="106" fillId="46" borderId="52" applyNumberFormat="0" applyProtection="0">
      <alignment horizontal="left" vertical="center" indent="1"/>
    </xf>
    <xf numFmtId="4" fontId="106" fillId="49" borderId="52" applyNumberFormat="0" applyProtection="0">
      <alignment horizontal="left" vertical="center" indent="1"/>
    </xf>
    <xf numFmtId="4" fontId="106" fillId="49" borderId="52" applyNumberFormat="0" applyProtection="0">
      <alignment horizontal="left" vertical="center" indent="1"/>
    </xf>
    <xf numFmtId="4" fontId="106" fillId="49" borderId="52" applyNumberFormat="0" applyProtection="0">
      <alignment horizontal="left" vertical="center" indent="1"/>
    </xf>
    <xf numFmtId="4" fontId="106" fillId="49" borderId="52" applyNumberFormat="0" applyProtection="0">
      <alignment horizontal="left" vertical="center" indent="1"/>
    </xf>
    <xf numFmtId="0" fontId="106" fillId="60" borderId="34" applyNumberFormat="0" applyProtection="0">
      <alignment horizontal="left" vertical="center" indent="1"/>
    </xf>
    <xf numFmtId="0" fontId="106" fillId="60" borderId="34" applyNumberFormat="0" applyProtection="0">
      <alignment horizontal="left" vertical="center" indent="1"/>
    </xf>
    <xf numFmtId="0" fontId="106" fillId="60" borderId="34" applyNumberFormat="0" applyProtection="0">
      <alignment horizontal="left" vertical="center" indent="1"/>
    </xf>
    <xf numFmtId="0" fontId="106" fillId="60" borderId="34" applyNumberFormat="0" applyProtection="0">
      <alignment horizontal="left" vertical="center" indent="1"/>
    </xf>
    <xf numFmtId="0" fontId="106" fillId="66" borderId="51" applyNumberFormat="0" applyProtection="0">
      <alignment horizontal="left" vertical="top" indent="1"/>
    </xf>
    <xf numFmtId="0" fontId="106" fillId="66" borderId="51" applyNumberFormat="0" applyProtection="0">
      <alignment horizontal="left" vertical="top" indent="1"/>
    </xf>
    <xf numFmtId="0" fontId="106" fillId="66" borderId="51" applyNumberFormat="0" applyProtection="0">
      <alignment horizontal="left" vertical="top" indent="1"/>
    </xf>
    <xf numFmtId="0" fontId="106" fillId="66" borderId="51" applyNumberFormat="0" applyProtection="0">
      <alignment horizontal="left" vertical="top" indent="1"/>
    </xf>
    <xf numFmtId="0" fontId="106" fillId="108" borderId="34" applyNumberFormat="0" applyProtection="0">
      <alignment horizontal="left" vertical="center" indent="1"/>
    </xf>
    <xf numFmtId="0" fontId="106" fillId="108" borderId="34" applyNumberFormat="0" applyProtection="0">
      <alignment horizontal="left" vertical="center" indent="1"/>
    </xf>
    <xf numFmtId="0" fontId="106" fillId="108" borderId="34" applyNumberFormat="0" applyProtection="0">
      <alignment horizontal="left" vertical="center" indent="1"/>
    </xf>
    <xf numFmtId="0" fontId="106" fillId="108" borderId="34" applyNumberFormat="0" applyProtection="0">
      <alignment horizontal="left" vertical="center" indent="1"/>
    </xf>
    <xf numFmtId="0" fontId="106" fillId="49" borderId="51" applyNumberFormat="0" applyProtection="0">
      <alignment horizontal="left" vertical="top" indent="1"/>
    </xf>
    <xf numFmtId="0" fontId="106" fillId="49" borderId="51" applyNumberFormat="0" applyProtection="0">
      <alignment horizontal="left" vertical="top" indent="1"/>
    </xf>
    <xf numFmtId="0" fontId="106" fillId="49" borderId="51" applyNumberFormat="0" applyProtection="0">
      <alignment horizontal="left" vertical="top" indent="1"/>
    </xf>
    <xf numFmtId="0" fontId="106" fillId="49" borderId="51" applyNumberFormat="0" applyProtection="0">
      <alignment horizontal="left" vertical="top" indent="1"/>
    </xf>
    <xf numFmtId="0" fontId="106" fillId="61" borderId="34" applyNumberFormat="0" applyProtection="0">
      <alignment horizontal="left" vertical="center" indent="1"/>
    </xf>
    <xf numFmtId="0" fontId="106" fillId="61" borderId="34" applyNumberFormat="0" applyProtection="0">
      <alignment horizontal="left" vertical="center" indent="1"/>
    </xf>
    <xf numFmtId="0" fontId="106" fillId="61" borderId="34" applyNumberFormat="0" applyProtection="0">
      <alignment horizontal="left" vertical="center" indent="1"/>
    </xf>
    <xf numFmtId="0" fontId="106" fillId="61" borderId="34" applyNumberFormat="0" applyProtection="0">
      <alignment horizontal="left" vertical="center" indent="1"/>
    </xf>
    <xf numFmtId="0" fontId="106" fillId="61" borderId="51" applyNumberFormat="0" applyProtection="0">
      <alignment horizontal="left" vertical="top" indent="1"/>
    </xf>
    <xf numFmtId="0" fontId="106" fillId="61" borderId="51" applyNumberFormat="0" applyProtection="0">
      <alignment horizontal="left" vertical="top" indent="1"/>
    </xf>
    <xf numFmtId="0" fontId="106" fillId="61" borderId="51" applyNumberFormat="0" applyProtection="0">
      <alignment horizontal="left" vertical="top" indent="1"/>
    </xf>
    <xf numFmtId="0" fontId="106" fillId="61" borderId="51" applyNumberFormat="0" applyProtection="0">
      <alignment horizontal="left" vertical="top" indent="1"/>
    </xf>
    <xf numFmtId="0" fontId="106" fillId="46" borderId="34" applyNumberFormat="0" applyProtection="0">
      <alignment horizontal="left" vertical="center" indent="1"/>
    </xf>
    <xf numFmtId="0" fontId="106" fillId="46" borderId="34" applyNumberFormat="0" applyProtection="0">
      <alignment horizontal="left" vertical="center" indent="1"/>
    </xf>
    <xf numFmtId="0" fontId="106" fillId="46" borderId="34" applyNumberFormat="0" applyProtection="0">
      <alignment horizontal="left" vertical="center" indent="1"/>
    </xf>
    <xf numFmtId="0" fontId="106" fillId="46" borderId="34" applyNumberFormat="0" applyProtection="0">
      <alignment horizontal="left" vertical="center" indent="1"/>
    </xf>
    <xf numFmtId="0" fontId="106" fillId="46" borderId="51" applyNumberFormat="0" applyProtection="0">
      <alignment horizontal="left" vertical="top" indent="1"/>
    </xf>
    <xf numFmtId="0" fontId="106" fillId="46" borderId="51" applyNumberFormat="0" applyProtection="0">
      <alignment horizontal="left" vertical="top" indent="1"/>
    </xf>
    <xf numFmtId="0" fontId="106" fillId="46" borderId="51" applyNumberFormat="0" applyProtection="0">
      <alignment horizontal="left" vertical="top" indent="1"/>
    </xf>
    <xf numFmtId="0" fontId="106" fillId="46" borderId="51" applyNumberFormat="0" applyProtection="0">
      <alignment horizontal="left" vertical="top" indent="1"/>
    </xf>
    <xf numFmtId="0" fontId="106" fillId="96" borderId="53" applyNumberFormat="0">
      <protection locked="0"/>
    </xf>
    <xf numFmtId="0" fontId="106" fillId="96" borderId="53" applyNumberFormat="0">
      <protection locked="0"/>
    </xf>
    <xf numFmtId="0" fontId="106" fillId="96" borderId="53" applyNumberFormat="0">
      <protection locked="0"/>
    </xf>
    <xf numFmtId="0" fontId="106" fillId="96" borderId="53" applyNumberFormat="0">
      <protection locked="0"/>
    </xf>
    <xf numFmtId="0" fontId="118" fillId="66" borderId="54" applyBorder="0"/>
    <xf numFmtId="0" fontId="118" fillId="66" borderId="54" applyBorder="0"/>
    <xf numFmtId="0" fontId="118" fillId="66" borderId="54" applyBorder="0"/>
    <xf numFmtId="4" fontId="119" fillId="52" borderId="51" applyNumberFormat="0" applyProtection="0">
      <alignment vertical="center"/>
    </xf>
    <xf numFmtId="4" fontId="119" fillId="52" borderId="51" applyNumberFormat="0" applyProtection="0">
      <alignment vertical="center"/>
    </xf>
    <xf numFmtId="4" fontId="119" fillId="52" borderId="51" applyNumberFormat="0" applyProtection="0">
      <alignment vertical="center"/>
    </xf>
    <xf numFmtId="4" fontId="116" fillId="109" borderId="30" applyNumberFormat="0" applyProtection="0">
      <alignment vertical="center"/>
    </xf>
    <xf numFmtId="4" fontId="119" fillId="60" borderId="51" applyNumberFormat="0" applyProtection="0">
      <alignment horizontal="left" vertical="center" indent="1"/>
    </xf>
    <xf numFmtId="4" fontId="119" fillId="60" borderId="51" applyNumberFormat="0" applyProtection="0">
      <alignment horizontal="left" vertical="center" indent="1"/>
    </xf>
    <xf numFmtId="4" fontId="119" fillId="60" borderId="51" applyNumberFormat="0" applyProtection="0">
      <alignment horizontal="left" vertical="center" indent="1"/>
    </xf>
    <xf numFmtId="0" fontId="119" fillId="52" borderId="51" applyNumberFormat="0" applyProtection="0">
      <alignment horizontal="left" vertical="top" indent="1"/>
    </xf>
    <xf numFmtId="0" fontId="119" fillId="52" borderId="51" applyNumberFormat="0" applyProtection="0">
      <alignment horizontal="left" vertical="top" indent="1"/>
    </xf>
    <xf numFmtId="0" fontId="119" fillId="52" borderId="51" applyNumberFormat="0" applyProtection="0">
      <alignment horizontal="left" vertical="top" indent="1"/>
    </xf>
    <xf numFmtId="4" fontId="106" fillId="0" borderId="34" applyNumberFormat="0" applyProtection="0">
      <alignment horizontal="right" vertical="center"/>
    </xf>
    <xf numFmtId="4" fontId="106" fillId="0" borderId="34" applyNumberFormat="0" applyProtection="0">
      <alignment horizontal="right" vertical="center"/>
    </xf>
    <xf numFmtId="4" fontId="106" fillId="0" borderId="34" applyNumberFormat="0" applyProtection="0">
      <alignment horizontal="right" vertical="center"/>
    </xf>
    <xf numFmtId="4" fontId="106" fillId="0" borderId="34" applyNumberFormat="0" applyProtection="0">
      <alignment horizontal="right" vertical="center"/>
    </xf>
    <xf numFmtId="4" fontId="116" fillId="41" borderId="34" applyNumberFormat="0" applyProtection="0">
      <alignment horizontal="right" vertical="center"/>
    </xf>
    <xf numFmtId="4" fontId="116" fillId="41" borderId="34" applyNumberFormat="0" applyProtection="0">
      <alignment horizontal="right" vertical="center"/>
    </xf>
    <xf numFmtId="4" fontId="116" fillId="41" borderId="34" applyNumberFormat="0" applyProtection="0">
      <alignment horizontal="right" vertical="center"/>
    </xf>
    <xf numFmtId="4" fontId="106" fillId="69" borderId="34" applyNumberFormat="0" applyProtection="0">
      <alignment horizontal="left" vertical="center" indent="1"/>
    </xf>
    <xf numFmtId="4" fontId="106" fillId="69" borderId="34" applyNumberFormat="0" applyProtection="0">
      <alignment horizontal="left" vertical="center" indent="1"/>
    </xf>
    <xf numFmtId="4" fontId="106" fillId="69" borderId="34" applyNumberFormat="0" applyProtection="0">
      <alignment horizontal="left" vertical="center" indent="1"/>
    </xf>
    <xf numFmtId="4" fontId="106" fillId="69" borderId="34" applyNumberFormat="0" applyProtection="0">
      <alignment horizontal="left" vertical="center" indent="1"/>
    </xf>
    <xf numFmtId="0" fontId="119" fillId="49" borderId="51" applyNumberFormat="0" applyProtection="0">
      <alignment horizontal="left" vertical="top" indent="1"/>
    </xf>
    <xf numFmtId="0" fontId="119" fillId="49" borderId="51" applyNumberFormat="0" applyProtection="0">
      <alignment horizontal="left" vertical="top" indent="1"/>
    </xf>
    <xf numFmtId="0" fontId="119" fillId="49" borderId="51" applyNumberFormat="0" applyProtection="0">
      <alignment horizontal="left" vertical="top" indent="1"/>
    </xf>
    <xf numFmtId="4" fontId="120" fillId="110" borderId="52" applyNumberFormat="0" applyProtection="0">
      <alignment horizontal="left" vertical="center" indent="1"/>
    </xf>
    <xf numFmtId="4" fontId="120" fillId="110" borderId="52" applyNumberFormat="0" applyProtection="0">
      <alignment horizontal="left" vertical="center" indent="1"/>
    </xf>
    <xf numFmtId="4" fontId="120" fillId="110" borderId="52" applyNumberFormat="0" applyProtection="0">
      <alignment horizontal="left" vertical="center" indent="1"/>
    </xf>
    <xf numFmtId="0" fontId="106" fillId="111" borderId="30"/>
    <xf numFmtId="0" fontId="106" fillId="111" borderId="30"/>
    <xf numFmtId="0" fontId="106" fillId="111" borderId="30"/>
    <xf numFmtId="0" fontId="106" fillId="111" borderId="30"/>
    <xf numFmtId="4" fontId="121" fillId="96" borderId="34" applyNumberFormat="0" applyProtection="0">
      <alignment horizontal="right" vertical="center"/>
    </xf>
    <xf numFmtId="4" fontId="121" fillId="96" borderId="34" applyNumberFormat="0" applyProtection="0">
      <alignment horizontal="right" vertical="center"/>
    </xf>
    <xf numFmtId="4" fontId="121" fillId="96" borderId="34" applyNumberFormat="0" applyProtection="0">
      <alignment horizontal="right" vertical="center"/>
    </xf>
    <xf numFmtId="0" fontId="122" fillId="0" borderId="0" applyNumberFormat="0" applyFill="0" applyBorder="0" applyAlignment="0" applyProtection="0"/>
    <xf numFmtId="0" fontId="123" fillId="0" borderId="0" applyNumberFormat="0" applyBorder="0">
      <alignment horizontal="left" wrapText="1"/>
    </xf>
    <xf numFmtId="0" fontId="123" fillId="0" borderId="0" applyNumberFormat="0" applyBorder="0">
      <alignment horizontal="left" wrapText="1"/>
    </xf>
    <xf numFmtId="172" fontId="7" fillId="0" borderId="25">
      <alignment horizontal="justify" vertical="top" wrapText="1"/>
    </xf>
    <xf numFmtId="173" fontId="4" fillId="0" borderId="0" applyFill="0" applyBorder="0" applyProtection="0">
      <alignment horizontal="right" vertical="center" wrapText="1"/>
    </xf>
    <xf numFmtId="173" fontId="4" fillId="0" borderId="0" applyFill="0" applyBorder="0" applyProtection="0">
      <alignment horizontal="right" vertical="center" wrapText="1"/>
    </xf>
    <xf numFmtId="0" fontId="77" fillId="96" borderId="0">
      <alignment horizontal="right"/>
    </xf>
    <xf numFmtId="0" fontId="80" fillId="96" borderId="0">
      <alignment horizontal="left"/>
    </xf>
    <xf numFmtId="0" fontId="81" fillId="96" borderId="0">
      <alignment horizontal="left"/>
    </xf>
    <xf numFmtId="0" fontId="77" fillId="96" borderId="0">
      <alignment horizontal="left"/>
    </xf>
    <xf numFmtId="0" fontId="80" fillId="96" borderId="0">
      <alignment horizontal="left"/>
    </xf>
    <xf numFmtId="14" fontId="65" fillId="0" borderId="1"/>
    <xf numFmtId="2" fontId="105" fillId="0" borderId="0" applyBorder="0"/>
    <xf numFmtId="0" fontId="124" fillId="112" borderId="0" applyNumberFormat="0" applyProtection="0"/>
    <xf numFmtId="0" fontId="124" fillId="112" borderId="0" applyNumberFormat="0" applyProtection="0"/>
    <xf numFmtId="0" fontId="124" fillId="113" borderId="0" applyNumberFormat="0" applyProtection="0"/>
    <xf numFmtId="0" fontId="124" fillId="113" borderId="0" applyNumberFormat="0" applyProtection="0"/>
    <xf numFmtId="0" fontId="124" fillId="104" borderId="0" applyNumberFormat="0" applyProtection="0"/>
    <xf numFmtId="0" fontId="124" fillId="113" borderId="0" applyNumberFormat="0" applyProtection="0"/>
    <xf numFmtId="0" fontId="124" fillId="104" borderId="0" applyNumberFormat="0" applyProtection="0"/>
    <xf numFmtId="0" fontId="124" fillId="104" borderId="0" applyNumberFormat="0" applyProtection="0"/>
    <xf numFmtId="0" fontId="124" fillId="112" borderId="0" applyNumberFormat="0" applyProtection="0"/>
    <xf numFmtId="0" fontId="124" fillId="112" borderId="0" applyNumberFormat="0" applyProtection="0"/>
    <xf numFmtId="0" fontId="124" fillId="112" borderId="0" applyNumberFormat="0" applyProtection="0"/>
    <xf numFmtId="0" fontId="124" fillId="112" borderId="0" applyNumberFormat="0" applyProtection="0"/>
    <xf numFmtId="0" fontId="124" fillId="112" borderId="0" applyNumberFormat="0" applyProtection="0"/>
    <xf numFmtId="0" fontId="124" fillId="112" borderId="0" applyNumberFormat="0" applyProtection="0"/>
    <xf numFmtId="0" fontId="124" fillId="112" borderId="0" applyNumberFormat="0" applyProtection="0"/>
    <xf numFmtId="0" fontId="124" fillId="112" borderId="0" applyNumberFormat="0" applyProtection="0"/>
    <xf numFmtId="0" fontId="124" fillId="112" borderId="0" applyNumberFormat="0" applyProtection="0"/>
    <xf numFmtId="0" fontId="124" fillId="112" borderId="0" applyNumberFormat="0" applyProtection="0"/>
    <xf numFmtId="0" fontId="124" fillId="113" borderId="0" applyNumberFormat="0" applyProtection="0"/>
    <xf numFmtId="0" fontId="124" fillId="113" borderId="0" applyNumberFormat="0" applyProtection="0"/>
    <xf numFmtId="0" fontId="124" fillId="104" borderId="0" applyNumberFormat="0" applyProtection="0"/>
    <xf numFmtId="0" fontId="124" fillId="113" borderId="0" applyNumberFormat="0" applyProtection="0"/>
    <xf numFmtId="0" fontId="124" fillId="104" borderId="0" applyNumberFormat="0" applyProtection="0"/>
    <xf numFmtId="0" fontId="124" fillId="104" borderId="0" applyNumberFormat="0" applyProtection="0"/>
    <xf numFmtId="0" fontId="124" fillId="112" borderId="0" applyNumberFormat="0" applyProtection="0"/>
    <xf numFmtId="0" fontId="124" fillId="112" borderId="0" applyNumberFormat="0" applyProtection="0"/>
    <xf numFmtId="0" fontId="124" fillId="112" borderId="0" applyNumberFormat="0" applyProtection="0"/>
    <xf numFmtId="0" fontId="124" fillId="112" borderId="0" applyNumberFormat="0" applyProtection="0"/>
    <xf numFmtId="0" fontId="124" fillId="112" borderId="0" applyNumberFormat="0" applyProtection="0"/>
    <xf numFmtId="0" fontId="124" fillId="112" borderId="0" applyNumberFormat="0" applyProtection="0"/>
    <xf numFmtId="0" fontId="124" fillId="112" borderId="0" applyNumberFormat="0" applyProtection="0"/>
    <xf numFmtId="0" fontId="124" fillId="112" borderId="0" applyNumberFormat="0" applyProtection="0"/>
    <xf numFmtId="0" fontId="124" fillId="112" borderId="0" applyNumberFormat="0" applyProtection="0"/>
    <xf numFmtId="0" fontId="124" fillId="112" borderId="0" applyNumberFormat="0" applyProtection="0"/>
    <xf numFmtId="0" fontId="124" fillId="112" borderId="0" applyNumberFormat="0" applyProtection="0"/>
    <xf numFmtId="0" fontId="124" fillId="112" borderId="0" applyNumberFormat="0" applyProtection="0"/>
    <xf numFmtId="0" fontId="124" fillId="112" borderId="0" applyNumberFormat="0" applyProtection="0"/>
    <xf numFmtId="0" fontId="124" fillId="112" borderId="0" applyNumberFormat="0" applyProtection="0"/>
    <xf numFmtId="0" fontId="124" fillId="112" borderId="0" applyNumberFormat="0" applyProtection="0"/>
    <xf numFmtId="0" fontId="124" fillId="112" borderId="0" applyNumberFormat="0" applyProtection="0"/>
    <xf numFmtId="0" fontId="124" fillId="112" borderId="0" applyNumberFormat="0" applyProtection="0"/>
    <xf numFmtId="0" fontId="124" fillId="112" borderId="0" applyNumberFormat="0" applyProtection="0"/>
    <xf numFmtId="0" fontId="124" fillId="112" borderId="0" applyNumberFormat="0" applyProtection="0"/>
    <xf numFmtId="0" fontId="124" fillId="112" borderId="0" applyNumberFormat="0" applyProtection="0"/>
    <xf numFmtId="0" fontId="124" fillId="112" borderId="0" applyNumberFormat="0" applyProtection="0"/>
    <xf numFmtId="0" fontId="124" fillId="112" borderId="0" applyNumberFormat="0" applyProtection="0"/>
    <xf numFmtId="0" fontId="124" fillId="112" borderId="0" applyNumberFormat="0" applyProtection="0"/>
    <xf numFmtId="0" fontId="124" fillId="112" borderId="0" applyNumberFormat="0" applyProtection="0"/>
    <xf numFmtId="0" fontId="124" fillId="112" borderId="0" applyNumberFormat="0" applyProtection="0"/>
    <xf numFmtId="0" fontId="124" fillId="112" borderId="0" applyNumberFormat="0" applyProtection="0"/>
    <xf numFmtId="0" fontId="124" fillId="112" borderId="0" applyNumberFormat="0" applyProtection="0"/>
    <xf numFmtId="0" fontId="124" fillId="112" borderId="0" applyNumberFormat="0" applyProtection="0"/>
    <xf numFmtId="0" fontId="124" fillId="112" borderId="0" applyNumberFormat="0" applyProtection="0"/>
    <xf numFmtId="0" fontId="124" fillId="112" borderId="0" applyNumberFormat="0" applyProtection="0"/>
    <xf numFmtId="0" fontId="124" fillId="112" borderId="0" applyNumberFormat="0" applyProtection="0"/>
    <xf numFmtId="0" fontId="124" fillId="112" borderId="0" applyNumberFormat="0" applyProtection="0"/>
    <xf numFmtId="0" fontId="124" fillId="112" borderId="0" applyNumberFormat="0" applyProtection="0"/>
    <xf numFmtId="0" fontId="124" fillId="112" borderId="0" applyNumberFormat="0" applyProtection="0"/>
    <xf numFmtId="0" fontId="124" fillId="112" borderId="0" applyNumberFormat="0" applyProtection="0"/>
    <xf numFmtId="0" fontId="124" fillId="112" borderId="0" applyNumberFormat="0" applyProtection="0"/>
    <xf numFmtId="0" fontId="124" fillId="112" borderId="0" applyNumberFormat="0" applyProtection="0"/>
    <xf numFmtId="0" fontId="124" fillId="112" borderId="0" applyNumberFormat="0" applyProtection="0"/>
    <xf numFmtId="0" fontId="124" fillId="112" borderId="0" applyNumberFormat="0" applyProtection="0"/>
    <xf numFmtId="0" fontId="124" fillId="112" borderId="0" applyNumberFormat="0" applyProtection="0"/>
    <xf numFmtId="0" fontId="124" fillId="112" borderId="0" applyNumberFormat="0" applyProtection="0"/>
    <xf numFmtId="0" fontId="124" fillId="112" borderId="0" applyNumberFormat="0" applyProtection="0"/>
    <xf numFmtId="0" fontId="124" fillId="112" borderId="0" applyNumberFormat="0" applyProtection="0"/>
    <xf numFmtId="0" fontId="124" fillId="112" borderId="0" applyNumberFormat="0" applyProtection="0"/>
    <xf numFmtId="0" fontId="124" fillId="112" borderId="0" applyNumberFormat="0" applyProtection="0"/>
    <xf numFmtId="0" fontId="124" fillId="112" borderId="0" applyNumberFormat="0" applyProtection="0"/>
    <xf numFmtId="0" fontId="124" fillId="112" borderId="0" applyNumberFormat="0" applyProtection="0"/>
    <xf numFmtId="0" fontId="124" fillId="112" borderId="0" applyNumberFormat="0" applyProtection="0"/>
    <xf numFmtId="0" fontId="124" fillId="112" borderId="0" applyNumberFormat="0" applyProtection="0"/>
    <xf numFmtId="0" fontId="124" fillId="112" borderId="0" applyNumberFormat="0" applyProtection="0"/>
    <xf numFmtId="0" fontId="124" fillId="112" borderId="0" applyNumberFormat="0" applyProtection="0"/>
    <xf numFmtId="0" fontId="124" fillId="112" borderId="0" applyNumberFormat="0" applyProtection="0"/>
    <xf numFmtId="0" fontId="124" fillId="112" borderId="0" applyNumberFormat="0" applyProtection="0"/>
    <xf numFmtId="0" fontId="124" fillId="112" borderId="0" applyNumberFormat="0" applyProtection="0"/>
    <xf numFmtId="0" fontId="124" fillId="112" borderId="0" applyNumberFormat="0" applyProtection="0"/>
    <xf numFmtId="0" fontId="124" fillId="112" borderId="0" applyNumberFormat="0" applyProtection="0"/>
    <xf numFmtId="0" fontId="124" fillId="112" borderId="0" applyNumberFormat="0" applyProtection="0"/>
    <xf numFmtId="0" fontId="124" fillId="112" borderId="0" applyNumberFormat="0" applyProtection="0"/>
    <xf numFmtId="0" fontId="124" fillId="112" borderId="0" applyNumberFormat="0" applyProtection="0"/>
    <xf numFmtId="0" fontId="124" fillId="112" borderId="0" applyNumberFormat="0" applyProtection="0"/>
    <xf numFmtId="0" fontId="124" fillId="112" borderId="0" applyNumberFormat="0" applyProtection="0"/>
    <xf numFmtId="0" fontId="124" fillId="112" borderId="0" applyNumberFormat="0" applyProtection="0"/>
    <xf numFmtId="0" fontId="124" fillId="112" borderId="0" applyNumberFormat="0" applyProtection="0"/>
    <xf numFmtId="0" fontId="124" fillId="112" borderId="0" applyNumberFormat="0" applyProtection="0"/>
    <xf numFmtId="0" fontId="124" fillId="112" borderId="0" applyNumberFormat="0" applyProtection="0"/>
    <xf numFmtId="0" fontId="124" fillId="112" borderId="0" applyNumberFormat="0" applyProtection="0"/>
    <xf numFmtId="0" fontId="124" fillId="112" borderId="0" applyNumberFormat="0" applyProtection="0"/>
    <xf numFmtId="0" fontId="124" fillId="113" borderId="0" applyNumberFormat="0" applyProtection="0"/>
    <xf numFmtId="0" fontId="124" fillId="113" borderId="0" applyNumberFormat="0" applyProtection="0"/>
    <xf numFmtId="0" fontId="124" fillId="104" borderId="0" applyNumberFormat="0" applyProtection="0"/>
    <xf numFmtId="0" fontId="124" fillId="113" borderId="0" applyNumberFormat="0" applyProtection="0"/>
    <xf numFmtId="0" fontId="124" fillId="104" borderId="0" applyNumberFormat="0" applyProtection="0"/>
    <xf numFmtId="0" fontId="124" fillId="104" borderId="0" applyNumberFormat="0" applyProtection="0"/>
    <xf numFmtId="0" fontId="124" fillId="113" borderId="0" applyNumberFormat="0" applyProtection="0"/>
    <xf numFmtId="0" fontId="124" fillId="113" borderId="0" applyNumberFormat="0" applyProtection="0"/>
    <xf numFmtId="0" fontId="124" fillId="104" borderId="0" applyNumberFormat="0" applyProtection="0"/>
    <xf numFmtId="0" fontId="124" fillId="113" borderId="0" applyNumberFormat="0" applyProtection="0"/>
    <xf numFmtId="0" fontId="124" fillId="104" borderId="0" applyNumberFormat="0" applyProtection="0"/>
    <xf numFmtId="0" fontId="124" fillId="104" borderId="0" applyNumberFormat="0" applyProtection="0"/>
    <xf numFmtId="0" fontId="124" fillId="113" borderId="0" applyNumberFormat="0" applyProtection="0"/>
    <xf numFmtId="0" fontId="124" fillId="113" borderId="0" applyNumberFormat="0" applyProtection="0"/>
    <xf numFmtId="0" fontId="124" fillId="104" borderId="0" applyNumberFormat="0" applyProtection="0"/>
    <xf numFmtId="0" fontId="124" fillId="113" borderId="0" applyNumberFormat="0" applyProtection="0"/>
    <xf numFmtId="0" fontId="124" fillId="104" borderId="0" applyNumberFormat="0" applyProtection="0"/>
    <xf numFmtId="0" fontId="124" fillId="104" borderId="0" applyNumberFormat="0" applyProtection="0"/>
    <xf numFmtId="0" fontId="124" fillId="113" borderId="0" applyNumberFormat="0" applyProtection="0"/>
    <xf numFmtId="0" fontId="124" fillId="113" borderId="0" applyNumberFormat="0" applyProtection="0"/>
    <xf numFmtId="0" fontId="124" fillId="104" borderId="0" applyNumberFormat="0" applyProtection="0"/>
    <xf numFmtId="0" fontId="124" fillId="113" borderId="0" applyNumberFormat="0" applyProtection="0"/>
    <xf numFmtId="0" fontId="124" fillId="104" borderId="0" applyNumberFormat="0" applyProtection="0"/>
    <xf numFmtId="0" fontId="124" fillId="104" borderId="0" applyNumberFormat="0" applyProtection="0"/>
    <xf numFmtId="0" fontId="124" fillId="113" borderId="0" applyNumberFormat="0" applyProtection="0"/>
    <xf numFmtId="0" fontId="124" fillId="113" borderId="0" applyNumberFormat="0" applyProtection="0"/>
    <xf numFmtId="0" fontId="124" fillId="104" borderId="0" applyNumberFormat="0" applyProtection="0"/>
    <xf numFmtId="0" fontId="124" fillId="113" borderId="0" applyNumberFormat="0" applyProtection="0"/>
    <xf numFmtId="0" fontId="124" fillId="104" borderId="0" applyNumberFormat="0" applyProtection="0"/>
    <xf numFmtId="0" fontId="124" fillId="104" borderId="0" applyNumberFormat="0" applyProtection="0"/>
    <xf numFmtId="0" fontId="124" fillId="113" borderId="0" applyNumberFormat="0" applyProtection="0"/>
    <xf numFmtId="0" fontId="124" fillId="113" borderId="0" applyNumberFormat="0" applyProtection="0"/>
    <xf numFmtId="0" fontId="124" fillId="104" borderId="0" applyNumberFormat="0" applyProtection="0"/>
    <xf numFmtId="0" fontId="124" fillId="113" borderId="0" applyNumberFormat="0" applyProtection="0"/>
    <xf numFmtId="0" fontId="124" fillId="104" borderId="0" applyNumberFormat="0" applyProtection="0"/>
    <xf numFmtId="0" fontId="124" fillId="104" borderId="0" applyNumberFormat="0" applyProtection="0"/>
    <xf numFmtId="0" fontId="124" fillId="113" borderId="0" applyNumberFormat="0" applyProtection="0"/>
    <xf numFmtId="0" fontId="124" fillId="113" borderId="0" applyNumberFormat="0" applyProtection="0"/>
    <xf numFmtId="0" fontId="124" fillId="104" borderId="0" applyNumberFormat="0" applyProtection="0"/>
    <xf numFmtId="0" fontId="124" fillId="113" borderId="0" applyNumberFormat="0" applyProtection="0"/>
    <xf numFmtId="0" fontId="124" fillId="104" borderId="0" applyNumberFormat="0" applyProtection="0"/>
    <xf numFmtId="0" fontId="124" fillId="104" borderId="0" applyNumberFormat="0" applyProtection="0"/>
    <xf numFmtId="0" fontId="124" fillId="113" borderId="0" applyNumberFormat="0" applyProtection="0"/>
    <xf numFmtId="0" fontId="124" fillId="113" borderId="0" applyNumberFormat="0" applyProtection="0"/>
    <xf numFmtId="0" fontId="124" fillId="104" borderId="0" applyNumberFormat="0" applyProtection="0"/>
    <xf numFmtId="0" fontId="124" fillId="113" borderId="0" applyNumberFormat="0" applyProtection="0"/>
    <xf numFmtId="0" fontId="124" fillId="104" borderId="0" applyNumberFormat="0" applyProtection="0"/>
    <xf numFmtId="0" fontId="124" fillId="104" borderId="0" applyNumberFormat="0" applyProtection="0"/>
    <xf numFmtId="0" fontId="124" fillId="113" borderId="0" applyNumberFormat="0" applyProtection="0"/>
    <xf numFmtId="0" fontId="124" fillId="113" borderId="0" applyNumberFormat="0" applyProtection="0"/>
    <xf numFmtId="0" fontId="124" fillId="104" borderId="0" applyNumberFormat="0" applyProtection="0"/>
    <xf numFmtId="0" fontId="124" fillId="113" borderId="0" applyNumberFormat="0" applyProtection="0"/>
    <xf numFmtId="0" fontId="124" fillId="104" borderId="0" applyNumberFormat="0" applyProtection="0"/>
    <xf numFmtId="0" fontId="124" fillId="104" borderId="0" applyNumberFormat="0" applyProtection="0"/>
    <xf numFmtId="0" fontId="124" fillId="112" borderId="0" applyNumberFormat="0" applyProtection="0"/>
    <xf numFmtId="0" fontId="124" fillId="113" borderId="0" applyNumberFormat="0" applyProtection="0"/>
    <xf numFmtId="0" fontId="124" fillId="113" borderId="0" applyNumberFormat="0" applyProtection="0"/>
    <xf numFmtId="0" fontId="124" fillId="104" borderId="0" applyNumberFormat="0" applyProtection="0"/>
    <xf numFmtId="0" fontId="124" fillId="113" borderId="0" applyNumberFormat="0" applyProtection="0"/>
    <xf numFmtId="0" fontId="124" fillId="104" borderId="0" applyNumberFormat="0" applyProtection="0"/>
    <xf numFmtId="0" fontId="124" fillId="104" borderId="0" applyNumberFormat="0" applyProtection="0"/>
    <xf numFmtId="0" fontId="124" fillId="113" borderId="0" applyNumberFormat="0" applyProtection="0"/>
    <xf numFmtId="0" fontId="124" fillId="113" borderId="0" applyNumberFormat="0" applyProtection="0"/>
    <xf numFmtId="0" fontId="124" fillId="104" borderId="0" applyNumberFormat="0" applyProtection="0"/>
    <xf numFmtId="0" fontId="124" fillId="113" borderId="0" applyNumberFormat="0" applyProtection="0"/>
    <xf numFmtId="0" fontId="124" fillId="104" borderId="0" applyNumberFormat="0" applyProtection="0"/>
    <xf numFmtId="0" fontId="124" fillId="104" borderId="0" applyNumberFormat="0" applyProtection="0"/>
    <xf numFmtId="0" fontId="124" fillId="113" borderId="0" applyNumberFormat="0" applyProtection="0"/>
    <xf numFmtId="0" fontId="124" fillId="113" borderId="0" applyNumberFormat="0" applyProtection="0"/>
    <xf numFmtId="0" fontId="124" fillId="104" borderId="0" applyNumberFormat="0" applyProtection="0"/>
    <xf numFmtId="0" fontId="124" fillId="113" borderId="0" applyNumberFormat="0" applyProtection="0"/>
    <xf numFmtId="0" fontId="124" fillId="104" borderId="0" applyNumberFormat="0" applyProtection="0"/>
    <xf numFmtId="0" fontId="124" fillId="104" borderId="0" applyNumberFormat="0" applyProtection="0"/>
    <xf numFmtId="0" fontId="124" fillId="113" borderId="0" applyNumberFormat="0" applyProtection="0"/>
    <xf numFmtId="0" fontId="124" fillId="113" borderId="0" applyNumberFormat="0" applyProtection="0"/>
    <xf numFmtId="0" fontId="124" fillId="104" borderId="0" applyNumberFormat="0" applyProtection="0"/>
    <xf numFmtId="0" fontId="124" fillId="113" borderId="0" applyNumberFormat="0" applyProtection="0"/>
    <xf numFmtId="0" fontId="124" fillId="104" borderId="0" applyNumberFormat="0" applyProtection="0"/>
    <xf numFmtId="0" fontId="124" fillId="104" borderId="0" applyNumberFormat="0" applyProtection="0"/>
    <xf numFmtId="0" fontId="124" fillId="113" borderId="0" applyNumberFormat="0" applyProtection="0"/>
    <xf numFmtId="0" fontId="124" fillId="113" borderId="0" applyNumberFormat="0" applyProtection="0"/>
    <xf numFmtId="0" fontId="124" fillId="104" borderId="0" applyNumberFormat="0" applyProtection="0"/>
    <xf numFmtId="0" fontId="124" fillId="113" borderId="0" applyNumberFormat="0" applyProtection="0"/>
    <xf numFmtId="0" fontId="124" fillId="104" borderId="0" applyNumberFormat="0" applyProtection="0"/>
    <xf numFmtId="0" fontId="124" fillId="104" borderId="0" applyNumberFormat="0" applyProtection="0"/>
    <xf numFmtId="0" fontId="124" fillId="113" borderId="0" applyNumberFormat="0" applyProtection="0"/>
    <xf numFmtId="0" fontId="124" fillId="113" borderId="0" applyNumberFormat="0" applyProtection="0"/>
    <xf numFmtId="0" fontId="124" fillId="104" borderId="0" applyNumberFormat="0" applyProtection="0"/>
    <xf numFmtId="0" fontId="124" fillId="113" borderId="0" applyNumberFormat="0" applyProtection="0"/>
    <xf numFmtId="0" fontId="124" fillId="104" borderId="0" applyNumberFormat="0" applyProtection="0"/>
    <xf numFmtId="0" fontId="124" fillId="104" borderId="0" applyNumberFormat="0" applyProtection="0"/>
    <xf numFmtId="0" fontId="124" fillId="113" borderId="0" applyNumberFormat="0" applyProtection="0"/>
    <xf numFmtId="0" fontId="124" fillId="113" borderId="0" applyNumberFormat="0" applyProtection="0"/>
    <xf numFmtId="0" fontId="124" fillId="104" borderId="0" applyNumberFormat="0" applyProtection="0"/>
    <xf numFmtId="0" fontId="124" fillId="113" borderId="0" applyNumberFormat="0" applyProtection="0"/>
    <xf numFmtId="0" fontId="124" fillId="104" borderId="0" applyNumberFormat="0" applyProtection="0"/>
    <xf numFmtId="0" fontId="124" fillId="104" borderId="0" applyNumberFormat="0" applyProtection="0"/>
    <xf numFmtId="0" fontId="124" fillId="113" borderId="0" applyNumberFormat="0" applyProtection="0"/>
    <xf numFmtId="0" fontId="124" fillId="113" borderId="0" applyNumberFormat="0" applyProtection="0"/>
    <xf numFmtId="0" fontId="124" fillId="104" borderId="0" applyNumberFormat="0" applyProtection="0"/>
    <xf numFmtId="0" fontId="124" fillId="113" borderId="0" applyNumberFormat="0" applyProtection="0"/>
    <xf numFmtId="0" fontId="124" fillId="104" borderId="0" applyNumberFormat="0" applyProtection="0"/>
    <xf numFmtId="0" fontId="124" fillId="104" borderId="0" applyNumberFormat="0" applyProtection="0"/>
    <xf numFmtId="0" fontId="124" fillId="113" borderId="0" applyNumberFormat="0" applyProtection="0"/>
    <xf numFmtId="0" fontId="124" fillId="113" borderId="0" applyNumberFormat="0" applyProtection="0"/>
    <xf numFmtId="0" fontId="124" fillId="104" borderId="0" applyNumberFormat="0" applyProtection="0"/>
    <xf numFmtId="0" fontId="124" fillId="113" borderId="0" applyNumberFormat="0" applyProtection="0"/>
    <xf numFmtId="0" fontId="124" fillId="104" borderId="0" applyNumberFormat="0" applyProtection="0"/>
    <xf numFmtId="0" fontId="124" fillId="104" borderId="0" applyNumberFormat="0" applyProtection="0"/>
    <xf numFmtId="0" fontId="124" fillId="113" borderId="0" applyNumberFormat="0" applyProtection="0"/>
    <xf numFmtId="0" fontId="124" fillId="113" borderId="0" applyNumberFormat="0" applyProtection="0"/>
    <xf numFmtId="0" fontId="124" fillId="104" borderId="0" applyNumberFormat="0" applyProtection="0"/>
    <xf numFmtId="0" fontId="124" fillId="113" borderId="0" applyNumberFormat="0" applyProtection="0"/>
    <xf numFmtId="0" fontId="124" fillId="104" borderId="0" applyNumberFormat="0" applyProtection="0"/>
    <xf numFmtId="0" fontId="124" fillId="104" borderId="0" applyNumberFormat="0" applyProtection="0"/>
    <xf numFmtId="0" fontId="12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82" fillId="0" borderId="55" applyNumberFormat="0" applyFill="0" applyAlignment="0" applyProtection="0"/>
    <xf numFmtId="0" fontId="82" fillId="0" borderId="56" applyNumberFormat="0" applyFill="0" applyAlignment="0" applyProtection="0"/>
    <xf numFmtId="0" fontId="82" fillId="0" borderId="56" applyNumberFormat="0" applyFill="0" applyAlignment="0" applyProtection="0"/>
    <xf numFmtId="0" fontId="82" fillId="0" borderId="56" applyNumberFormat="0" applyFill="0" applyAlignment="0" applyProtection="0"/>
    <xf numFmtId="0" fontId="82" fillId="0" borderId="57" applyNumberFormat="0" applyFill="0" applyAlignment="0" applyProtection="0"/>
    <xf numFmtId="0" fontId="82" fillId="0" borderId="57" applyNumberFormat="0" applyFill="0" applyAlignment="0" applyProtection="0"/>
    <xf numFmtId="0" fontId="82" fillId="0" borderId="57" applyNumberFormat="0" applyFill="0" applyAlignment="0" applyProtection="0"/>
    <xf numFmtId="0" fontId="82" fillId="0" borderId="55" applyNumberFormat="0" applyFill="0" applyAlignment="0" applyProtection="0"/>
    <xf numFmtId="0" fontId="82" fillId="0" borderId="55" applyNumberFormat="0" applyFill="0" applyAlignment="0" applyProtection="0"/>
    <xf numFmtId="0" fontId="82" fillId="0" borderId="55" applyNumberFormat="0" applyFill="0" applyAlignment="0" applyProtection="0"/>
    <xf numFmtId="0" fontId="82" fillId="0" borderId="56" applyNumberFormat="0" applyFill="0" applyAlignment="0" applyProtection="0"/>
    <xf numFmtId="0" fontId="82" fillId="0" borderId="56" applyNumberFormat="0" applyFill="0" applyAlignment="0" applyProtection="0"/>
    <xf numFmtId="0" fontId="82" fillId="0" borderId="56" applyNumberFormat="0" applyFill="0" applyAlignment="0" applyProtection="0"/>
    <xf numFmtId="0" fontId="126" fillId="0" borderId="16" applyNumberFormat="0" applyFill="0" applyAlignment="0" applyProtection="0"/>
    <xf numFmtId="0" fontId="82" fillId="0" borderId="57" applyNumberFormat="0" applyFill="0" applyAlignment="0" applyProtection="0"/>
    <xf numFmtId="0" fontId="82" fillId="0" borderId="57" applyNumberFormat="0" applyFill="0" applyAlignment="0" applyProtection="0"/>
    <xf numFmtId="0" fontId="82" fillId="0" borderId="57" applyNumberFormat="0" applyFill="0" applyAlignment="0" applyProtection="0"/>
    <xf numFmtId="0" fontId="126" fillId="0" borderId="16" applyNumberFormat="0" applyFill="0" applyAlignment="0" applyProtection="0"/>
    <xf numFmtId="0" fontId="126" fillId="0" borderId="55" applyNumberFormat="0" applyFill="0" applyAlignment="0" applyProtection="0"/>
    <xf numFmtId="0" fontId="126" fillId="0" borderId="16" applyNumberFormat="0" applyFill="0" applyAlignment="0" applyProtection="0"/>
    <xf numFmtId="0" fontId="126" fillId="0" borderId="55" applyNumberFormat="0" applyFill="0" applyAlignment="0" applyProtection="0"/>
    <xf numFmtId="0" fontId="126" fillId="0" borderId="55" applyNumberFormat="0" applyFill="0" applyAlignment="0" applyProtection="0"/>
    <xf numFmtId="0" fontId="82" fillId="0" borderId="57" applyNumberFormat="0" applyFill="0" applyAlignment="0" applyProtection="0"/>
    <xf numFmtId="0" fontId="82" fillId="0" borderId="55" applyNumberFormat="0" applyFill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65" fillId="47" borderId="0" applyNumberFormat="0" applyBorder="0" applyAlignment="0" applyProtection="0"/>
    <xf numFmtId="0" fontId="65" fillId="52" borderId="0" applyNumberFormat="0" applyBorder="0" applyAlignment="0" applyProtection="0"/>
    <xf numFmtId="0" fontId="65" fillId="55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5" fillId="62" borderId="0" applyNumberFormat="0" applyBorder="0" applyAlignment="0" applyProtection="0"/>
    <xf numFmtId="0" fontId="65" fillId="60" borderId="0" applyNumberFormat="0" applyBorder="0" applyAlignment="0" applyProtection="0"/>
    <xf numFmtId="0" fontId="65" fillId="58" borderId="0" applyNumberFormat="0" applyBorder="0" applyAlignment="0" applyProtection="0"/>
    <xf numFmtId="0" fontId="65" fillId="47" borderId="0" applyNumberFormat="0" applyBorder="0" applyAlignment="0" applyProtection="0"/>
    <xf numFmtId="0" fontId="67" fillId="62" borderId="0" applyNumberFormat="0" applyBorder="0" applyAlignment="0" applyProtection="0"/>
    <xf numFmtId="0" fontId="67" fillId="60" borderId="0" applyNumberFormat="0" applyBorder="0" applyAlignment="0" applyProtection="0"/>
    <xf numFmtId="0" fontId="67" fillId="47" borderId="0" applyNumberFormat="0" applyBorder="0" applyAlignment="0" applyProtection="0"/>
    <xf numFmtId="0" fontId="67" fillId="66" borderId="0" applyNumberFormat="0" applyBorder="0" applyAlignment="0" applyProtection="0"/>
    <xf numFmtId="0" fontId="21" fillId="33" borderId="0" applyNumberFormat="0" applyBorder="0" applyAlignment="0" applyProtection="0"/>
    <xf numFmtId="0" fontId="72" fillId="55" borderId="33" applyNumberFormat="0" applyAlignment="0" applyProtection="0"/>
    <xf numFmtId="0" fontId="89" fillId="0" borderId="37" applyNumberFormat="0" applyFill="0" applyAlignment="0" applyProtection="0"/>
    <xf numFmtId="0" fontId="91" fillId="0" borderId="40" applyNumberFormat="0" applyFill="0" applyAlignment="0" applyProtection="0"/>
    <xf numFmtId="0" fontId="93" fillId="0" borderId="43" applyNumberFormat="0" applyFill="0" applyAlignment="0" applyProtection="0"/>
    <xf numFmtId="0" fontId="93" fillId="0" borderId="0" applyNumberFormat="0" applyFill="0" applyBorder="0" applyAlignment="0" applyProtection="0"/>
    <xf numFmtId="0" fontId="97" fillId="47" borderId="33" applyNumberFormat="0" applyAlignment="0" applyProtection="0"/>
    <xf numFmtId="0" fontId="4" fillId="0" borderId="0"/>
    <xf numFmtId="0" fontId="5" fillId="0" borderId="0"/>
    <xf numFmtId="0" fontId="112" fillId="55" borderId="50" applyNumberFormat="0" applyAlignment="0" applyProtection="0"/>
    <xf numFmtId="9" fontId="4" fillId="0" borderId="0" applyFont="0" applyFill="0" applyBorder="0" applyAlignment="0" applyProtection="0"/>
    <xf numFmtId="0" fontId="122" fillId="0" borderId="0" applyNumberFormat="0" applyFill="0" applyBorder="0" applyAlignment="0" applyProtection="0"/>
    <xf numFmtId="0" fontId="82" fillId="0" borderId="55" applyNumberFormat="0" applyFill="0" applyAlignment="0" applyProtection="0"/>
    <xf numFmtId="0" fontId="109" fillId="0" borderId="0"/>
    <xf numFmtId="0" fontId="48" fillId="0" borderId="0"/>
    <xf numFmtId="0" fontId="4" fillId="0" borderId="0"/>
    <xf numFmtId="170" fontId="4" fillId="0" borderId="0" applyFont="0" applyFill="0" applyBorder="0" applyAlignment="0" applyProtection="0"/>
    <xf numFmtId="0" fontId="67" fillId="87" borderId="0" applyNumberFormat="0" applyBorder="0" applyAlignment="0" applyProtection="0"/>
    <xf numFmtId="0" fontId="67" fillId="75" borderId="0" applyNumberFormat="0" applyBorder="0" applyAlignment="0" applyProtection="0"/>
    <xf numFmtId="0" fontId="67" fillId="85" borderId="0" applyNumberFormat="0" applyBorder="0" applyAlignment="0" applyProtection="0"/>
    <xf numFmtId="0" fontId="67" fillId="80" borderId="0" applyNumberFormat="0" applyBorder="0" applyAlignment="0" applyProtection="0"/>
    <xf numFmtId="0" fontId="67" fillId="87" borderId="0" applyNumberFormat="0" applyBorder="0" applyAlignment="0" applyProtection="0"/>
    <xf numFmtId="0" fontId="67" fillId="85" borderId="0" applyNumberFormat="0" applyBorder="0" applyAlignment="0" applyProtection="0"/>
    <xf numFmtId="0" fontId="67" fillId="74" borderId="0" applyNumberFormat="0" applyBorder="0" applyAlignment="0" applyProtection="0"/>
    <xf numFmtId="0" fontId="67" fillId="87" borderId="0" applyNumberFormat="0" applyBorder="0" applyAlignment="0" applyProtection="0"/>
    <xf numFmtId="0" fontId="67" fillId="74" borderId="0" applyNumberFormat="0" applyBorder="0" applyAlignment="0" applyProtection="0"/>
    <xf numFmtId="0" fontId="67" fillId="93" borderId="0" applyNumberFormat="0" applyBorder="0" applyAlignment="0" applyProtection="0"/>
    <xf numFmtId="0" fontId="67" fillId="93" borderId="0" applyNumberFormat="0" applyBorder="0" applyAlignment="0" applyProtection="0"/>
    <xf numFmtId="0" fontId="67" fillId="87" borderId="0" applyNumberFormat="0" applyBorder="0" applyAlignment="0" applyProtection="0"/>
    <xf numFmtId="0" fontId="67" fillId="85" borderId="0" applyNumberFormat="0" applyBorder="0" applyAlignment="0" applyProtection="0"/>
    <xf numFmtId="0" fontId="67" fillId="75" borderId="0" applyNumberFormat="0" applyBorder="0" applyAlignment="0" applyProtection="0"/>
    <xf numFmtId="0" fontId="67" fillId="85" borderId="0" applyNumberFormat="0" applyBorder="0" applyAlignment="0" applyProtection="0"/>
    <xf numFmtId="0" fontId="67" fillId="80" borderId="0" applyNumberFormat="0" applyBorder="0" applyAlignment="0" applyProtection="0"/>
    <xf numFmtId="0" fontId="67" fillId="85" borderId="0" applyNumberFormat="0" applyBorder="0" applyAlignment="0" applyProtection="0"/>
    <xf numFmtId="0" fontId="67" fillId="87" borderId="0" applyNumberFormat="0" applyBorder="0" applyAlignment="0" applyProtection="0"/>
    <xf numFmtId="0" fontId="67" fillId="93" borderId="0" applyNumberFormat="0" applyBorder="0" applyAlignment="0" applyProtection="0"/>
    <xf numFmtId="0" fontId="67" fillId="87" borderId="0" applyNumberFormat="0" applyBorder="0" applyAlignment="0" applyProtection="0"/>
    <xf numFmtId="0" fontId="67" fillId="93" borderId="0" applyNumberFormat="0" applyBorder="0" applyAlignment="0" applyProtection="0"/>
    <xf numFmtId="0" fontId="67" fillId="93" borderId="0" applyNumberFormat="0" applyBorder="0" applyAlignment="0" applyProtection="0"/>
    <xf numFmtId="0" fontId="67" fillId="75" borderId="0" applyNumberFormat="0" applyBorder="0" applyAlignment="0" applyProtection="0"/>
    <xf numFmtId="0" fontId="67" fillId="85" borderId="0" applyNumberFormat="0" applyBorder="0" applyAlignment="0" applyProtection="0"/>
    <xf numFmtId="0" fontId="67" fillId="80" borderId="0" applyNumberFormat="0" applyBorder="0" applyAlignment="0" applyProtection="0"/>
    <xf numFmtId="0" fontId="67" fillId="85" borderId="0" applyNumberFormat="0" applyBorder="0" applyAlignment="0" applyProtection="0"/>
    <xf numFmtId="0" fontId="67" fillId="87" borderId="0" applyNumberFormat="0" applyBorder="0" applyAlignment="0" applyProtection="0"/>
    <xf numFmtId="0" fontId="67" fillId="93" borderId="0" applyNumberFormat="0" applyBorder="0" applyAlignment="0" applyProtection="0"/>
    <xf numFmtId="0" fontId="67" fillId="93" borderId="0" applyNumberFormat="0" applyBorder="0" applyAlignment="0" applyProtection="0"/>
    <xf numFmtId="0" fontId="67" fillId="87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93" borderId="0" applyNumberFormat="0" applyBorder="0" applyAlignment="0" applyProtection="0"/>
    <xf numFmtId="0" fontId="67" fillId="87" borderId="0" applyNumberFormat="0" applyBorder="0" applyAlignment="0" applyProtection="0"/>
    <xf numFmtId="0" fontId="67" fillId="93" borderId="0" applyNumberFormat="0" applyBorder="0" applyAlignment="0" applyProtection="0"/>
    <xf numFmtId="0" fontId="67" fillId="87" borderId="0" applyNumberFormat="0" applyBorder="0" applyAlignment="0" applyProtection="0"/>
    <xf numFmtId="0" fontId="67" fillId="85" borderId="0" applyNumberFormat="0" applyBorder="0" applyAlignment="0" applyProtection="0"/>
    <xf numFmtId="0" fontId="67" fillId="85" borderId="0" applyNumberFormat="0" applyBorder="0" applyAlignment="0" applyProtection="0"/>
    <xf numFmtId="0" fontId="67" fillId="80" borderId="0" applyNumberFormat="0" applyBorder="0" applyAlignment="0" applyProtection="0"/>
    <xf numFmtId="0" fontId="67" fillId="75" borderId="0" applyNumberFormat="0" applyBorder="0" applyAlignment="0" applyProtection="0"/>
    <xf numFmtId="0" fontId="67" fillId="74" borderId="0" applyNumberFormat="0" applyBorder="0" applyAlignment="0" applyProtection="0"/>
    <xf numFmtId="0" fontId="67" fillId="80" borderId="0" applyNumberFormat="0" applyBorder="0" applyAlignment="0" applyProtection="0"/>
    <xf numFmtId="0" fontId="67" fillId="75" borderId="0" applyNumberFormat="0" applyBorder="0" applyAlignment="0" applyProtection="0"/>
    <xf numFmtId="0" fontId="67" fillId="85" borderId="0" applyNumberFormat="0" applyBorder="0" applyAlignment="0" applyProtection="0"/>
    <xf numFmtId="0" fontId="67" fillId="80" borderId="0" applyNumberFormat="0" applyBorder="0" applyAlignment="0" applyProtection="0"/>
    <xf numFmtId="0" fontId="67" fillId="75" borderId="0" applyNumberFormat="0" applyBorder="0" applyAlignment="0" applyProtection="0"/>
    <xf numFmtId="0" fontId="67" fillId="93" borderId="0" applyNumberFormat="0" applyBorder="0" applyAlignment="0" applyProtection="0"/>
    <xf numFmtId="0" fontId="67" fillId="74" borderId="0" applyNumberFormat="0" applyBorder="0" applyAlignment="0" applyProtection="0"/>
    <xf numFmtId="0" fontId="67" fillId="93" borderId="0" applyNumberFormat="0" applyBorder="0" applyAlignment="0" applyProtection="0"/>
    <xf numFmtId="0" fontId="67" fillId="93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87" borderId="0" applyNumberFormat="0" applyBorder="0" applyAlignment="0" applyProtection="0"/>
    <xf numFmtId="0" fontId="67" fillId="87" borderId="0" applyNumberFormat="0" applyBorder="0" applyAlignment="0" applyProtection="0"/>
    <xf numFmtId="0" fontId="67" fillId="80" borderId="0" applyNumberFormat="0" applyBorder="0" applyAlignment="0" applyProtection="0"/>
    <xf numFmtId="0" fontId="67" fillId="75" borderId="0" applyNumberFormat="0" applyBorder="0" applyAlignment="0" applyProtection="0"/>
    <xf numFmtId="0" fontId="67" fillId="93" borderId="0" applyNumberFormat="0" applyBorder="0" applyAlignment="0" applyProtection="0"/>
    <xf numFmtId="0" fontId="67" fillId="87" borderId="0" applyNumberFormat="0" applyBorder="0" applyAlignment="0" applyProtection="0"/>
    <xf numFmtId="0" fontId="67" fillId="75" borderId="0" applyNumberFormat="0" applyBorder="0" applyAlignment="0" applyProtection="0"/>
    <xf numFmtId="0" fontId="67" fillId="80" borderId="0" applyNumberFormat="0" applyBorder="0" applyAlignment="0" applyProtection="0"/>
    <xf numFmtId="0" fontId="67" fillId="85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85" borderId="0" applyNumberFormat="0" applyBorder="0" applyAlignment="0" applyProtection="0"/>
    <xf numFmtId="0" fontId="67" fillId="85" borderId="0" applyNumberFormat="0" applyBorder="0" applyAlignment="0" applyProtection="0"/>
    <xf numFmtId="0" fontId="67" fillId="80" borderId="0" applyNumberFormat="0" applyBorder="0" applyAlignment="0" applyProtection="0"/>
    <xf numFmtId="0" fontId="67" fillId="75" borderId="0" applyNumberFormat="0" applyBorder="0" applyAlignment="0" applyProtection="0"/>
    <xf numFmtId="0" fontId="67" fillId="80" borderId="0" applyNumberFormat="0" applyBorder="0" applyAlignment="0" applyProtection="0"/>
    <xf numFmtId="0" fontId="67" fillId="75" borderId="0" applyNumberFormat="0" applyBorder="0" applyAlignment="0" applyProtection="0"/>
    <xf numFmtId="0" fontId="67" fillId="74" borderId="0" applyNumberFormat="0" applyBorder="0" applyAlignment="0" applyProtection="0"/>
    <xf numFmtId="0" fontId="67" fillId="80" borderId="0" applyNumberFormat="0" applyBorder="0" applyAlignment="0" applyProtection="0"/>
    <xf numFmtId="0" fontId="67" fillId="75" borderId="0" applyNumberFormat="0" applyBorder="0" applyAlignment="0" applyProtection="0"/>
    <xf numFmtId="0" fontId="67" fillId="93" borderId="0" applyNumberFormat="0" applyBorder="0" applyAlignment="0" applyProtection="0"/>
    <xf numFmtId="0" fontId="67" fillId="93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87" borderId="0" applyNumberFormat="0" applyBorder="0" applyAlignment="0" applyProtection="0"/>
    <xf numFmtId="0" fontId="67" fillId="87" borderId="0" applyNumberFormat="0" applyBorder="0" applyAlignment="0" applyProtection="0"/>
    <xf numFmtId="0" fontId="67" fillId="85" borderId="0" applyNumberFormat="0" applyBorder="0" applyAlignment="0" applyProtection="0"/>
    <xf numFmtId="0" fontId="67" fillId="80" borderId="0" applyNumberFormat="0" applyBorder="0" applyAlignment="0" applyProtection="0"/>
    <xf numFmtId="0" fontId="67" fillId="85" borderId="0" applyNumberFormat="0" applyBorder="0" applyAlignment="0" applyProtection="0"/>
    <xf numFmtId="0" fontId="67" fillId="75" borderId="0" applyNumberFormat="0" applyBorder="0" applyAlignment="0" applyProtection="0"/>
    <xf numFmtId="0" fontId="67" fillId="80" borderId="0" applyNumberFormat="0" applyBorder="0" applyAlignment="0" applyProtection="0"/>
    <xf numFmtId="0" fontId="67" fillId="75" borderId="0" applyNumberFormat="0" applyBorder="0" applyAlignment="0" applyProtection="0"/>
    <xf numFmtId="0" fontId="67" fillId="80" borderId="0" applyNumberFormat="0" applyBorder="0" applyAlignment="0" applyProtection="0"/>
    <xf numFmtId="0" fontId="67" fillId="75" borderId="0" applyNumberFormat="0" applyBorder="0" applyAlignment="0" applyProtection="0"/>
    <xf numFmtId="0" fontId="67" fillId="80" borderId="0" applyNumberFormat="0" applyBorder="0" applyAlignment="0" applyProtection="0"/>
    <xf numFmtId="0" fontId="67" fillId="75" borderId="0" applyNumberFormat="0" applyBorder="0" applyAlignment="0" applyProtection="0"/>
    <xf numFmtId="0" fontId="63" fillId="13" borderId="0" applyNumberFormat="0" applyBorder="0" applyAlignment="0" applyProtection="0"/>
    <xf numFmtId="0" fontId="63" fillId="17" borderId="0" applyNumberFormat="0" applyBorder="0" applyAlignment="0" applyProtection="0"/>
    <xf numFmtId="0" fontId="63" fillId="21" borderId="0" applyNumberFormat="0" applyBorder="0" applyAlignment="0" applyProtection="0"/>
    <xf numFmtId="0" fontId="63" fillId="25" borderId="0" applyNumberFormat="0" applyBorder="0" applyAlignment="0" applyProtection="0"/>
    <xf numFmtId="0" fontId="63" fillId="29" borderId="0" applyNumberFormat="0" applyBorder="0" applyAlignment="0" applyProtection="0"/>
    <xf numFmtId="0" fontId="63" fillId="33" borderId="0" applyNumberFormat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12" borderId="15" applyNumberFormat="0" applyFont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130" fillId="0" borderId="0"/>
    <xf numFmtId="0" fontId="4" fillId="0" borderId="0"/>
    <xf numFmtId="0" fontId="130" fillId="0" borderId="0"/>
    <xf numFmtId="0" fontId="130" fillId="0" borderId="0"/>
    <xf numFmtId="0" fontId="130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1" fillId="39" borderId="0" applyBorder="0">
      <alignment vertical="center"/>
    </xf>
    <xf numFmtId="0" fontId="131" fillId="114" borderId="58" applyFill="0" applyBorder="0">
      <alignment vertical="center"/>
    </xf>
    <xf numFmtId="0" fontId="132" fillId="0" borderId="0" applyFill="0" applyBorder="0">
      <alignment vertical="center"/>
    </xf>
    <xf numFmtId="0" fontId="133" fillId="0" borderId="0" applyFill="0" applyBorder="0">
      <alignment vertical="center"/>
    </xf>
    <xf numFmtId="174" fontId="133" fillId="0" borderId="0" applyFill="0" applyBorder="0">
      <alignment vertical="center"/>
    </xf>
    <xf numFmtId="174" fontId="133" fillId="0" borderId="0" applyFill="0" applyBorder="0">
      <alignment vertical="center"/>
    </xf>
    <xf numFmtId="44" fontId="5" fillId="0" borderId="0" applyFont="0" applyFill="0" applyBorder="0" applyAlignment="0" applyProtection="0"/>
    <xf numFmtId="0" fontId="140" fillId="0" borderId="0" applyFill="0" applyBorder="0">
      <alignment vertical="center"/>
    </xf>
    <xf numFmtId="0" fontId="143" fillId="0" borderId="0" applyFill="0" applyBorder="0">
      <alignment horizontal="center" vertical="center"/>
    </xf>
    <xf numFmtId="0" fontId="143" fillId="0" borderId="0" applyFill="0" applyBorder="0">
      <alignment horizontal="center" vertical="center"/>
    </xf>
    <xf numFmtId="0" fontId="145" fillId="118" borderId="0" applyBorder="0">
      <alignment vertical="center"/>
    </xf>
    <xf numFmtId="43" fontId="133" fillId="0" borderId="0" applyFont="0" applyFill="0" applyBorder="0" applyAlignment="0" applyProtection="0"/>
    <xf numFmtId="0" fontId="133" fillId="0" borderId="0" applyFill="0" applyBorder="0">
      <alignment vertical="center"/>
    </xf>
  </cellStyleXfs>
  <cellXfs count="193">
    <xf numFmtId="0" fontId="0" fillId="0" borderId="0" xfId="0"/>
    <xf numFmtId="0" fontId="0" fillId="4" borderId="30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right"/>
    </xf>
    <xf numFmtId="0" fontId="3" fillId="4" borderId="0" xfId="0" applyFont="1" applyFill="1"/>
    <xf numFmtId="0" fontId="0" fillId="0" borderId="0" xfId="0" applyAlignment="1">
      <alignment horizontal="center"/>
    </xf>
    <xf numFmtId="0" fontId="3" fillId="4" borderId="18" xfId="0" applyFont="1" applyFill="1" applyBorder="1"/>
    <xf numFmtId="0" fontId="3" fillId="0" borderId="25" xfId="0" applyFont="1" applyBorder="1" applyAlignment="1">
      <alignment horizontal="center"/>
    </xf>
    <xf numFmtId="168" fontId="23" fillId="42" borderId="17" xfId="0" applyNumberFormat="1" applyFont="1" applyFill="1" applyBorder="1" applyAlignment="1">
      <alignment horizontal="center"/>
    </xf>
    <xf numFmtId="168" fontId="3" fillId="4" borderId="17" xfId="0" applyNumberFormat="1" applyFont="1" applyFill="1" applyBorder="1"/>
    <xf numFmtId="43" fontId="0" fillId="0" borderId="0" xfId="0" applyNumberFormat="1"/>
    <xf numFmtId="0" fontId="4" fillId="0" borderId="21" xfId="0" applyFont="1" applyBorder="1" applyAlignment="1">
      <alignment horizontal="left"/>
    </xf>
    <xf numFmtId="0" fontId="4" fillId="0" borderId="22" xfId="0" applyFont="1" applyBorder="1" applyAlignment="1">
      <alignment horizontal="left"/>
    </xf>
    <xf numFmtId="0" fontId="23" fillId="0" borderId="18" xfId="0" applyFont="1" applyBorder="1" applyAlignment="1">
      <alignment horizontal="left"/>
    </xf>
    <xf numFmtId="166" fontId="0" fillId="0" borderId="0" xfId="3" applyNumberFormat="1" applyFont="1"/>
    <xf numFmtId="164" fontId="0" fillId="0" borderId="0" xfId="0" applyNumberFormat="1"/>
    <xf numFmtId="168" fontId="4" fillId="45" borderId="6" xfId="0" applyNumberFormat="1" applyFont="1" applyFill="1" applyBorder="1"/>
    <xf numFmtId="168" fontId="3" fillId="45" borderId="6" xfId="0" applyNumberFormat="1" applyFont="1" applyFill="1" applyBorder="1"/>
    <xf numFmtId="0" fontId="2" fillId="0" borderId="30" xfId="0" applyFont="1" applyBorder="1" applyAlignment="1">
      <alignment horizontal="center"/>
    </xf>
    <xf numFmtId="0" fontId="0" fillId="0" borderId="30" xfId="0" applyBorder="1"/>
    <xf numFmtId="0" fontId="2" fillId="4" borderId="30" xfId="0" applyFont="1" applyFill="1" applyBorder="1" applyAlignment="1">
      <alignment horizontal="center"/>
    </xf>
    <xf numFmtId="0" fontId="2" fillId="40" borderId="29" xfId="0" applyFont="1" applyFill="1" applyBorder="1" applyAlignment="1">
      <alignment horizontal="center"/>
    </xf>
    <xf numFmtId="0" fontId="25" fillId="4" borderId="30" xfId="0" applyFont="1" applyFill="1" applyBorder="1" applyAlignment="1">
      <alignment horizontal="center"/>
    </xf>
    <xf numFmtId="0" fontId="26" fillId="38" borderId="30" xfId="0" applyFont="1" applyFill="1" applyBorder="1" applyAlignment="1">
      <alignment horizontal="center"/>
    </xf>
    <xf numFmtId="168" fontId="4" fillId="4" borderId="30" xfId="0" applyNumberFormat="1" applyFont="1" applyFill="1" applyBorder="1"/>
    <xf numFmtId="0" fontId="0" fillId="0" borderId="30" xfId="0" applyBorder="1" applyAlignment="1">
      <alignment horizontal="right"/>
    </xf>
    <xf numFmtId="167" fontId="4" fillId="38" borderId="30" xfId="0" applyNumberFormat="1" applyFont="1" applyFill="1" applyBorder="1"/>
    <xf numFmtId="0" fontId="4" fillId="4" borderId="30" xfId="0" applyFont="1" applyFill="1" applyBorder="1"/>
    <xf numFmtId="0" fontId="4" fillId="0" borderId="0" xfId="0" applyFont="1" applyAlignment="1">
      <alignment horizontal="left"/>
    </xf>
    <xf numFmtId="2" fontId="0" fillId="0" borderId="0" xfId="0" applyNumberFormat="1" applyAlignment="1">
      <alignment horizontal="right" vertical="center"/>
    </xf>
    <xf numFmtId="2" fontId="0" fillId="0" borderId="0" xfId="2" applyNumberFormat="1" applyFont="1" applyFill="1" applyBorder="1"/>
    <xf numFmtId="168" fontId="4" fillId="45" borderId="30" xfId="0" applyNumberFormat="1" applyFont="1" applyFill="1" applyBorder="1"/>
    <xf numFmtId="168" fontId="4" fillId="0" borderId="30" xfId="0" applyNumberFormat="1" applyFont="1" applyBorder="1"/>
    <xf numFmtId="0" fontId="4" fillId="44" borderId="30" xfId="0" applyFont="1" applyFill="1" applyBorder="1"/>
    <xf numFmtId="168" fontId="4" fillId="44" borderId="30" xfId="0" applyNumberFormat="1" applyFont="1" applyFill="1" applyBorder="1"/>
    <xf numFmtId="9" fontId="0" fillId="4" borderId="30" xfId="0" applyNumberFormat="1" applyFill="1" applyBorder="1" applyAlignment="1">
      <alignment horizontal="center"/>
    </xf>
    <xf numFmtId="175" fontId="0" fillId="4" borderId="30" xfId="0" applyNumberFormat="1" applyFill="1" applyBorder="1" applyAlignment="1">
      <alignment horizontal="center"/>
    </xf>
    <xf numFmtId="175" fontId="0" fillId="0" borderId="30" xfId="0" applyNumberFormat="1" applyBorder="1" applyAlignment="1">
      <alignment horizontal="center"/>
    </xf>
    <xf numFmtId="8" fontId="0" fillId="4" borderId="30" xfId="0" applyNumberFormat="1" applyFill="1" applyBorder="1" applyAlignment="1">
      <alignment horizontal="center"/>
    </xf>
    <xf numFmtId="0" fontId="3" fillId="0" borderId="30" xfId="0" applyFont="1" applyBorder="1"/>
    <xf numFmtId="0" fontId="3" fillId="4" borderId="30" xfId="0" applyFont="1" applyFill="1" applyBorder="1"/>
    <xf numFmtId="0" fontId="3" fillId="4" borderId="30" xfId="0" applyFont="1" applyFill="1" applyBorder="1" applyAlignment="1">
      <alignment horizontal="center"/>
    </xf>
    <xf numFmtId="165" fontId="3" fillId="4" borderId="30" xfId="0" applyNumberFormat="1" applyFont="1" applyFill="1" applyBorder="1" applyAlignment="1">
      <alignment horizontal="center"/>
    </xf>
    <xf numFmtId="165" fontId="4" fillId="4" borderId="30" xfId="0" applyNumberFormat="1" applyFont="1" applyFill="1" applyBorder="1"/>
    <xf numFmtId="8" fontId="0" fillId="4" borderId="30" xfId="0" applyNumberFormat="1" applyFill="1" applyBorder="1"/>
    <xf numFmtId="0" fontId="4" fillId="0" borderId="30" xfId="0" applyFont="1" applyBorder="1" applyAlignment="1">
      <alignment horizontal="left"/>
    </xf>
    <xf numFmtId="2" fontId="0" fillId="0" borderId="30" xfId="0" applyNumberFormat="1" applyBorder="1" applyAlignment="1">
      <alignment horizontal="right" vertical="center"/>
    </xf>
    <xf numFmtId="2" fontId="0" fillId="0" borderId="30" xfId="2" applyNumberFormat="1" applyFont="1" applyFill="1" applyBorder="1"/>
    <xf numFmtId="0" fontId="27" fillId="0" borderId="30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166" fontId="22" fillId="37" borderId="30" xfId="0" applyNumberFormat="1" applyFont="1" applyFill="1" applyBorder="1" applyAlignment="1">
      <alignment horizontal="center" vertical="center" wrapText="1"/>
    </xf>
    <xf numFmtId="10" fontId="22" fillId="0" borderId="30" xfId="0" applyNumberFormat="1" applyFont="1" applyBorder="1" applyAlignment="1">
      <alignment horizontal="center" vertical="center" wrapText="1"/>
    </xf>
    <xf numFmtId="9" fontId="22" fillId="0" borderId="30" xfId="0" applyNumberFormat="1" applyFont="1" applyBorder="1" applyAlignment="1">
      <alignment horizontal="center" vertical="center" wrapText="1"/>
    </xf>
    <xf numFmtId="10" fontId="22" fillId="37" borderId="30" xfId="0" applyNumberFormat="1" applyFont="1" applyFill="1" applyBorder="1" applyAlignment="1">
      <alignment horizontal="center" vertical="center" wrapText="1"/>
    </xf>
    <xf numFmtId="9" fontId="22" fillId="37" borderId="30" xfId="0" applyNumberFormat="1" applyFont="1" applyFill="1" applyBorder="1" applyAlignment="1">
      <alignment horizontal="center" vertical="center" wrapText="1"/>
    </xf>
    <xf numFmtId="10" fontId="22" fillId="4" borderId="30" xfId="0" applyNumberFormat="1" applyFont="1" applyFill="1" applyBorder="1" applyAlignment="1">
      <alignment horizontal="center" vertical="center" wrapText="1"/>
    </xf>
    <xf numFmtId="9" fontId="22" fillId="4" borderId="30" xfId="0" applyNumberFormat="1" applyFont="1" applyFill="1" applyBorder="1" applyAlignment="1">
      <alignment horizontal="center" vertical="center" wrapText="1"/>
    </xf>
    <xf numFmtId="6" fontId="0" fillId="0" borderId="30" xfId="0" applyNumberFormat="1" applyBorder="1"/>
    <xf numFmtId="0" fontId="3" fillId="0" borderId="30" xfId="0" applyFont="1" applyBorder="1" applyAlignment="1">
      <alignment horizontal="right"/>
    </xf>
    <xf numFmtId="0" fontId="28" fillId="0" borderId="30" xfId="0" applyFont="1" applyBorder="1" applyAlignment="1">
      <alignment horizontal="center" vertical="center" wrapText="1"/>
    </xf>
    <xf numFmtId="8" fontId="4" fillId="37" borderId="30" xfId="0" applyNumberFormat="1" applyFont="1" applyFill="1" applyBorder="1" applyAlignment="1">
      <alignment horizontal="right" indent="1"/>
    </xf>
    <xf numFmtId="8" fontId="4" fillId="4" borderId="30" xfId="0" applyNumberFormat="1" applyFont="1" applyFill="1" applyBorder="1" applyAlignment="1">
      <alignment horizontal="right" indent="1"/>
    </xf>
    <xf numFmtId="167" fontId="3" fillId="43" borderId="30" xfId="0" applyNumberFormat="1" applyFont="1" applyFill="1" applyBorder="1" applyAlignment="1">
      <alignment horizontal="center"/>
    </xf>
    <xf numFmtId="0" fontId="25" fillId="0" borderId="30" xfId="0" applyFont="1" applyBorder="1" applyAlignment="1">
      <alignment horizontal="right"/>
    </xf>
    <xf numFmtId="0" fontId="25" fillId="45" borderId="30" xfId="0" applyFont="1" applyFill="1" applyBorder="1" applyAlignment="1">
      <alignment horizontal="center"/>
    </xf>
    <xf numFmtId="0" fontId="23" fillId="4" borderId="30" xfId="0" applyFont="1" applyFill="1" applyBorder="1"/>
    <xf numFmtId="0" fontId="135" fillId="0" borderId="30" xfId="0" applyFont="1" applyBorder="1"/>
    <xf numFmtId="168" fontId="135" fillId="0" borderId="30" xfId="0" applyNumberFormat="1" applyFont="1" applyBorder="1"/>
    <xf numFmtId="0" fontId="135" fillId="4" borderId="30" xfId="0" applyFont="1" applyFill="1" applyBorder="1"/>
    <xf numFmtId="168" fontId="135" fillId="4" borderId="30" xfId="0" applyNumberFormat="1" applyFont="1" applyFill="1" applyBorder="1"/>
    <xf numFmtId="0" fontId="25" fillId="4" borderId="30" xfId="0" applyFont="1" applyFill="1" applyBorder="1" applyAlignment="1">
      <alignment horizontal="right"/>
    </xf>
    <xf numFmtId="169" fontId="4" fillId="4" borderId="30" xfId="0" applyNumberFormat="1" applyFont="1" applyFill="1" applyBorder="1"/>
    <xf numFmtId="169" fontId="4" fillId="45" borderId="30" xfId="0" applyNumberFormat="1" applyFont="1" applyFill="1" applyBorder="1"/>
    <xf numFmtId="0" fontId="27" fillId="4" borderId="30" xfId="0" applyFont="1" applyFill="1" applyBorder="1" applyAlignment="1">
      <alignment horizontal="center" vertical="center" wrapText="1"/>
    </xf>
    <xf numFmtId="167" fontId="137" fillId="116" borderId="30" xfId="0" applyNumberFormat="1" applyFont="1" applyFill="1" applyBorder="1" applyAlignment="1">
      <alignment horizontal="center"/>
    </xf>
    <xf numFmtId="0" fontId="3" fillId="0" borderId="59" xfId="0" applyFont="1" applyBorder="1" applyAlignment="1">
      <alignment horizontal="center"/>
    </xf>
    <xf numFmtId="168" fontId="4" fillId="45" borderId="59" xfId="0" applyNumberFormat="1" applyFont="1" applyFill="1" applyBorder="1"/>
    <xf numFmtId="0" fontId="4" fillId="0" borderId="19" xfId="0" applyFont="1" applyBorder="1" applyAlignment="1">
      <alignment horizontal="left"/>
    </xf>
    <xf numFmtId="2" fontId="0" fillId="0" borderId="20" xfId="2" applyNumberFormat="1" applyFont="1" applyFill="1" applyBorder="1"/>
    <xf numFmtId="2" fontId="0" fillId="0" borderId="23" xfId="2" applyNumberFormat="1" applyFont="1" applyFill="1" applyBorder="1"/>
    <xf numFmtId="0" fontId="3" fillId="4" borderId="17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3" xfId="0" applyBorder="1" applyAlignment="1">
      <alignment horizontal="center"/>
    </xf>
    <xf numFmtId="43" fontId="0" fillId="115" borderId="20" xfId="2" applyFont="1" applyFill="1" applyBorder="1"/>
    <xf numFmtId="43" fontId="0" fillId="0" borderId="20" xfId="2" applyFont="1" applyFill="1" applyBorder="1"/>
    <xf numFmtId="43" fontId="0" fillId="115" borderId="30" xfId="2" applyFont="1" applyFill="1" applyBorder="1"/>
    <xf numFmtId="43" fontId="0" fillId="0" borderId="30" xfId="2" applyFont="1" applyFill="1" applyBorder="1"/>
    <xf numFmtId="43" fontId="0" fillId="115" borderId="23" xfId="2" applyFont="1" applyFill="1" applyBorder="1"/>
    <xf numFmtId="43" fontId="0" fillId="0" borderId="23" xfId="2" applyFont="1" applyFill="1" applyBorder="1"/>
    <xf numFmtId="44" fontId="0" fillId="115" borderId="20" xfId="3862" applyFont="1" applyFill="1" applyBorder="1"/>
    <xf numFmtId="44" fontId="0" fillId="0" borderId="20" xfId="3862" applyFont="1" applyFill="1" applyBorder="1"/>
    <xf numFmtId="44" fontId="0" fillId="115" borderId="30" xfId="3862" applyFont="1" applyFill="1" applyBorder="1"/>
    <xf numFmtId="44" fontId="0" fillId="0" borderId="30" xfId="3862" applyFont="1" applyFill="1" applyBorder="1"/>
    <xf numFmtId="44" fontId="0" fillId="115" borderId="23" xfId="3862" applyFont="1" applyFill="1" applyBorder="1"/>
    <xf numFmtId="44" fontId="0" fillId="0" borderId="23" xfId="3862" applyFont="1" applyFill="1" applyBorder="1"/>
    <xf numFmtId="0" fontId="136" fillId="0" borderId="30" xfId="0" applyFont="1" applyBorder="1" applyAlignment="1">
      <alignment horizontal="left"/>
    </xf>
    <xf numFmtId="10" fontId="0" fillId="38" borderId="30" xfId="0" applyNumberFormat="1" applyFill="1" applyBorder="1"/>
    <xf numFmtId="10" fontId="0" fillId="38" borderId="30" xfId="0" applyNumberFormat="1" applyFill="1" applyBorder="1" applyAlignment="1">
      <alignment horizontal="center"/>
    </xf>
    <xf numFmtId="9" fontId="0" fillId="38" borderId="30" xfId="0" applyNumberFormat="1" applyFill="1" applyBorder="1" applyAlignment="1">
      <alignment horizontal="center"/>
    </xf>
    <xf numFmtId="175" fontId="0" fillId="38" borderId="30" xfId="0" applyNumberFormat="1" applyFill="1" applyBorder="1" applyAlignment="1">
      <alignment horizontal="center"/>
    </xf>
    <xf numFmtId="0" fontId="136" fillId="2" borderId="30" xfId="0" applyFont="1" applyFill="1" applyBorder="1" applyAlignment="1">
      <alignment horizontal="left"/>
    </xf>
    <xf numFmtId="167" fontId="138" fillId="116" borderId="30" xfId="0" applyNumberFormat="1" applyFont="1" applyFill="1" applyBorder="1"/>
    <xf numFmtId="0" fontId="4" fillId="44" borderId="30" xfId="0" applyFont="1" applyFill="1" applyBorder="1" applyAlignment="1">
      <alignment horizontal="center"/>
    </xf>
    <xf numFmtId="0" fontId="23" fillId="0" borderId="26" xfId="0" applyFont="1" applyBorder="1" applyAlignment="1">
      <alignment horizontal="left"/>
    </xf>
    <xf numFmtId="0" fontId="24" fillId="0" borderId="30" xfId="0" applyFont="1" applyBorder="1" applyAlignment="1">
      <alignment horizontal="center" vertical="center"/>
    </xf>
    <xf numFmtId="0" fontId="4" fillId="44" borderId="26" xfId="0" applyFont="1" applyFill="1" applyBorder="1" applyAlignment="1">
      <alignment horizontal="center"/>
    </xf>
    <xf numFmtId="0" fontId="4" fillId="0" borderId="0" xfId="0" applyFont="1"/>
    <xf numFmtId="168" fontId="4" fillId="0" borderId="0" xfId="0" applyNumberFormat="1" applyFont="1"/>
    <xf numFmtId="8" fontId="4" fillId="5" borderId="30" xfId="0" applyNumberFormat="1" applyFont="1" applyFill="1" applyBorder="1" applyAlignment="1">
      <alignment horizontal="right" indent="1"/>
    </xf>
    <xf numFmtId="6" fontId="31" fillId="0" borderId="30" xfId="0" applyNumberFormat="1" applyFont="1" applyBorder="1"/>
    <xf numFmtId="165" fontId="31" fillId="0" borderId="30" xfId="0" applyNumberFormat="1" applyFont="1" applyBorder="1"/>
    <xf numFmtId="0" fontId="139" fillId="0" borderId="0" xfId="3859" applyFont="1" applyFill="1" applyAlignment="1">
      <alignment vertical="top"/>
    </xf>
    <xf numFmtId="0" fontId="141" fillId="0" borderId="0" xfId="3863" quotePrefix="1" applyFont="1" applyFill="1" applyAlignment="1">
      <alignment vertical="top"/>
    </xf>
    <xf numFmtId="0" fontId="142" fillId="0" borderId="0" xfId="3859" applyFont="1" applyFill="1" applyAlignment="1">
      <alignment vertical="top"/>
    </xf>
    <xf numFmtId="0" fontId="139" fillId="0" borderId="0" xfId="3864" applyFont="1" applyFill="1" applyAlignment="1">
      <alignment horizontal="left" vertical="top"/>
    </xf>
    <xf numFmtId="0" fontId="139" fillId="0" borderId="0" xfId="3865" applyFont="1" applyFill="1" applyAlignment="1">
      <alignment horizontal="right" vertical="top"/>
    </xf>
    <xf numFmtId="0" fontId="139" fillId="0" borderId="0" xfId="3865" applyFont="1" applyFill="1" applyAlignment="1">
      <alignment horizontal="center" vertical="top"/>
    </xf>
    <xf numFmtId="0" fontId="139" fillId="0" borderId="0" xfId="3865" applyFont="1" applyFill="1" applyAlignment="1">
      <alignment horizontal="left" vertical="top"/>
    </xf>
    <xf numFmtId="0" fontId="144" fillId="117" borderId="0" xfId="3864" applyFont="1" applyFill="1" applyAlignment="1">
      <alignment horizontal="center" vertical="top"/>
    </xf>
    <xf numFmtId="0" fontId="144" fillId="117" borderId="0" xfId="3866" applyFont="1" applyFill="1" applyAlignment="1">
      <alignment vertical="top"/>
    </xf>
    <xf numFmtId="0" fontId="139" fillId="0" borderId="0" xfId="3859" applyFont="1" applyFill="1" applyAlignment="1">
      <alignment vertical="top" wrapText="1"/>
    </xf>
    <xf numFmtId="0" fontId="139" fillId="0" borderId="0" xfId="3859" applyFont="1" applyFill="1" applyBorder="1" applyAlignment="1">
      <alignment vertical="top" wrapText="1"/>
    </xf>
    <xf numFmtId="0" fontId="141" fillId="0" borderId="0" xfId="3857" applyFont="1" applyFill="1" applyBorder="1" applyAlignment="1">
      <alignment vertical="top" wrapText="1"/>
    </xf>
    <xf numFmtId="0" fontId="141" fillId="0" borderId="21" xfId="3857" applyFont="1" applyFill="1" applyBorder="1" applyAlignment="1">
      <alignment horizontal="right" vertical="top" wrapText="1"/>
    </xf>
    <xf numFmtId="0" fontId="141" fillId="0" borderId="24" xfId="3857" applyFont="1" applyFill="1" applyBorder="1" applyAlignment="1">
      <alignment horizontal="right" vertical="top" wrapText="1"/>
    </xf>
    <xf numFmtId="0" fontId="141" fillId="0" borderId="5" xfId="3857" applyFont="1" applyFill="1" applyBorder="1" applyAlignment="1">
      <alignment horizontal="right" vertical="top" wrapText="1"/>
    </xf>
    <xf numFmtId="174" fontId="139" fillId="0" borderId="0" xfId="3861" applyFont="1" applyFill="1" applyBorder="1" applyAlignment="1">
      <alignment vertical="top"/>
    </xf>
    <xf numFmtId="176" fontId="139" fillId="0" borderId="27" xfId="3867" applyNumberFormat="1" applyFont="1" applyFill="1" applyBorder="1" applyAlignment="1">
      <alignment vertical="top"/>
    </xf>
    <xf numFmtId="176" fontId="139" fillId="0" borderId="0" xfId="3867" applyNumberFormat="1" applyFont="1" applyFill="1" applyBorder="1" applyAlignment="1">
      <alignment vertical="top"/>
    </xf>
    <xf numFmtId="176" fontId="139" fillId="0" borderId="65" xfId="3867" applyNumberFormat="1" applyFont="1" applyFill="1" applyBorder="1" applyAlignment="1">
      <alignment horizontal="right" vertical="top"/>
    </xf>
    <xf numFmtId="176" fontId="139" fillId="0" borderId="27" xfId="3860" applyNumberFormat="1" applyFont="1" applyFill="1" applyBorder="1" applyAlignment="1">
      <alignment vertical="top"/>
    </xf>
    <xf numFmtId="176" fontId="139" fillId="0" borderId="0" xfId="3860" applyNumberFormat="1" applyFont="1" applyFill="1" applyBorder="1" applyAlignment="1">
      <alignment vertical="top"/>
    </xf>
    <xf numFmtId="176" fontId="139" fillId="0" borderId="65" xfId="3860" applyNumberFormat="1" applyFont="1" applyFill="1" applyBorder="1" applyAlignment="1">
      <alignment horizontal="right" vertical="top"/>
    </xf>
    <xf numFmtId="177" fontId="139" fillId="0" borderId="27" xfId="3861" applyNumberFormat="1" applyFont="1" applyFill="1" applyBorder="1" applyAlignment="1">
      <alignment vertical="top"/>
    </xf>
    <xf numFmtId="177" fontId="139" fillId="0" borderId="0" xfId="3860" applyNumberFormat="1" applyFont="1" applyFill="1" applyBorder="1" applyAlignment="1">
      <alignment vertical="top"/>
    </xf>
    <xf numFmtId="177" fontId="139" fillId="0" borderId="65" xfId="3860" applyNumberFormat="1" applyFont="1" applyFill="1" applyBorder="1" applyAlignment="1">
      <alignment horizontal="center" vertical="top"/>
    </xf>
    <xf numFmtId="177" fontId="139" fillId="0" borderId="65" xfId="3860" applyNumberFormat="1" applyFont="1" applyFill="1" applyBorder="1" applyAlignment="1">
      <alignment horizontal="right" vertical="top"/>
    </xf>
    <xf numFmtId="176" fontId="139" fillId="0" borderId="31" xfId="3860" applyNumberFormat="1" applyFont="1" applyFill="1" applyBorder="1" applyAlignment="1">
      <alignment vertical="top"/>
    </xf>
    <xf numFmtId="176" fontId="139" fillId="0" borderId="61" xfId="3860" applyNumberFormat="1" applyFont="1" applyFill="1" applyBorder="1" applyAlignment="1">
      <alignment vertical="top"/>
    </xf>
    <xf numFmtId="176" fontId="139" fillId="0" borderId="66" xfId="3860" applyNumberFormat="1" applyFont="1" applyFill="1" applyBorder="1" applyAlignment="1">
      <alignment horizontal="right" vertical="top"/>
    </xf>
    <xf numFmtId="176" fontId="139" fillId="0" borderId="31" xfId="3861" applyNumberFormat="1" applyFont="1" applyFill="1" applyBorder="1" applyAlignment="1">
      <alignment vertical="top"/>
    </xf>
    <xf numFmtId="176" fontId="139" fillId="0" borderId="66" xfId="3860" applyNumberFormat="1" applyFont="1" applyFill="1" applyBorder="1" applyAlignment="1">
      <alignment horizontal="center" vertical="top"/>
    </xf>
    <xf numFmtId="0" fontId="147" fillId="0" borderId="0" xfId="3868" applyFont="1" applyFill="1" applyAlignment="1">
      <alignment horizontal="right" vertical="top"/>
    </xf>
    <xf numFmtId="178" fontId="139" fillId="0" borderId="0" xfId="3860" applyNumberFormat="1" applyFont="1" applyFill="1" applyAlignment="1">
      <alignment horizontal="center" vertical="top"/>
    </xf>
    <xf numFmtId="0" fontId="146" fillId="0" borderId="0" xfId="3859" applyFont="1" applyFill="1" applyAlignment="1">
      <alignment vertical="top"/>
    </xf>
    <xf numFmtId="179" fontId="139" fillId="0" borderId="6" xfId="3861" applyNumberFormat="1" applyFont="1" applyFill="1" applyBorder="1" applyAlignment="1">
      <alignment vertical="top"/>
    </xf>
    <xf numFmtId="0" fontId="25" fillId="0" borderId="30" xfId="0" applyFont="1" applyBorder="1" applyAlignment="1">
      <alignment horizontal="center"/>
    </xf>
    <xf numFmtId="169" fontId="0" fillId="0" borderId="30" xfId="0" applyNumberFormat="1" applyBorder="1"/>
    <xf numFmtId="4" fontId="0" fillId="0" borderId="30" xfId="0" applyNumberFormat="1" applyBorder="1"/>
    <xf numFmtId="168" fontId="0" fillId="0" borderId="30" xfId="0" applyNumberFormat="1" applyBorder="1"/>
    <xf numFmtId="0" fontId="139" fillId="0" borderId="3" xfId="3859" applyFont="1" applyFill="1" applyBorder="1" applyAlignment="1">
      <alignment horizontal="right" vertical="top" wrapText="1"/>
    </xf>
    <xf numFmtId="178" fontId="139" fillId="0" borderId="3" xfId="3860" applyNumberFormat="1" applyFont="1" applyFill="1" applyBorder="1" applyAlignment="1">
      <alignment horizontal="right" vertical="top" wrapText="1"/>
    </xf>
    <xf numFmtId="178" fontId="139" fillId="0" borderId="3" xfId="3860" applyNumberFormat="1" applyFont="1" applyFill="1" applyBorder="1" applyAlignment="1">
      <alignment horizontal="center" vertical="top"/>
    </xf>
    <xf numFmtId="40" fontId="139" fillId="0" borderId="60" xfId="3861" applyNumberFormat="1" applyFont="1" applyFill="1" applyBorder="1" applyAlignment="1">
      <alignment vertical="top"/>
    </xf>
    <xf numFmtId="40" fontId="139" fillId="0" borderId="2" xfId="3861" applyNumberFormat="1" applyFont="1" applyFill="1" applyBorder="1" applyAlignment="1">
      <alignment vertical="top"/>
    </xf>
    <xf numFmtId="40" fontId="139" fillId="0" borderId="6" xfId="3861" applyNumberFormat="1" applyFont="1" applyFill="1" applyBorder="1" applyAlignment="1">
      <alignment vertical="top"/>
    </xf>
    <xf numFmtId="40" fontId="139" fillId="0" borderId="65" xfId="3861" applyNumberFormat="1" applyFont="1" applyFill="1" applyBorder="1" applyAlignment="1">
      <alignment vertical="top"/>
    </xf>
    <xf numFmtId="40" fontId="139" fillId="0" borderId="27" xfId="3861" applyNumberFormat="1" applyFont="1" applyFill="1" applyBorder="1" applyAlignment="1">
      <alignment vertical="top"/>
    </xf>
    <xf numFmtId="40" fontId="139" fillId="0" borderId="31" xfId="3861" applyNumberFormat="1" applyFont="1" applyFill="1" applyBorder="1" applyAlignment="1">
      <alignment vertical="top"/>
    </xf>
    <xf numFmtId="40" fontId="139" fillId="0" borderId="67" xfId="3861" applyNumberFormat="1" applyFont="1" applyFill="1" applyBorder="1" applyAlignment="1">
      <alignment vertical="top"/>
    </xf>
    <xf numFmtId="40" fontId="139" fillId="0" borderId="32" xfId="3861" applyNumberFormat="1" applyFont="1" applyFill="1" applyBorder="1" applyAlignment="1">
      <alignment vertical="top"/>
    </xf>
    <xf numFmtId="40" fontId="139" fillId="0" borderId="66" xfId="3861" applyNumberFormat="1" applyFont="1" applyFill="1" applyBorder="1" applyAlignment="1">
      <alignment vertical="top"/>
    </xf>
    <xf numFmtId="4" fontId="0" fillId="0" borderId="0" xfId="0" applyNumberFormat="1"/>
    <xf numFmtId="168" fontId="0" fillId="0" borderId="0" xfId="0" applyNumberFormat="1"/>
    <xf numFmtId="165" fontId="4" fillId="38" borderId="30" xfId="0" applyNumberFormat="1" applyFont="1" applyFill="1" applyBorder="1"/>
    <xf numFmtId="0" fontId="146" fillId="0" borderId="61" xfId="3859" applyFont="1" applyFill="1" applyBorder="1" applyAlignment="1">
      <alignment horizontal="center" vertical="top"/>
    </xf>
    <xf numFmtId="0" fontId="141" fillId="0" borderId="62" xfId="3859" applyFont="1" applyFill="1" applyBorder="1" applyAlignment="1">
      <alignment horizontal="center" vertical="top" wrapText="1"/>
    </xf>
    <xf numFmtId="0" fontId="141" fillId="0" borderId="63" xfId="3859" applyFont="1" applyFill="1" applyBorder="1" applyAlignment="1">
      <alignment horizontal="center" vertical="top" wrapText="1"/>
    </xf>
    <xf numFmtId="0" fontId="141" fillId="0" borderId="64" xfId="3859" applyFont="1" applyFill="1" applyBorder="1" applyAlignment="1">
      <alignment horizontal="center" vertical="top" wrapText="1"/>
    </xf>
    <xf numFmtId="0" fontId="3" fillId="0" borderId="28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37" borderId="28" xfId="0" applyFont="1" applyFill="1" applyBorder="1" applyAlignment="1">
      <alignment horizontal="center"/>
    </xf>
    <xf numFmtId="0" fontId="3" fillId="37" borderId="24" xfId="0" applyFont="1" applyFill="1" applyBorder="1" applyAlignment="1">
      <alignment horizontal="center"/>
    </xf>
    <xf numFmtId="0" fontId="3" fillId="37" borderId="7" xfId="0" applyFont="1" applyFill="1" applyBorder="1" applyAlignment="1">
      <alignment horizontal="center"/>
    </xf>
    <xf numFmtId="0" fontId="3" fillId="4" borderId="28" xfId="0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4" fillId="0" borderId="59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3" fillId="4" borderId="60" xfId="0" applyFont="1" applyFill="1" applyBorder="1" applyAlignment="1">
      <alignment horizontal="left" vertical="center"/>
    </xf>
    <xf numFmtId="0" fontId="3" fillId="4" borderId="27" xfId="0" applyFont="1" applyFill="1" applyBorder="1" applyAlignment="1">
      <alignment horizontal="left" vertical="center"/>
    </xf>
    <xf numFmtId="0" fontId="3" fillId="4" borderId="31" xfId="0" applyFont="1" applyFill="1" applyBorder="1" applyAlignment="1">
      <alignment horizontal="left" vertical="center"/>
    </xf>
    <xf numFmtId="0" fontId="4" fillId="44" borderId="59" xfId="0" applyFont="1" applyFill="1" applyBorder="1" applyAlignment="1">
      <alignment horizontal="left" vertical="center"/>
    </xf>
    <xf numFmtId="0" fontId="4" fillId="44" borderId="6" xfId="0" applyFont="1" applyFill="1" applyBorder="1" applyAlignment="1">
      <alignment horizontal="left" vertical="center"/>
    </xf>
    <xf numFmtId="0" fontId="4" fillId="44" borderId="25" xfId="0" applyFont="1" applyFill="1" applyBorder="1" applyAlignment="1">
      <alignment horizontal="left" vertical="center"/>
    </xf>
    <xf numFmtId="0" fontId="4" fillId="44" borderId="59" xfId="0" applyFont="1" applyFill="1" applyBorder="1" applyAlignment="1">
      <alignment vertical="center"/>
    </xf>
    <xf numFmtId="0" fontId="4" fillId="44" borderId="6" xfId="0" applyFont="1" applyFill="1" applyBorder="1" applyAlignment="1">
      <alignment vertical="center"/>
    </xf>
    <xf numFmtId="0" fontId="4" fillId="44" borderId="25" xfId="0" applyFont="1" applyFill="1" applyBorder="1" applyAlignment="1">
      <alignment vertical="center"/>
    </xf>
  </cellXfs>
  <cellStyles count="3869">
    <cellStyle name="20% - Accent1" xfId="20" builtinId="30" customBuiltin="1"/>
    <cellStyle name="20% - Accent1 2" xfId="72" xr:uid="{00000000-0005-0000-0000-000001000000}"/>
    <cellStyle name="20% - Accent1 2 10" xfId="149" xr:uid="{00000000-0005-0000-0000-000002000000}"/>
    <cellStyle name="20% - Accent1 2 2" xfId="150" xr:uid="{00000000-0005-0000-0000-000003000000}"/>
    <cellStyle name="20% - Accent1 2 2 2" xfId="151" xr:uid="{00000000-0005-0000-0000-000004000000}"/>
    <cellStyle name="20% - Accent1 2 2 3" xfId="152" xr:uid="{00000000-0005-0000-0000-000005000000}"/>
    <cellStyle name="20% - Accent1 2 2 3 2" xfId="153" xr:uid="{00000000-0005-0000-0000-000006000000}"/>
    <cellStyle name="20% - Accent1 2 2 3 3" xfId="154" xr:uid="{00000000-0005-0000-0000-000007000000}"/>
    <cellStyle name="20% - Accent1 2 2 4" xfId="155" xr:uid="{00000000-0005-0000-0000-000008000000}"/>
    <cellStyle name="20% - Accent1 2 2 5" xfId="156" xr:uid="{00000000-0005-0000-0000-000009000000}"/>
    <cellStyle name="20% - Accent1 2 3" xfId="157" xr:uid="{00000000-0005-0000-0000-00000A000000}"/>
    <cellStyle name="20% - Accent1 2 3 2" xfId="158" xr:uid="{00000000-0005-0000-0000-00000B000000}"/>
    <cellStyle name="20% - Accent1 2 3 3" xfId="159" xr:uid="{00000000-0005-0000-0000-00000C000000}"/>
    <cellStyle name="20% - Accent1 2 3 3 2" xfId="160" xr:uid="{00000000-0005-0000-0000-00000D000000}"/>
    <cellStyle name="20% - Accent1 2 3 3 3" xfId="161" xr:uid="{00000000-0005-0000-0000-00000E000000}"/>
    <cellStyle name="20% - Accent1 2 3 4" xfId="162" xr:uid="{00000000-0005-0000-0000-00000F000000}"/>
    <cellStyle name="20% - Accent1 2 3 5" xfId="163" xr:uid="{00000000-0005-0000-0000-000010000000}"/>
    <cellStyle name="20% - Accent1 2 4" xfId="164" xr:uid="{00000000-0005-0000-0000-000011000000}"/>
    <cellStyle name="20% - Accent1 2 4 2" xfId="165" xr:uid="{00000000-0005-0000-0000-000012000000}"/>
    <cellStyle name="20% - Accent1 2 4 2 2" xfId="166" xr:uid="{00000000-0005-0000-0000-000013000000}"/>
    <cellStyle name="20% - Accent1 2 4 2 3" xfId="167" xr:uid="{00000000-0005-0000-0000-000014000000}"/>
    <cellStyle name="20% - Accent1 2 4 3" xfId="168" xr:uid="{00000000-0005-0000-0000-000015000000}"/>
    <cellStyle name="20% - Accent1 2 4 4" xfId="169" xr:uid="{00000000-0005-0000-0000-000016000000}"/>
    <cellStyle name="20% - Accent1 2 5" xfId="170" xr:uid="{00000000-0005-0000-0000-000017000000}"/>
    <cellStyle name="20% - Accent1 2 6" xfId="171" xr:uid="{00000000-0005-0000-0000-000018000000}"/>
    <cellStyle name="20% - Accent1 2 6 2" xfId="172" xr:uid="{00000000-0005-0000-0000-000019000000}"/>
    <cellStyle name="20% - Accent1 2 7" xfId="173" xr:uid="{00000000-0005-0000-0000-00001A000000}"/>
    <cellStyle name="20% - Accent1 2 7 2" xfId="174" xr:uid="{00000000-0005-0000-0000-00001B000000}"/>
    <cellStyle name="20% - Accent1 2 7 3" xfId="175" xr:uid="{00000000-0005-0000-0000-00001C000000}"/>
    <cellStyle name="20% - Accent1 2 8" xfId="176" xr:uid="{00000000-0005-0000-0000-00001D000000}"/>
    <cellStyle name="20% - Accent1 2 9" xfId="177" xr:uid="{00000000-0005-0000-0000-00001E000000}"/>
    <cellStyle name="20% - Accent1 3" xfId="178" xr:uid="{00000000-0005-0000-0000-00001F000000}"/>
    <cellStyle name="20% - Accent1 3 2" xfId="179" xr:uid="{00000000-0005-0000-0000-000020000000}"/>
    <cellStyle name="20% - Accent1 3 3" xfId="180" xr:uid="{00000000-0005-0000-0000-000021000000}"/>
    <cellStyle name="20% - Accent1 3 3 2" xfId="181" xr:uid="{00000000-0005-0000-0000-000022000000}"/>
    <cellStyle name="20% - Accent1 3 3 3" xfId="182" xr:uid="{00000000-0005-0000-0000-000023000000}"/>
    <cellStyle name="20% - Accent1 3 4" xfId="183" xr:uid="{00000000-0005-0000-0000-000024000000}"/>
    <cellStyle name="20% - Accent1 3 5" xfId="184" xr:uid="{00000000-0005-0000-0000-000025000000}"/>
    <cellStyle name="20% - Accent1 4" xfId="185" xr:uid="{00000000-0005-0000-0000-000026000000}"/>
    <cellStyle name="20% - Accent1 5" xfId="186" xr:uid="{00000000-0005-0000-0000-000027000000}"/>
    <cellStyle name="20% - Accent1 6" xfId="187" xr:uid="{00000000-0005-0000-0000-000028000000}"/>
    <cellStyle name="20% - Accent1 7" xfId="122" xr:uid="{00000000-0005-0000-0000-000029000000}"/>
    <cellStyle name="20% - Accent1 8" xfId="3829" xr:uid="{00000000-0005-0000-0000-00002A000000}"/>
    <cellStyle name="20% - Accent2" xfId="24" builtinId="34" hidden="1" customBuiltin="1"/>
    <cellStyle name="20% - Accent2" xfId="45" builtinId="34" customBuiltin="1"/>
    <cellStyle name="20% - Accent2 2" xfId="76" xr:uid="{00000000-0005-0000-0000-00002D000000}"/>
    <cellStyle name="20% - Accent2 2 2" xfId="189" xr:uid="{00000000-0005-0000-0000-00002E000000}"/>
    <cellStyle name="20% - Accent2 2 2 2" xfId="190" xr:uid="{00000000-0005-0000-0000-00002F000000}"/>
    <cellStyle name="20% - Accent2 2 2 3" xfId="191" xr:uid="{00000000-0005-0000-0000-000030000000}"/>
    <cellStyle name="20% - Accent2 2 2 3 2" xfId="192" xr:uid="{00000000-0005-0000-0000-000031000000}"/>
    <cellStyle name="20% - Accent2 2 2 3 3" xfId="193" xr:uid="{00000000-0005-0000-0000-000032000000}"/>
    <cellStyle name="20% - Accent2 2 2 4" xfId="194" xr:uid="{00000000-0005-0000-0000-000033000000}"/>
    <cellStyle name="20% - Accent2 2 2 5" xfId="195" xr:uid="{00000000-0005-0000-0000-000034000000}"/>
    <cellStyle name="20% - Accent2 2 3" xfId="196" xr:uid="{00000000-0005-0000-0000-000035000000}"/>
    <cellStyle name="20% - Accent2 2 4" xfId="197" xr:uid="{00000000-0005-0000-0000-000036000000}"/>
    <cellStyle name="20% - Accent2 2 5" xfId="3700" xr:uid="{00000000-0005-0000-0000-000037000000}"/>
    <cellStyle name="20% - Accent2 2 6" xfId="188" xr:uid="{00000000-0005-0000-0000-000038000000}"/>
    <cellStyle name="20% - Accent2 3" xfId="198" xr:uid="{00000000-0005-0000-0000-000039000000}"/>
    <cellStyle name="20% - Accent2 3 2" xfId="199" xr:uid="{00000000-0005-0000-0000-00003A000000}"/>
    <cellStyle name="20% - Accent2 3 3" xfId="200" xr:uid="{00000000-0005-0000-0000-00003B000000}"/>
    <cellStyle name="20% - Accent2 3 3 2" xfId="201" xr:uid="{00000000-0005-0000-0000-00003C000000}"/>
    <cellStyle name="20% - Accent2 3 3 3" xfId="202" xr:uid="{00000000-0005-0000-0000-00003D000000}"/>
    <cellStyle name="20% - Accent2 3 4" xfId="203" xr:uid="{00000000-0005-0000-0000-00003E000000}"/>
    <cellStyle name="20% - Accent2 3 5" xfId="204" xr:uid="{00000000-0005-0000-0000-00003F000000}"/>
    <cellStyle name="20% - Accent2 4" xfId="205" xr:uid="{00000000-0005-0000-0000-000040000000}"/>
    <cellStyle name="20% - Accent2 5" xfId="206" xr:uid="{00000000-0005-0000-0000-000041000000}"/>
    <cellStyle name="20% - Accent2 6" xfId="207" xr:uid="{00000000-0005-0000-0000-000042000000}"/>
    <cellStyle name="20% - Accent2 7" xfId="126" xr:uid="{00000000-0005-0000-0000-000043000000}"/>
    <cellStyle name="20% - Accent2 8" xfId="3831" xr:uid="{00000000-0005-0000-0000-000044000000}"/>
    <cellStyle name="20% - Accent3" xfId="28" builtinId="38" customBuiltin="1"/>
    <cellStyle name="20% - Accent3 2" xfId="80" xr:uid="{00000000-0005-0000-0000-000046000000}"/>
    <cellStyle name="20% - Accent3 2 2" xfId="209" xr:uid="{00000000-0005-0000-0000-000047000000}"/>
    <cellStyle name="20% - Accent3 2 2 2" xfId="210" xr:uid="{00000000-0005-0000-0000-000048000000}"/>
    <cellStyle name="20% - Accent3 2 2 3" xfId="211" xr:uid="{00000000-0005-0000-0000-000049000000}"/>
    <cellStyle name="20% - Accent3 2 2 3 2" xfId="212" xr:uid="{00000000-0005-0000-0000-00004A000000}"/>
    <cellStyle name="20% - Accent3 2 2 3 3" xfId="213" xr:uid="{00000000-0005-0000-0000-00004B000000}"/>
    <cellStyle name="20% - Accent3 2 2 4" xfId="214" xr:uid="{00000000-0005-0000-0000-00004C000000}"/>
    <cellStyle name="20% - Accent3 2 2 5" xfId="215" xr:uid="{00000000-0005-0000-0000-00004D000000}"/>
    <cellStyle name="20% - Accent3 2 3" xfId="216" xr:uid="{00000000-0005-0000-0000-00004E000000}"/>
    <cellStyle name="20% - Accent3 2 4" xfId="3701" xr:uid="{00000000-0005-0000-0000-00004F000000}"/>
    <cellStyle name="20% - Accent3 2 5" xfId="208" xr:uid="{00000000-0005-0000-0000-000050000000}"/>
    <cellStyle name="20% - Accent3 3" xfId="217" xr:uid="{00000000-0005-0000-0000-000051000000}"/>
    <cellStyle name="20% - Accent3 3 2" xfId="218" xr:uid="{00000000-0005-0000-0000-000052000000}"/>
    <cellStyle name="20% - Accent3 3 3" xfId="219" xr:uid="{00000000-0005-0000-0000-000053000000}"/>
    <cellStyle name="20% - Accent3 3 3 2" xfId="220" xr:uid="{00000000-0005-0000-0000-000054000000}"/>
    <cellStyle name="20% - Accent3 3 3 3" xfId="221" xr:uid="{00000000-0005-0000-0000-000055000000}"/>
    <cellStyle name="20% - Accent3 3 4" xfId="222" xr:uid="{00000000-0005-0000-0000-000056000000}"/>
    <cellStyle name="20% - Accent3 3 5" xfId="223" xr:uid="{00000000-0005-0000-0000-000057000000}"/>
    <cellStyle name="20% - Accent3 4" xfId="224" xr:uid="{00000000-0005-0000-0000-000058000000}"/>
    <cellStyle name="20% - Accent3 5" xfId="225" xr:uid="{00000000-0005-0000-0000-000059000000}"/>
    <cellStyle name="20% - Accent3 6" xfId="130" xr:uid="{00000000-0005-0000-0000-00005A000000}"/>
    <cellStyle name="20% - Accent3 7" xfId="3833" xr:uid="{00000000-0005-0000-0000-00005B000000}"/>
    <cellStyle name="20% - Accent4" xfId="32" builtinId="42" customBuiltin="1"/>
    <cellStyle name="20% - Accent4 2" xfId="84" xr:uid="{00000000-0005-0000-0000-00005D000000}"/>
    <cellStyle name="20% - Accent4 2 2" xfId="227" xr:uid="{00000000-0005-0000-0000-00005E000000}"/>
    <cellStyle name="20% - Accent4 2 2 2" xfId="228" xr:uid="{00000000-0005-0000-0000-00005F000000}"/>
    <cellStyle name="20% - Accent4 2 2 3" xfId="229" xr:uid="{00000000-0005-0000-0000-000060000000}"/>
    <cellStyle name="20% - Accent4 2 2 3 2" xfId="230" xr:uid="{00000000-0005-0000-0000-000061000000}"/>
    <cellStyle name="20% - Accent4 2 2 3 3" xfId="231" xr:uid="{00000000-0005-0000-0000-000062000000}"/>
    <cellStyle name="20% - Accent4 2 2 4" xfId="232" xr:uid="{00000000-0005-0000-0000-000063000000}"/>
    <cellStyle name="20% - Accent4 2 2 5" xfId="233" xr:uid="{00000000-0005-0000-0000-000064000000}"/>
    <cellStyle name="20% - Accent4 2 3" xfId="234" xr:uid="{00000000-0005-0000-0000-000065000000}"/>
    <cellStyle name="20% - Accent4 2 4" xfId="235" xr:uid="{00000000-0005-0000-0000-000066000000}"/>
    <cellStyle name="20% - Accent4 2 5" xfId="3702" xr:uid="{00000000-0005-0000-0000-000067000000}"/>
    <cellStyle name="20% - Accent4 2 6" xfId="226" xr:uid="{00000000-0005-0000-0000-000068000000}"/>
    <cellStyle name="20% - Accent4 3" xfId="236" xr:uid="{00000000-0005-0000-0000-000069000000}"/>
    <cellStyle name="20% - Accent4 3 2" xfId="237" xr:uid="{00000000-0005-0000-0000-00006A000000}"/>
    <cellStyle name="20% - Accent4 3 3" xfId="238" xr:uid="{00000000-0005-0000-0000-00006B000000}"/>
    <cellStyle name="20% - Accent4 3 3 2" xfId="239" xr:uid="{00000000-0005-0000-0000-00006C000000}"/>
    <cellStyle name="20% - Accent4 3 3 3" xfId="240" xr:uid="{00000000-0005-0000-0000-00006D000000}"/>
    <cellStyle name="20% - Accent4 3 4" xfId="241" xr:uid="{00000000-0005-0000-0000-00006E000000}"/>
    <cellStyle name="20% - Accent4 3 5" xfId="242" xr:uid="{00000000-0005-0000-0000-00006F000000}"/>
    <cellStyle name="20% - Accent4 4" xfId="243" xr:uid="{00000000-0005-0000-0000-000070000000}"/>
    <cellStyle name="20% - Accent4 5" xfId="244" xr:uid="{00000000-0005-0000-0000-000071000000}"/>
    <cellStyle name="20% - Accent4 6" xfId="245" xr:uid="{00000000-0005-0000-0000-000072000000}"/>
    <cellStyle name="20% - Accent4 7" xfId="134" xr:uid="{00000000-0005-0000-0000-000073000000}"/>
    <cellStyle name="20% - Accent4 8" xfId="3835" xr:uid="{00000000-0005-0000-0000-000074000000}"/>
    <cellStyle name="20% - Accent5" xfId="36" builtinId="46" customBuiltin="1"/>
    <cellStyle name="20% - Accent5 2" xfId="88" xr:uid="{00000000-0005-0000-0000-000076000000}"/>
    <cellStyle name="20% - Accent5 2 2" xfId="247" xr:uid="{00000000-0005-0000-0000-000077000000}"/>
    <cellStyle name="20% - Accent5 2 2 2" xfId="248" xr:uid="{00000000-0005-0000-0000-000078000000}"/>
    <cellStyle name="20% - Accent5 2 3" xfId="249" xr:uid="{00000000-0005-0000-0000-000079000000}"/>
    <cellStyle name="20% - Accent5 2 4" xfId="3703" xr:uid="{00000000-0005-0000-0000-00007A000000}"/>
    <cellStyle name="20% - Accent5 2 5" xfId="246" xr:uid="{00000000-0005-0000-0000-00007B000000}"/>
    <cellStyle name="20% - Accent5 3" xfId="250" xr:uid="{00000000-0005-0000-0000-00007C000000}"/>
    <cellStyle name="20% - Accent5 4" xfId="251" xr:uid="{00000000-0005-0000-0000-00007D000000}"/>
    <cellStyle name="20% - Accent5 5" xfId="138" xr:uid="{00000000-0005-0000-0000-00007E000000}"/>
    <cellStyle name="20% - Accent5 6" xfId="3837" xr:uid="{00000000-0005-0000-0000-00007F000000}"/>
    <cellStyle name="20% - Accent6" xfId="40" builtinId="50" hidden="1" customBuiltin="1"/>
    <cellStyle name="20% - Accent6" xfId="48" builtinId="50" customBuiltin="1"/>
    <cellStyle name="20% - Accent6 2" xfId="92" xr:uid="{00000000-0005-0000-0000-000082000000}"/>
    <cellStyle name="20% - Accent6 2 2" xfId="253" xr:uid="{00000000-0005-0000-0000-000083000000}"/>
    <cellStyle name="20% - Accent6 2 2 2" xfId="254" xr:uid="{00000000-0005-0000-0000-000084000000}"/>
    <cellStyle name="20% - Accent6 2 2 3" xfId="255" xr:uid="{00000000-0005-0000-0000-000085000000}"/>
    <cellStyle name="20% - Accent6 2 2 3 2" xfId="256" xr:uid="{00000000-0005-0000-0000-000086000000}"/>
    <cellStyle name="20% - Accent6 2 2 3 3" xfId="257" xr:uid="{00000000-0005-0000-0000-000087000000}"/>
    <cellStyle name="20% - Accent6 2 2 4" xfId="258" xr:uid="{00000000-0005-0000-0000-000088000000}"/>
    <cellStyle name="20% - Accent6 2 2 5" xfId="259" xr:uid="{00000000-0005-0000-0000-000089000000}"/>
    <cellStyle name="20% - Accent6 2 3" xfId="260" xr:uid="{00000000-0005-0000-0000-00008A000000}"/>
    <cellStyle name="20% - Accent6 2 4" xfId="261" xr:uid="{00000000-0005-0000-0000-00008B000000}"/>
    <cellStyle name="20% - Accent6 2 5" xfId="252" xr:uid="{00000000-0005-0000-0000-00008C000000}"/>
    <cellStyle name="20% - Accent6 3" xfId="262" xr:uid="{00000000-0005-0000-0000-00008D000000}"/>
    <cellStyle name="20% - Accent6 3 2" xfId="263" xr:uid="{00000000-0005-0000-0000-00008E000000}"/>
    <cellStyle name="20% - Accent6 3 3" xfId="264" xr:uid="{00000000-0005-0000-0000-00008F000000}"/>
    <cellStyle name="20% - Accent6 3 3 2" xfId="265" xr:uid="{00000000-0005-0000-0000-000090000000}"/>
    <cellStyle name="20% - Accent6 3 3 3" xfId="266" xr:uid="{00000000-0005-0000-0000-000091000000}"/>
    <cellStyle name="20% - Accent6 3 4" xfId="267" xr:uid="{00000000-0005-0000-0000-000092000000}"/>
    <cellStyle name="20% - Accent6 3 5" xfId="268" xr:uid="{00000000-0005-0000-0000-000093000000}"/>
    <cellStyle name="20% - Accent6 4" xfId="269" xr:uid="{00000000-0005-0000-0000-000094000000}"/>
    <cellStyle name="20% - Accent6 5" xfId="270" xr:uid="{00000000-0005-0000-0000-000095000000}"/>
    <cellStyle name="20% - Accent6 5 2" xfId="271" xr:uid="{00000000-0005-0000-0000-000096000000}"/>
    <cellStyle name="20% - Accent6 5 3" xfId="272" xr:uid="{00000000-0005-0000-0000-000097000000}"/>
    <cellStyle name="20% - Accent6 6" xfId="142" xr:uid="{00000000-0005-0000-0000-000098000000}"/>
    <cellStyle name="20% - Accent6 7" xfId="3839" xr:uid="{00000000-0005-0000-0000-000099000000}"/>
    <cellStyle name="40% - Accent1" xfId="21" builtinId="31" hidden="1" customBuiltin="1"/>
    <cellStyle name="40% - Accent1" xfId="44" builtinId="31" customBuiltin="1"/>
    <cellStyle name="40% - Accent1 2" xfId="73" xr:uid="{00000000-0005-0000-0000-00009C000000}"/>
    <cellStyle name="40% - Accent1 2 2" xfId="274" xr:uid="{00000000-0005-0000-0000-00009D000000}"/>
    <cellStyle name="40% - Accent1 2 2 2" xfId="275" xr:uid="{00000000-0005-0000-0000-00009E000000}"/>
    <cellStyle name="40% - Accent1 2 2 3" xfId="276" xr:uid="{00000000-0005-0000-0000-00009F000000}"/>
    <cellStyle name="40% - Accent1 2 2 3 2" xfId="277" xr:uid="{00000000-0005-0000-0000-0000A0000000}"/>
    <cellStyle name="40% - Accent1 2 2 3 3" xfId="278" xr:uid="{00000000-0005-0000-0000-0000A1000000}"/>
    <cellStyle name="40% - Accent1 2 2 4" xfId="279" xr:uid="{00000000-0005-0000-0000-0000A2000000}"/>
    <cellStyle name="40% - Accent1 2 2 5" xfId="280" xr:uid="{00000000-0005-0000-0000-0000A3000000}"/>
    <cellStyle name="40% - Accent1 2 3" xfId="281" xr:uid="{00000000-0005-0000-0000-0000A4000000}"/>
    <cellStyle name="40% - Accent1 2 4" xfId="282" xr:uid="{00000000-0005-0000-0000-0000A5000000}"/>
    <cellStyle name="40% - Accent1 2 5" xfId="3704" xr:uid="{00000000-0005-0000-0000-0000A6000000}"/>
    <cellStyle name="40% - Accent1 2 6" xfId="273" xr:uid="{00000000-0005-0000-0000-0000A7000000}"/>
    <cellStyle name="40% - Accent1 3" xfId="283" xr:uid="{00000000-0005-0000-0000-0000A8000000}"/>
    <cellStyle name="40% - Accent1 3 2" xfId="284" xr:uid="{00000000-0005-0000-0000-0000A9000000}"/>
    <cellStyle name="40% - Accent1 3 3" xfId="285" xr:uid="{00000000-0005-0000-0000-0000AA000000}"/>
    <cellStyle name="40% - Accent1 3 3 2" xfId="286" xr:uid="{00000000-0005-0000-0000-0000AB000000}"/>
    <cellStyle name="40% - Accent1 3 3 3" xfId="287" xr:uid="{00000000-0005-0000-0000-0000AC000000}"/>
    <cellStyle name="40% - Accent1 3 4" xfId="288" xr:uid="{00000000-0005-0000-0000-0000AD000000}"/>
    <cellStyle name="40% - Accent1 3 5" xfId="289" xr:uid="{00000000-0005-0000-0000-0000AE000000}"/>
    <cellStyle name="40% - Accent1 4" xfId="290" xr:uid="{00000000-0005-0000-0000-0000AF000000}"/>
    <cellStyle name="40% - Accent1 5" xfId="291" xr:uid="{00000000-0005-0000-0000-0000B0000000}"/>
    <cellStyle name="40% - Accent1 6" xfId="292" xr:uid="{00000000-0005-0000-0000-0000B1000000}"/>
    <cellStyle name="40% - Accent1 7" xfId="123" xr:uid="{00000000-0005-0000-0000-0000B2000000}"/>
    <cellStyle name="40% - Accent1 8" xfId="3830" xr:uid="{00000000-0005-0000-0000-0000B3000000}"/>
    <cellStyle name="40% - Accent2" xfId="25" builtinId="35" hidden="1" customBuiltin="1"/>
    <cellStyle name="40% - Accent2" xfId="46" builtinId="35" customBuiltin="1"/>
    <cellStyle name="40% - Accent2 2" xfId="77" xr:uid="{00000000-0005-0000-0000-0000B6000000}"/>
    <cellStyle name="40% - Accent2 2 2" xfId="294" xr:uid="{00000000-0005-0000-0000-0000B7000000}"/>
    <cellStyle name="40% - Accent2 2 2 2" xfId="295" xr:uid="{00000000-0005-0000-0000-0000B8000000}"/>
    <cellStyle name="40% - Accent2 2 3" xfId="293" xr:uid="{00000000-0005-0000-0000-0000B9000000}"/>
    <cellStyle name="40% - Accent2 3" xfId="296" xr:uid="{00000000-0005-0000-0000-0000BA000000}"/>
    <cellStyle name="40% - Accent2 4" xfId="297" xr:uid="{00000000-0005-0000-0000-0000BB000000}"/>
    <cellStyle name="40% - Accent2 5" xfId="127" xr:uid="{00000000-0005-0000-0000-0000BC000000}"/>
    <cellStyle name="40% - Accent2 6" xfId="3832" xr:uid="{00000000-0005-0000-0000-0000BD000000}"/>
    <cellStyle name="40% - Accent3" xfId="29" builtinId="39" hidden="1" customBuiltin="1"/>
    <cellStyle name="40% - Accent3" xfId="47" builtinId="39" customBuiltin="1"/>
    <cellStyle name="40% - Accent3 2" xfId="81" xr:uid="{00000000-0005-0000-0000-0000C0000000}"/>
    <cellStyle name="40% - Accent3 2 2" xfId="299" xr:uid="{00000000-0005-0000-0000-0000C1000000}"/>
    <cellStyle name="40% - Accent3 2 2 2" xfId="300" xr:uid="{00000000-0005-0000-0000-0000C2000000}"/>
    <cellStyle name="40% - Accent3 2 2 3" xfId="301" xr:uid="{00000000-0005-0000-0000-0000C3000000}"/>
    <cellStyle name="40% - Accent3 2 2 3 2" xfId="302" xr:uid="{00000000-0005-0000-0000-0000C4000000}"/>
    <cellStyle name="40% - Accent3 2 2 3 3" xfId="303" xr:uid="{00000000-0005-0000-0000-0000C5000000}"/>
    <cellStyle name="40% - Accent3 2 2 4" xfId="304" xr:uid="{00000000-0005-0000-0000-0000C6000000}"/>
    <cellStyle name="40% - Accent3 2 2 5" xfId="305" xr:uid="{00000000-0005-0000-0000-0000C7000000}"/>
    <cellStyle name="40% - Accent3 2 3" xfId="306" xr:uid="{00000000-0005-0000-0000-0000C8000000}"/>
    <cellStyle name="40% - Accent3 2 4" xfId="3705" xr:uid="{00000000-0005-0000-0000-0000C9000000}"/>
    <cellStyle name="40% - Accent3 2 5" xfId="298" xr:uid="{00000000-0005-0000-0000-0000CA000000}"/>
    <cellStyle name="40% - Accent3 3" xfId="307" xr:uid="{00000000-0005-0000-0000-0000CB000000}"/>
    <cellStyle name="40% - Accent3 3 2" xfId="308" xr:uid="{00000000-0005-0000-0000-0000CC000000}"/>
    <cellStyle name="40% - Accent3 3 3" xfId="309" xr:uid="{00000000-0005-0000-0000-0000CD000000}"/>
    <cellStyle name="40% - Accent3 3 3 2" xfId="310" xr:uid="{00000000-0005-0000-0000-0000CE000000}"/>
    <cellStyle name="40% - Accent3 3 3 3" xfId="311" xr:uid="{00000000-0005-0000-0000-0000CF000000}"/>
    <cellStyle name="40% - Accent3 3 4" xfId="312" xr:uid="{00000000-0005-0000-0000-0000D0000000}"/>
    <cellStyle name="40% - Accent3 3 5" xfId="313" xr:uid="{00000000-0005-0000-0000-0000D1000000}"/>
    <cellStyle name="40% - Accent3 4" xfId="314" xr:uid="{00000000-0005-0000-0000-0000D2000000}"/>
    <cellStyle name="40% - Accent3 5" xfId="315" xr:uid="{00000000-0005-0000-0000-0000D3000000}"/>
    <cellStyle name="40% - Accent3 6" xfId="131" xr:uid="{00000000-0005-0000-0000-0000D4000000}"/>
    <cellStyle name="40% - Accent3 7" xfId="3834" xr:uid="{00000000-0005-0000-0000-0000D5000000}"/>
    <cellStyle name="40% - Accent4" xfId="33" builtinId="43" customBuiltin="1"/>
    <cellStyle name="40% - Accent4 2" xfId="85" xr:uid="{00000000-0005-0000-0000-0000D7000000}"/>
    <cellStyle name="40% - Accent4 2 2" xfId="317" xr:uid="{00000000-0005-0000-0000-0000D8000000}"/>
    <cellStyle name="40% - Accent4 2 2 2" xfId="318" xr:uid="{00000000-0005-0000-0000-0000D9000000}"/>
    <cellStyle name="40% - Accent4 2 2 3" xfId="319" xr:uid="{00000000-0005-0000-0000-0000DA000000}"/>
    <cellStyle name="40% - Accent4 2 2 3 2" xfId="320" xr:uid="{00000000-0005-0000-0000-0000DB000000}"/>
    <cellStyle name="40% - Accent4 2 2 3 3" xfId="321" xr:uid="{00000000-0005-0000-0000-0000DC000000}"/>
    <cellStyle name="40% - Accent4 2 2 4" xfId="322" xr:uid="{00000000-0005-0000-0000-0000DD000000}"/>
    <cellStyle name="40% - Accent4 2 2 5" xfId="323" xr:uid="{00000000-0005-0000-0000-0000DE000000}"/>
    <cellStyle name="40% - Accent4 2 3" xfId="324" xr:uid="{00000000-0005-0000-0000-0000DF000000}"/>
    <cellStyle name="40% - Accent4 2 4" xfId="3706" xr:uid="{00000000-0005-0000-0000-0000E0000000}"/>
    <cellStyle name="40% - Accent4 2 5" xfId="316" xr:uid="{00000000-0005-0000-0000-0000E1000000}"/>
    <cellStyle name="40% - Accent4 3" xfId="325" xr:uid="{00000000-0005-0000-0000-0000E2000000}"/>
    <cellStyle name="40% - Accent4 3 2" xfId="326" xr:uid="{00000000-0005-0000-0000-0000E3000000}"/>
    <cellStyle name="40% - Accent4 3 3" xfId="327" xr:uid="{00000000-0005-0000-0000-0000E4000000}"/>
    <cellStyle name="40% - Accent4 3 3 2" xfId="328" xr:uid="{00000000-0005-0000-0000-0000E5000000}"/>
    <cellStyle name="40% - Accent4 3 3 3" xfId="329" xr:uid="{00000000-0005-0000-0000-0000E6000000}"/>
    <cellStyle name="40% - Accent4 3 4" xfId="330" xr:uid="{00000000-0005-0000-0000-0000E7000000}"/>
    <cellStyle name="40% - Accent4 3 5" xfId="331" xr:uid="{00000000-0005-0000-0000-0000E8000000}"/>
    <cellStyle name="40% - Accent4 4" xfId="332" xr:uid="{00000000-0005-0000-0000-0000E9000000}"/>
    <cellStyle name="40% - Accent4 5" xfId="333" xr:uid="{00000000-0005-0000-0000-0000EA000000}"/>
    <cellStyle name="40% - Accent4 6" xfId="135" xr:uid="{00000000-0005-0000-0000-0000EB000000}"/>
    <cellStyle name="40% - Accent4 7" xfId="3836" xr:uid="{00000000-0005-0000-0000-0000EC000000}"/>
    <cellStyle name="40% - Accent5" xfId="37" builtinId="47" customBuiltin="1"/>
    <cellStyle name="40% - Accent5 2" xfId="89" xr:uid="{00000000-0005-0000-0000-0000EE000000}"/>
    <cellStyle name="40% - Accent5 2 2" xfId="335" xr:uid="{00000000-0005-0000-0000-0000EF000000}"/>
    <cellStyle name="40% - Accent5 2 2 2" xfId="336" xr:uid="{00000000-0005-0000-0000-0000F0000000}"/>
    <cellStyle name="40% - Accent5 2 3" xfId="337" xr:uid="{00000000-0005-0000-0000-0000F1000000}"/>
    <cellStyle name="40% - Accent5 2 4" xfId="3707" xr:uid="{00000000-0005-0000-0000-0000F2000000}"/>
    <cellStyle name="40% - Accent5 2 5" xfId="334" xr:uid="{00000000-0005-0000-0000-0000F3000000}"/>
    <cellStyle name="40% - Accent5 3" xfId="338" xr:uid="{00000000-0005-0000-0000-0000F4000000}"/>
    <cellStyle name="40% - Accent5 4" xfId="339" xr:uid="{00000000-0005-0000-0000-0000F5000000}"/>
    <cellStyle name="40% - Accent5 5" xfId="139" xr:uid="{00000000-0005-0000-0000-0000F6000000}"/>
    <cellStyle name="40% - Accent5 6" xfId="3838" xr:uid="{00000000-0005-0000-0000-0000F7000000}"/>
    <cellStyle name="40% - Accent6" xfId="41" builtinId="51" customBuiltin="1"/>
    <cellStyle name="40% - Accent6 2" xfId="93" xr:uid="{00000000-0005-0000-0000-0000F9000000}"/>
    <cellStyle name="40% - Accent6 2 2" xfId="341" xr:uid="{00000000-0005-0000-0000-0000FA000000}"/>
    <cellStyle name="40% - Accent6 2 2 2" xfId="342" xr:uid="{00000000-0005-0000-0000-0000FB000000}"/>
    <cellStyle name="40% - Accent6 2 2 3" xfId="343" xr:uid="{00000000-0005-0000-0000-0000FC000000}"/>
    <cellStyle name="40% - Accent6 2 2 3 2" xfId="344" xr:uid="{00000000-0005-0000-0000-0000FD000000}"/>
    <cellStyle name="40% - Accent6 2 2 3 3" xfId="345" xr:uid="{00000000-0005-0000-0000-0000FE000000}"/>
    <cellStyle name="40% - Accent6 2 2 4" xfId="346" xr:uid="{00000000-0005-0000-0000-0000FF000000}"/>
    <cellStyle name="40% - Accent6 2 2 5" xfId="347" xr:uid="{00000000-0005-0000-0000-000000010000}"/>
    <cellStyle name="40% - Accent6 2 3" xfId="348" xr:uid="{00000000-0005-0000-0000-000001010000}"/>
    <cellStyle name="40% - Accent6 2 4" xfId="349" xr:uid="{00000000-0005-0000-0000-000002010000}"/>
    <cellStyle name="40% - Accent6 2 5" xfId="3708" xr:uid="{00000000-0005-0000-0000-000003010000}"/>
    <cellStyle name="40% - Accent6 2 6" xfId="340" xr:uid="{00000000-0005-0000-0000-000004010000}"/>
    <cellStyle name="40% - Accent6 3" xfId="350" xr:uid="{00000000-0005-0000-0000-000005010000}"/>
    <cellStyle name="40% - Accent6 3 2" xfId="351" xr:uid="{00000000-0005-0000-0000-000006010000}"/>
    <cellStyle name="40% - Accent6 3 3" xfId="352" xr:uid="{00000000-0005-0000-0000-000007010000}"/>
    <cellStyle name="40% - Accent6 3 3 2" xfId="353" xr:uid="{00000000-0005-0000-0000-000008010000}"/>
    <cellStyle name="40% - Accent6 3 3 3" xfId="354" xr:uid="{00000000-0005-0000-0000-000009010000}"/>
    <cellStyle name="40% - Accent6 3 4" xfId="355" xr:uid="{00000000-0005-0000-0000-00000A010000}"/>
    <cellStyle name="40% - Accent6 3 5" xfId="356" xr:uid="{00000000-0005-0000-0000-00000B010000}"/>
    <cellStyle name="40% - Accent6 4" xfId="357" xr:uid="{00000000-0005-0000-0000-00000C010000}"/>
    <cellStyle name="40% - Accent6 5" xfId="358" xr:uid="{00000000-0005-0000-0000-00000D010000}"/>
    <cellStyle name="40% - Accent6 6" xfId="359" xr:uid="{00000000-0005-0000-0000-00000E010000}"/>
    <cellStyle name="40% - Accent6 7" xfId="143" xr:uid="{00000000-0005-0000-0000-00000F010000}"/>
    <cellStyle name="40% - Accent6 8" xfId="3840" xr:uid="{00000000-0005-0000-0000-000010010000}"/>
    <cellStyle name="60% - Accent1" xfId="22" builtinId="32" customBuiltin="1"/>
    <cellStyle name="60% - Accent1 2" xfId="74" xr:uid="{00000000-0005-0000-0000-000012010000}"/>
    <cellStyle name="60% - Accent1 2 2" xfId="361" xr:uid="{00000000-0005-0000-0000-000013010000}"/>
    <cellStyle name="60% - Accent1 2 3" xfId="362" xr:uid="{00000000-0005-0000-0000-000014010000}"/>
    <cellStyle name="60% - Accent1 2 4" xfId="363" xr:uid="{00000000-0005-0000-0000-000015010000}"/>
    <cellStyle name="60% - Accent1 2 5" xfId="364" xr:uid="{00000000-0005-0000-0000-000016010000}"/>
    <cellStyle name="60% - Accent1 2 5 2" xfId="365" xr:uid="{00000000-0005-0000-0000-000017010000}"/>
    <cellStyle name="60% - Accent1 2 5 3" xfId="366" xr:uid="{00000000-0005-0000-0000-000018010000}"/>
    <cellStyle name="60% - Accent1 2 6" xfId="367" xr:uid="{00000000-0005-0000-0000-000019010000}"/>
    <cellStyle name="60% - Accent1 2 7" xfId="368" xr:uid="{00000000-0005-0000-0000-00001A010000}"/>
    <cellStyle name="60% - Accent1 2 8" xfId="360" xr:uid="{00000000-0005-0000-0000-00001B010000}"/>
    <cellStyle name="60% - Accent1 3" xfId="369" xr:uid="{00000000-0005-0000-0000-00001C010000}"/>
    <cellStyle name="60% - Accent1 3 2" xfId="370" xr:uid="{00000000-0005-0000-0000-00001D010000}"/>
    <cellStyle name="60% - Accent1 3 3" xfId="371" xr:uid="{00000000-0005-0000-0000-00001E010000}"/>
    <cellStyle name="60% - Accent1 3 3 2" xfId="372" xr:uid="{00000000-0005-0000-0000-00001F010000}"/>
    <cellStyle name="60% - Accent1 3 3 3" xfId="373" xr:uid="{00000000-0005-0000-0000-000020010000}"/>
    <cellStyle name="60% - Accent1 3 4" xfId="374" xr:uid="{00000000-0005-0000-0000-000021010000}"/>
    <cellStyle name="60% - Accent1 3 5" xfId="375" xr:uid="{00000000-0005-0000-0000-000022010000}"/>
    <cellStyle name="60% - Accent1 4" xfId="376" xr:uid="{00000000-0005-0000-0000-000023010000}"/>
    <cellStyle name="60% - Accent1 5" xfId="377" xr:uid="{00000000-0005-0000-0000-000024010000}"/>
    <cellStyle name="60% - Accent1 6" xfId="378" xr:uid="{00000000-0005-0000-0000-000025010000}"/>
    <cellStyle name="60% - Accent1 7" xfId="124" xr:uid="{00000000-0005-0000-0000-000026010000}"/>
    <cellStyle name="60% - Accent2" xfId="26" builtinId="36" customBuiltin="1"/>
    <cellStyle name="60% - Accent2 2" xfId="78" xr:uid="{00000000-0005-0000-0000-000028010000}"/>
    <cellStyle name="60% - Accent2 2 2" xfId="380" xr:uid="{00000000-0005-0000-0000-000029010000}"/>
    <cellStyle name="60% - Accent2 2 3" xfId="379" xr:uid="{00000000-0005-0000-0000-00002A010000}"/>
    <cellStyle name="60% - Accent2 3" xfId="381" xr:uid="{00000000-0005-0000-0000-00002B010000}"/>
    <cellStyle name="60% - Accent2 4" xfId="382" xr:uid="{00000000-0005-0000-0000-00002C010000}"/>
    <cellStyle name="60% - Accent2 5" xfId="128" xr:uid="{00000000-0005-0000-0000-00002D010000}"/>
    <cellStyle name="60% - Accent3" xfId="30" builtinId="40" customBuiltin="1"/>
    <cellStyle name="60% - Accent3 2" xfId="82" xr:uid="{00000000-0005-0000-0000-00002F010000}"/>
    <cellStyle name="60% - Accent3 2 2" xfId="384" xr:uid="{00000000-0005-0000-0000-000030010000}"/>
    <cellStyle name="60% - Accent3 2 3" xfId="385" xr:uid="{00000000-0005-0000-0000-000031010000}"/>
    <cellStyle name="60% - Accent3 2 4" xfId="3709" xr:uid="{00000000-0005-0000-0000-000032010000}"/>
    <cellStyle name="60% - Accent3 2 5" xfId="383" xr:uid="{00000000-0005-0000-0000-000033010000}"/>
    <cellStyle name="60% - Accent3 3" xfId="386" xr:uid="{00000000-0005-0000-0000-000034010000}"/>
    <cellStyle name="60% - Accent3 3 2" xfId="387" xr:uid="{00000000-0005-0000-0000-000035010000}"/>
    <cellStyle name="60% - Accent3 3 3" xfId="388" xr:uid="{00000000-0005-0000-0000-000036010000}"/>
    <cellStyle name="60% - Accent3 3 3 2" xfId="389" xr:uid="{00000000-0005-0000-0000-000037010000}"/>
    <cellStyle name="60% - Accent3 3 3 3" xfId="390" xr:uid="{00000000-0005-0000-0000-000038010000}"/>
    <cellStyle name="60% - Accent3 3 4" xfId="391" xr:uid="{00000000-0005-0000-0000-000039010000}"/>
    <cellStyle name="60% - Accent3 3 5" xfId="392" xr:uid="{00000000-0005-0000-0000-00003A010000}"/>
    <cellStyle name="60% - Accent3 4" xfId="393" xr:uid="{00000000-0005-0000-0000-00003B010000}"/>
    <cellStyle name="60% - Accent3 5" xfId="394" xr:uid="{00000000-0005-0000-0000-00003C010000}"/>
    <cellStyle name="60% - Accent3 6" xfId="132" xr:uid="{00000000-0005-0000-0000-00003D010000}"/>
    <cellStyle name="60% - Accent4" xfId="34" builtinId="44" customBuiltin="1"/>
    <cellStyle name="60% - Accent4 2" xfId="86" xr:uid="{00000000-0005-0000-0000-00003F010000}"/>
    <cellStyle name="60% - Accent4 2 2" xfId="396" xr:uid="{00000000-0005-0000-0000-000040010000}"/>
    <cellStyle name="60% - Accent4 2 3" xfId="397" xr:uid="{00000000-0005-0000-0000-000041010000}"/>
    <cellStyle name="60% - Accent4 2 4" xfId="3710" xr:uid="{00000000-0005-0000-0000-000042010000}"/>
    <cellStyle name="60% - Accent4 2 5" xfId="395" xr:uid="{00000000-0005-0000-0000-000043010000}"/>
    <cellStyle name="60% - Accent4 3" xfId="398" xr:uid="{00000000-0005-0000-0000-000044010000}"/>
    <cellStyle name="60% - Accent4 3 2" xfId="399" xr:uid="{00000000-0005-0000-0000-000045010000}"/>
    <cellStyle name="60% - Accent4 3 3" xfId="400" xr:uid="{00000000-0005-0000-0000-000046010000}"/>
    <cellStyle name="60% - Accent4 3 3 2" xfId="401" xr:uid="{00000000-0005-0000-0000-000047010000}"/>
    <cellStyle name="60% - Accent4 3 3 3" xfId="402" xr:uid="{00000000-0005-0000-0000-000048010000}"/>
    <cellStyle name="60% - Accent4 3 4" xfId="403" xr:uid="{00000000-0005-0000-0000-000049010000}"/>
    <cellStyle name="60% - Accent4 3 5" xfId="404" xr:uid="{00000000-0005-0000-0000-00004A010000}"/>
    <cellStyle name="60% - Accent4 4" xfId="405" xr:uid="{00000000-0005-0000-0000-00004B010000}"/>
    <cellStyle name="60% - Accent4 5" xfId="406" xr:uid="{00000000-0005-0000-0000-00004C010000}"/>
    <cellStyle name="60% - Accent4 6" xfId="136" xr:uid="{00000000-0005-0000-0000-00004D010000}"/>
    <cellStyle name="60% - Accent5" xfId="38" builtinId="48" customBuiltin="1"/>
    <cellStyle name="60% - Accent5 2" xfId="90" xr:uid="{00000000-0005-0000-0000-00004F010000}"/>
    <cellStyle name="60% - Accent5 2 2" xfId="408" xr:uid="{00000000-0005-0000-0000-000050010000}"/>
    <cellStyle name="60% - Accent5 2 3" xfId="407" xr:uid="{00000000-0005-0000-0000-000051010000}"/>
    <cellStyle name="60% - Accent5 3" xfId="409" xr:uid="{00000000-0005-0000-0000-000052010000}"/>
    <cellStyle name="60% - Accent5 4" xfId="410" xr:uid="{00000000-0005-0000-0000-000053010000}"/>
    <cellStyle name="60% - Accent5 5" xfId="140" xr:uid="{00000000-0005-0000-0000-000054010000}"/>
    <cellStyle name="60% - Accent6" xfId="42" builtinId="52" customBuiltin="1"/>
    <cellStyle name="60% - Accent6 2" xfId="94" xr:uid="{00000000-0005-0000-0000-000056010000}"/>
    <cellStyle name="60% - Accent6 2 2" xfId="412" xr:uid="{00000000-0005-0000-0000-000057010000}"/>
    <cellStyle name="60% - Accent6 2 3" xfId="413" xr:uid="{00000000-0005-0000-0000-000058010000}"/>
    <cellStyle name="60% - Accent6 2 4" xfId="414" xr:uid="{00000000-0005-0000-0000-000059010000}"/>
    <cellStyle name="60% - Accent6 2 5" xfId="3711" xr:uid="{00000000-0005-0000-0000-00005A010000}"/>
    <cellStyle name="60% - Accent6 2 6" xfId="411" xr:uid="{00000000-0005-0000-0000-00005B010000}"/>
    <cellStyle name="60% - Accent6 3" xfId="415" xr:uid="{00000000-0005-0000-0000-00005C010000}"/>
    <cellStyle name="60% - Accent6 3 2" xfId="416" xr:uid="{00000000-0005-0000-0000-00005D010000}"/>
    <cellStyle name="60% - Accent6 3 3" xfId="417" xr:uid="{00000000-0005-0000-0000-00005E010000}"/>
    <cellStyle name="60% - Accent6 3 3 2" xfId="418" xr:uid="{00000000-0005-0000-0000-00005F010000}"/>
    <cellStyle name="60% - Accent6 3 3 3" xfId="419" xr:uid="{00000000-0005-0000-0000-000060010000}"/>
    <cellStyle name="60% - Accent6 3 4" xfId="420" xr:uid="{00000000-0005-0000-0000-000061010000}"/>
    <cellStyle name="60% - Accent6 3 5" xfId="421" xr:uid="{00000000-0005-0000-0000-000062010000}"/>
    <cellStyle name="60% - Accent6 4" xfId="422" xr:uid="{00000000-0005-0000-0000-000063010000}"/>
    <cellStyle name="60% - Accent6 5" xfId="423" xr:uid="{00000000-0005-0000-0000-000064010000}"/>
    <cellStyle name="60% - Accent6 6" xfId="424" xr:uid="{00000000-0005-0000-0000-000065010000}"/>
    <cellStyle name="60% - Accent6 7" xfId="144" xr:uid="{00000000-0005-0000-0000-000066010000}"/>
    <cellStyle name="Accent1" xfId="19" builtinId="29" customBuiltin="1"/>
    <cellStyle name="Accent1 - 20%" xfId="425" xr:uid="{00000000-0005-0000-0000-000068010000}"/>
    <cellStyle name="Accent1 - 40%" xfId="426" xr:uid="{00000000-0005-0000-0000-000069010000}"/>
    <cellStyle name="Accent1 - 60%" xfId="427" xr:uid="{00000000-0005-0000-0000-00006A010000}"/>
    <cellStyle name="Accent1 10" xfId="428" xr:uid="{00000000-0005-0000-0000-00006B010000}"/>
    <cellStyle name="Accent1 10 2" xfId="429" xr:uid="{00000000-0005-0000-0000-00006C010000}"/>
    <cellStyle name="Accent1 100" xfId="3798" xr:uid="{00000000-0005-0000-0000-00006D010000}"/>
    <cellStyle name="Accent1 101" xfId="3800" xr:uid="{00000000-0005-0000-0000-00006E010000}"/>
    <cellStyle name="Accent1 102" xfId="3803" xr:uid="{00000000-0005-0000-0000-00006F010000}"/>
    <cellStyle name="Accent1 103" xfId="3752" xr:uid="{00000000-0005-0000-0000-000070010000}"/>
    <cellStyle name="Accent1 104" xfId="3813" xr:uid="{00000000-0005-0000-0000-000071010000}"/>
    <cellStyle name="Accent1 105" xfId="3815" xr:uid="{00000000-0005-0000-0000-000072010000}"/>
    <cellStyle name="Accent1 106" xfId="3817" xr:uid="{00000000-0005-0000-0000-000073010000}"/>
    <cellStyle name="Accent1 107" xfId="3819" xr:uid="{00000000-0005-0000-0000-000074010000}"/>
    <cellStyle name="Accent1 108" xfId="121" xr:uid="{00000000-0005-0000-0000-000075010000}"/>
    <cellStyle name="Accent1 109" xfId="3820" xr:uid="{00000000-0005-0000-0000-000076010000}"/>
    <cellStyle name="Accent1 11" xfId="430" xr:uid="{00000000-0005-0000-0000-000077010000}"/>
    <cellStyle name="Accent1 11 2" xfId="431" xr:uid="{00000000-0005-0000-0000-000078010000}"/>
    <cellStyle name="Accent1 12" xfId="432" xr:uid="{00000000-0005-0000-0000-000079010000}"/>
    <cellStyle name="Accent1 12 2" xfId="433" xr:uid="{00000000-0005-0000-0000-00007A010000}"/>
    <cellStyle name="Accent1 12 3" xfId="434" xr:uid="{00000000-0005-0000-0000-00007B010000}"/>
    <cellStyle name="Accent1 13" xfId="435" xr:uid="{00000000-0005-0000-0000-00007C010000}"/>
    <cellStyle name="Accent1 13 2" xfId="436" xr:uid="{00000000-0005-0000-0000-00007D010000}"/>
    <cellStyle name="Accent1 14" xfId="437" xr:uid="{00000000-0005-0000-0000-00007E010000}"/>
    <cellStyle name="Accent1 15" xfId="438" xr:uid="{00000000-0005-0000-0000-00007F010000}"/>
    <cellStyle name="Accent1 16" xfId="439" xr:uid="{00000000-0005-0000-0000-000080010000}"/>
    <cellStyle name="Accent1 17" xfId="440" xr:uid="{00000000-0005-0000-0000-000081010000}"/>
    <cellStyle name="Accent1 18" xfId="441" xr:uid="{00000000-0005-0000-0000-000082010000}"/>
    <cellStyle name="Accent1 19" xfId="442" xr:uid="{00000000-0005-0000-0000-000083010000}"/>
    <cellStyle name="Accent1 2" xfId="71" xr:uid="{00000000-0005-0000-0000-000084010000}"/>
    <cellStyle name="Accent1 2 10" xfId="443" xr:uid="{00000000-0005-0000-0000-000085010000}"/>
    <cellStyle name="Accent1 2 2" xfId="444" xr:uid="{00000000-0005-0000-0000-000086010000}"/>
    <cellStyle name="Accent1 2 3" xfId="445" xr:uid="{00000000-0005-0000-0000-000087010000}"/>
    <cellStyle name="Accent1 2 4" xfId="446" xr:uid="{00000000-0005-0000-0000-000088010000}"/>
    <cellStyle name="Accent1 2 5" xfId="447" xr:uid="{00000000-0005-0000-0000-000089010000}"/>
    <cellStyle name="Accent1 2 5 2" xfId="448" xr:uid="{00000000-0005-0000-0000-00008A010000}"/>
    <cellStyle name="Accent1 2 6" xfId="449" xr:uid="{00000000-0005-0000-0000-00008B010000}"/>
    <cellStyle name="Accent1 2 7" xfId="450" xr:uid="{00000000-0005-0000-0000-00008C010000}"/>
    <cellStyle name="Accent1 2 7 2" xfId="451" xr:uid="{00000000-0005-0000-0000-00008D010000}"/>
    <cellStyle name="Accent1 2 7 3" xfId="452" xr:uid="{00000000-0005-0000-0000-00008E010000}"/>
    <cellStyle name="Accent1 2 8" xfId="453" xr:uid="{00000000-0005-0000-0000-00008F010000}"/>
    <cellStyle name="Accent1 2 9" xfId="454" xr:uid="{00000000-0005-0000-0000-000090010000}"/>
    <cellStyle name="Accent1 20" xfId="455" xr:uid="{00000000-0005-0000-0000-000091010000}"/>
    <cellStyle name="Accent1 21" xfId="456" xr:uid="{00000000-0005-0000-0000-000092010000}"/>
    <cellStyle name="Accent1 22" xfId="457" xr:uid="{00000000-0005-0000-0000-000093010000}"/>
    <cellStyle name="Accent1 23" xfId="458" xr:uid="{00000000-0005-0000-0000-000094010000}"/>
    <cellStyle name="Accent1 24" xfId="459" xr:uid="{00000000-0005-0000-0000-000095010000}"/>
    <cellStyle name="Accent1 25" xfId="460" xr:uid="{00000000-0005-0000-0000-000096010000}"/>
    <cellStyle name="Accent1 26" xfId="461" xr:uid="{00000000-0005-0000-0000-000097010000}"/>
    <cellStyle name="Accent1 27" xfId="462" xr:uid="{00000000-0005-0000-0000-000098010000}"/>
    <cellStyle name="Accent1 28" xfId="463" xr:uid="{00000000-0005-0000-0000-000099010000}"/>
    <cellStyle name="Accent1 29" xfId="464" xr:uid="{00000000-0005-0000-0000-00009A010000}"/>
    <cellStyle name="Accent1 3" xfId="465" xr:uid="{00000000-0005-0000-0000-00009B010000}"/>
    <cellStyle name="Accent1 3 2" xfId="466" xr:uid="{00000000-0005-0000-0000-00009C010000}"/>
    <cellStyle name="Accent1 3 3" xfId="467" xr:uid="{00000000-0005-0000-0000-00009D010000}"/>
    <cellStyle name="Accent1 3 4" xfId="468" xr:uid="{00000000-0005-0000-0000-00009E010000}"/>
    <cellStyle name="Accent1 3 4 2" xfId="469" xr:uid="{00000000-0005-0000-0000-00009F010000}"/>
    <cellStyle name="Accent1 3 5" xfId="470" xr:uid="{00000000-0005-0000-0000-0000A0010000}"/>
    <cellStyle name="Accent1 3 6" xfId="471" xr:uid="{00000000-0005-0000-0000-0000A1010000}"/>
    <cellStyle name="Accent1 3 6 2" xfId="472" xr:uid="{00000000-0005-0000-0000-0000A2010000}"/>
    <cellStyle name="Accent1 3 6 3" xfId="473" xr:uid="{00000000-0005-0000-0000-0000A3010000}"/>
    <cellStyle name="Accent1 3 7" xfId="474" xr:uid="{00000000-0005-0000-0000-0000A4010000}"/>
    <cellStyle name="Accent1 3 8" xfId="475" xr:uid="{00000000-0005-0000-0000-0000A5010000}"/>
    <cellStyle name="Accent1 30" xfId="476" xr:uid="{00000000-0005-0000-0000-0000A6010000}"/>
    <cellStyle name="Accent1 31" xfId="477" xr:uid="{00000000-0005-0000-0000-0000A7010000}"/>
    <cellStyle name="Accent1 32" xfId="478" xr:uid="{00000000-0005-0000-0000-0000A8010000}"/>
    <cellStyle name="Accent1 33" xfId="479" xr:uid="{00000000-0005-0000-0000-0000A9010000}"/>
    <cellStyle name="Accent1 34" xfId="480" xr:uid="{00000000-0005-0000-0000-0000AA010000}"/>
    <cellStyle name="Accent1 35" xfId="481" xr:uid="{00000000-0005-0000-0000-0000AB010000}"/>
    <cellStyle name="Accent1 36" xfId="482" xr:uid="{00000000-0005-0000-0000-0000AC010000}"/>
    <cellStyle name="Accent1 37" xfId="483" xr:uid="{00000000-0005-0000-0000-0000AD010000}"/>
    <cellStyle name="Accent1 38" xfId="484" xr:uid="{00000000-0005-0000-0000-0000AE010000}"/>
    <cellStyle name="Accent1 39" xfId="485" xr:uid="{00000000-0005-0000-0000-0000AF010000}"/>
    <cellStyle name="Accent1 39 2" xfId="486" xr:uid="{00000000-0005-0000-0000-0000B0010000}"/>
    <cellStyle name="Accent1 4" xfId="487" xr:uid="{00000000-0005-0000-0000-0000B1010000}"/>
    <cellStyle name="Accent1 4 2" xfId="488" xr:uid="{00000000-0005-0000-0000-0000B2010000}"/>
    <cellStyle name="Accent1 4 3" xfId="489" xr:uid="{00000000-0005-0000-0000-0000B3010000}"/>
    <cellStyle name="Accent1 40" xfId="490" xr:uid="{00000000-0005-0000-0000-0000B4010000}"/>
    <cellStyle name="Accent1 40 2" xfId="491" xr:uid="{00000000-0005-0000-0000-0000B5010000}"/>
    <cellStyle name="Accent1 41" xfId="492" xr:uid="{00000000-0005-0000-0000-0000B6010000}"/>
    <cellStyle name="Accent1 41 2" xfId="493" xr:uid="{00000000-0005-0000-0000-0000B7010000}"/>
    <cellStyle name="Accent1 41 3" xfId="494" xr:uid="{00000000-0005-0000-0000-0000B8010000}"/>
    <cellStyle name="Accent1 41 4" xfId="495" xr:uid="{00000000-0005-0000-0000-0000B9010000}"/>
    <cellStyle name="Accent1 42" xfId="496" xr:uid="{00000000-0005-0000-0000-0000BA010000}"/>
    <cellStyle name="Accent1 42 2" xfId="497" xr:uid="{00000000-0005-0000-0000-0000BB010000}"/>
    <cellStyle name="Accent1 42 3" xfId="498" xr:uid="{00000000-0005-0000-0000-0000BC010000}"/>
    <cellStyle name="Accent1 42 4" xfId="499" xr:uid="{00000000-0005-0000-0000-0000BD010000}"/>
    <cellStyle name="Accent1 43" xfId="500" xr:uid="{00000000-0005-0000-0000-0000BE010000}"/>
    <cellStyle name="Accent1 43 2" xfId="501" xr:uid="{00000000-0005-0000-0000-0000BF010000}"/>
    <cellStyle name="Accent1 44" xfId="502" xr:uid="{00000000-0005-0000-0000-0000C0010000}"/>
    <cellStyle name="Accent1 45" xfId="503" xr:uid="{00000000-0005-0000-0000-0000C1010000}"/>
    <cellStyle name="Accent1 46" xfId="504" xr:uid="{00000000-0005-0000-0000-0000C2010000}"/>
    <cellStyle name="Accent1 47" xfId="505" xr:uid="{00000000-0005-0000-0000-0000C3010000}"/>
    <cellStyle name="Accent1 48" xfId="506" xr:uid="{00000000-0005-0000-0000-0000C4010000}"/>
    <cellStyle name="Accent1 49" xfId="507" xr:uid="{00000000-0005-0000-0000-0000C5010000}"/>
    <cellStyle name="Accent1 5" xfId="508" xr:uid="{00000000-0005-0000-0000-0000C6010000}"/>
    <cellStyle name="Accent1 50" xfId="509" xr:uid="{00000000-0005-0000-0000-0000C7010000}"/>
    <cellStyle name="Accent1 51" xfId="510" xr:uid="{00000000-0005-0000-0000-0000C8010000}"/>
    <cellStyle name="Accent1 52" xfId="511" xr:uid="{00000000-0005-0000-0000-0000C9010000}"/>
    <cellStyle name="Accent1 53" xfId="512" xr:uid="{00000000-0005-0000-0000-0000CA010000}"/>
    <cellStyle name="Accent1 54" xfId="513" xr:uid="{00000000-0005-0000-0000-0000CB010000}"/>
    <cellStyle name="Accent1 55" xfId="514" xr:uid="{00000000-0005-0000-0000-0000CC010000}"/>
    <cellStyle name="Accent1 56" xfId="515" xr:uid="{00000000-0005-0000-0000-0000CD010000}"/>
    <cellStyle name="Accent1 57" xfId="516" xr:uid="{00000000-0005-0000-0000-0000CE010000}"/>
    <cellStyle name="Accent1 58" xfId="517" xr:uid="{00000000-0005-0000-0000-0000CF010000}"/>
    <cellStyle name="Accent1 59" xfId="518" xr:uid="{00000000-0005-0000-0000-0000D0010000}"/>
    <cellStyle name="Accent1 6" xfId="519" xr:uid="{00000000-0005-0000-0000-0000D1010000}"/>
    <cellStyle name="Accent1 60" xfId="520" xr:uid="{00000000-0005-0000-0000-0000D2010000}"/>
    <cellStyle name="Accent1 61" xfId="521" xr:uid="{00000000-0005-0000-0000-0000D3010000}"/>
    <cellStyle name="Accent1 62" xfId="522" xr:uid="{00000000-0005-0000-0000-0000D4010000}"/>
    <cellStyle name="Accent1 63" xfId="523" xr:uid="{00000000-0005-0000-0000-0000D5010000}"/>
    <cellStyle name="Accent1 64" xfId="524" xr:uid="{00000000-0005-0000-0000-0000D6010000}"/>
    <cellStyle name="Accent1 65" xfId="525" xr:uid="{00000000-0005-0000-0000-0000D7010000}"/>
    <cellStyle name="Accent1 66" xfId="526" xr:uid="{00000000-0005-0000-0000-0000D8010000}"/>
    <cellStyle name="Accent1 67" xfId="527" xr:uid="{00000000-0005-0000-0000-0000D9010000}"/>
    <cellStyle name="Accent1 68" xfId="528" xr:uid="{00000000-0005-0000-0000-0000DA010000}"/>
    <cellStyle name="Accent1 69" xfId="529" xr:uid="{00000000-0005-0000-0000-0000DB010000}"/>
    <cellStyle name="Accent1 7" xfId="530" xr:uid="{00000000-0005-0000-0000-0000DC010000}"/>
    <cellStyle name="Accent1 7 2" xfId="531" xr:uid="{00000000-0005-0000-0000-0000DD010000}"/>
    <cellStyle name="Accent1 70" xfId="532" xr:uid="{00000000-0005-0000-0000-0000DE010000}"/>
    <cellStyle name="Accent1 71" xfId="533" xr:uid="{00000000-0005-0000-0000-0000DF010000}"/>
    <cellStyle name="Accent1 72" xfId="534" xr:uid="{00000000-0005-0000-0000-0000E0010000}"/>
    <cellStyle name="Accent1 73" xfId="535" xr:uid="{00000000-0005-0000-0000-0000E1010000}"/>
    <cellStyle name="Accent1 74" xfId="536" xr:uid="{00000000-0005-0000-0000-0000E2010000}"/>
    <cellStyle name="Accent1 75" xfId="537" xr:uid="{00000000-0005-0000-0000-0000E3010000}"/>
    <cellStyle name="Accent1 76" xfId="538" xr:uid="{00000000-0005-0000-0000-0000E4010000}"/>
    <cellStyle name="Accent1 77" xfId="539" xr:uid="{00000000-0005-0000-0000-0000E5010000}"/>
    <cellStyle name="Accent1 78" xfId="540" xr:uid="{00000000-0005-0000-0000-0000E6010000}"/>
    <cellStyle name="Accent1 79" xfId="541" xr:uid="{00000000-0005-0000-0000-0000E7010000}"/>
    <cellStyle name="Accent1 8" xfId="542" xr:uid="{00000000-0005-0000-0000-0000E8010000}"/>
    <cellStyle name="Accent1 8 2" xfId="543" xr:uid="{00000000-0005-0000-0000-0000E9010000}"/>
    <cellStyle name="Accent1 80" xfId="544" xr:uid="{00000000-0005-0000-0000-0000EA010000}"/>
    <cellStyle name="Accent1 81" xfId="545" xr:uid="{00000000-0005-0000-0000-0000EB010000}"/>
    <cellStyle name="Accent1 82" xfId="546" xr:uid="{00000000-0005-0000-0000-0000EC010000}"/>
    <cellStyle name="Accent1 83" xfId="547" xr:uid="{00000000-0005-0000-0000-0000ED010000}"/>
    <cellStyle name="Accent1 84" xfId="548" xr:uid="{00000000-0005-0000-0000-0000EE010000}"/>
    <cellStyle name="Accent1 85" xfId="549" xr:uid="{00000000-0005-0000-0000-0000EF010000}"/>
    <cellStyle name="Accent1 86" xfId="550" xr:uid="{00000000-0005-0000-0000-0000F0010000}"/>
    <cellStyle name="Accent1 87" xfId="551" xr:uid="{00000000-0005-0000-0000-0000F1010000}"/>
    <cellStyle name="Accent1 88" xfId="552" xr:uid="{00000000-0005-0000-0000-0000F2010000}"/>
    <cellStyle name="Accent1 89" xfId="553" xr:uid="{00000000-0005-0000-0000-0000F3010000}"/>
    <cellStyle name="Accent1 9" xfId="554" xr:uid="{00000000-0005-0000-0000-0000F4010000}"/>
    <cellStyle name="Accent1 9 2" xfId="555" xr:uid="{00000000-0005-0000-0000-0000F5010000}"/>
    <cellStyle name="Accent1 90" xfId="556" xr:uid="{00000000-0005-0000-0000-0000F6010000}"/>
    <cellStyle name="Accent1 91" xfId="557" xr:uid="{00000000-0005-0000-0000-0000F7010000}"/>
    <cellStyle name="Accent1 92" xfId="558" xr:uid="{00000000-0005-0000-0000-0000F8010000}"/>
    <cellStyle name="Accent1 93" xfId="3731" xr:uid="{00000000-0005-0000-0000-0000F9010000}"/>
    <cellStyle name="Accent1 94" xfId="3770" xr:uid="{00000000-0005-0000-0000-0000FA010000}"/>
    <cellStyle name="Accent1 95" xfId="3773" xr:uid="{00000000-0005-0000-0000-0000FB010000}"/>
    <cellStyle name="Accent1 96" xfId="3776" xr:uid="{00000000-0005-0000-0000-0000FC010000}"/>
    <cellStyle name="Accent1 97" xfId="3743" xr:uid="{00000000-0005-0000-0000-0000FD010000}"/>
    <cellStyle name="Accent1 98" xfId="3786" xr:uid="{00000000-0005-0000-0000-0000FE010000}"/>
    <cellStyle name="Accent1 99" xfId="3789" xr:uid="{00000000-0005-0000-0000-0000FF010000}"/>
    <cellStyle name="Accent2" xfId="23" builtinId="33" customBuiltin="1"/>
    <cellStyle name="Accent2 - 20%" xfId="559" xr:uid="{00000000-0005-0000-0000-000001020000}"/>
    <cellStyle name="Accent2 - 40%" xfId="560" xr:uid="{00000000-0005-0000-0000-000002020000}"/>
    <cellStyle name="Accent2 - 60%" xfId="561" xr:uid="{00000000-0005-0000-0000-000003020000}"/>
    <cellStyle name="Accent2 10" xfId="562" xr:uid="{00000000-0005-0000-0000-000004020000}"/>
    <cellStyle name="Accent2 10 2" xfId="563" xr:uid="{00000000-0005-0000-0000-000005020000}"/>
    <cellStyle name="Accent2 100" xfId="3797" xr:uid="{00000000-0005-0000-0000-000006020000}"/>
    <cellStyle name="Accent2 101" xfId="3799" xr:uid="{00000000-0005-0000-0000-000007020000}"/>
    <cellStyle name="Accent2 102" xfId="3802" xr:uid="{00000000-0005-0000-0000-000008020000}"/>
    <cellStyle name="Accent2 103" xfId="3754" xr:uid="{00000000-0005-0000-0000-000009020000}"/>
    <cellStyle name="Accent2 104" xfId="3811" xr:uid="{00000000-0005-0000-0000-00000A020000}"/>
    <cellStyle name="Accent2 105" xfId="3814" xr:uid="{00000000-0005-0000-0000-00000B020000}"/>
    <cellStyle name="Accent2 106" xfId="3816" xr:uid="{00000000-0005-0000-0000-00000C020000}"/>
    <cellStyle name="Accent2 107" xfId="3818" xr:uid="{00000000-0005-0000-0000-00000D020000}"/>
    <cellStyle name="Accent2 108" xfId="125" xr:uid="{00000000-0005-0000-0000-00000E020000}"/>
    <cellStyle name="Accent2 109" xfId="3821" xr:uid="{00000000-0005-0000-0000-00000F020000}"/>
    <cellStyle name="Accent2 11" xfId="564" xr:uid="{00000000-0005-0000-0000-000010020000}"/>
    <cellStyle name="Accent2 11 2" xfId="565" xr:uid="{00000000-0005-0000-0000-000011020000}"/>
    <cellStyle name="Accent2 12" xfId="566" xr:uid="{00000000-0005-0000-0000-000012020000}"/>
    <cellStyle name="Accent2 12 2" xfId="567" xr:uid="{00000000-0005-0000-0000-000013020000}"/>
    <cellStyle name="Accent2 12 3" xfId="568" xr:uid="{00000000-0005-0000-0000-000014020000}"/>
    <cellStyle name="Accent2 13" xfId="569" xr:uid="{00000000-0005-0000-0000-000015020000}"/>
    <cellStyle name="Accent2 13 2" xfId="570" xr:uid="{00000000-0005-0000-0000-000016020000}"/>
    <cellStyle name="Accent2 14" xfId="571" xr:uid="{00000000-0005-0000-0000-000017020000}"/>
    <cellStyle name="Accent2 15" xfId="572" xr:uid="{00000000-0005-0000-0000-000018020000}"/>
    <cellStyle name="Accent2 16" xfId="573" xr:uid="{00000000-0005-0000-0000-000019020000}"/>
    <cellStyle name="Accent2 17" xfId="574" xr:uid="{00000000-0005-0000-0000-00001A020000}"/>
    <cellStyle name="Accent2 18" xfId="575" xr:uid="{00000000-0005-0000-0000-00001B020000}"/>
    <cellStyle name="Accent2 19" xfId="576" xr:uid="{00000000-0005-0000-0000-00001C020000}"/>
    <cellStyle name="Accent2 2" xfId="75" xr:uid="{00000000-0005-0000-0000-00001D020000}"/>
    <cellStyle name="Accent2 2 2" xfId="578" xr:uid="{00000000-0005-0000-0000-00001E020000}"/>
    <cellStyle name="Accent2 2 3" xfId="579" xr:uid="{00000000-0005-0000-0000-00001F020000}"/>
    <cellStyle name="Accent2 2 4" xfId="580" xr:uid="{00000000-0005-0000-0000-000020020000}"/>
    <cellStyle name="Accent2 2 5" xfId="577" xr:uid="{00000000-0005-0000-0000-000021020000}"/>
    <cellStyle name="Accent2 20" xfId="581" xr:uid="{00000000-0005-0000-0000-000022020000}"/>
    <cellStyle name="Accent2 21" xfId="582" xr:uid="{00000000-0005-0000-0000-000023020000}"/>
    <cellStyle name="Accent2 22" xfId="583" xr:uid="{00000000-0005-0000-0000-000024020000}"/>
    <cellStyle name="Accent2 23" xfId="584" xr:uid="{00000000-0005-0000-0000-000025020000}"/>
    <cellStyle name="Accent2 24" xfId="585" xr:uid="{00000000-0005-0000-0000-000026020000}"/>
    <cellStyle name="Accent2 25" xfId="586" xr:uid="{00000000-0005-0000-0000-000027020000}"/>
    <cellStyle name="Accent2 26" xfId="587" xr:uid="{00000000-0005-0000-0000-000028020000}"/>
    <cellStyle name="Accent2 27" xfId="588" xr:uid="{00000000-0005-0000-0000-000029020000}"/>
    <cellStyle name="Accent2 28" xfId="589" xr:uid="{00000000-0005-0000-0000-00002A020000}"/>
    <cellStyle name="Accent2 29" xfId="590" xr:uid="{00000000-0005-0000-0000-00002B020000}"/>
    <cellStyle name="Accent2 3" xfId="591" xr:uid="{00000000-0005-0000-0000-00002C020000}"/>
    <cellStyle name="Accent2 3 2" xfId="592" xr:uid="{00000000-0005-0000-0000-00002D020000}"/>
    <cellStyle name="Accent2 3 3" xfId="593" xr:uid="{00000000-0005-0000-0000-00002E020000}"/>
    <cellStyle name="Accent2 3 4" xfId="594" xr:uid="{00000000-0005-0000-0000-00002F020000}"/>
    <cellStyle name="Accent2 30" xfId="595" xr:uid="{00000000-0005-0000-0000-000030020000}"/>
    <cellStyle name="Accent2 31" xfId="596" xr:uid="{00000000-0005-0000-0000-000031020000}"/>
    <cellStyle name="Accent2 32" xfId="597" xr:uid="{00000000-0005-0000-0000-000032020000}"/>
    <cellStyle name="Accent2 33" xfId="598" xr:uid="{00000000-0005-0000-0000-000033020000}"/>
    <cellStyle name="Accent2 34" xfId="599" xr:uid="{00000000-0005-0000-0000-000034020000}"/>
    <cellStyle name="Accent2 35" xfId="600" xr:uid="{00000000-0005-0000-0000-000035020000}"/>
    <cellStyle name="Accent2 36" xfId="601" xr:uid="{00000000-0005-0000-0000-000036020000}"/>
    <cellStyle name="Accent2 37" xfId="602" xr:uid="{00000000-0005-0000-0000-000037020000}"/>
    <cellStyle name="Accent2 38" xfId="603" xr:uid="{00000000-0005-0000-0000-000038020000}"/>
    <cellStyle name="Accent2 39" xfId="604" xr:uid="{00000000-0005-0000-0000-000039020000}"/>
    <cellStyle name="Accent2 39 2" xfId="605" xr:uid="{00000000-0005-0000-0000-00003A020000}"/>
    <cellStyle name="Accent2 4" xfId="606" xr:uid="{00000000-0005-0000-0000-00003B020000}"/>
    <cellStyle name="Accent2 40" xfId="607" xr:uid="{00000000-0005-0000-0000-00003C020000}"/>
    <cellStyle name="Accent2 40 2" xfId="608" xr:uid="{00000000-0005-0000-0000-00003D020000}"/>
    <cellStyle name="Accent2 41" xfId="609" xr:uid="{00000000-0005-0000-0000-00003E020000}"/>
    <cellStyle name="Accent2 41 2" xfId="610" xr:uid="{00000000-0005-0000-0000-00003F020000}"/>
    <cellStyle name="Accent2 42" xfId="611" xr:uid="{00000000-0005-0000-0000-000040020000}"/>
    <cellStyle name="Accent2 42 2" xfId="612" xr:uid="{00000000-0005-0000-0000-000041020000}"/>
    <cellStyle name="Accent2 43" xfId="613" xr:uid="{00000000-0005-0000-0000-000042020000}"/>
    <cellStyle name="Accent2 43 2" xfId="614" xr:uid="{00000000-0005-0000-0000-000043020000}"/>
    <cellStyle name="Accent2 44" xfId="615" xr:uid="{00000000-0005-0000-0000-000044020000}"/>
    <cellStyle name="Accent2 45" xfId="616" xr:uid="{00000000-0005-0000-0000-000045020000}"/>
    <cellStyle name="Accent2 46" xfId="617" xr:uid="{00000000-0005-0000-0000-000046020000}"/>
    <cellStyle name="Accent2 47" xfId="618" xr:uid="{00000000-0005-0000-0000-000047020000}"/>
    <cellStyle name="Accent2 48" xfId="619" xr:uid="{00000000-0005-0000-0000-000048020000}"/>
    <cellStyle name="Accent2 49" xfId="620" xr:uid="{00000000-0005-0000-0000-000049020000}"/>
    <cellStyle name="Accent2 5" xfId="621" xr:uid="{00000000-0005-0000-0000-00004A020000}"/>
    <cellStyle name="Accent2 50" xfId="622" xr:uid="{00000000-0005-0000-0000-00004B020000}"/>
    <cellStyle name="Accent2 51" xfId="623" xr:uid="{00000000-0005-0000-0000-00004C020000}"/>
    <cellStyle name="Accent2 52" xfId="624" xr:uid="{00000000-0005-0000-0000-00004D020000}"/>
    <cellStyle name="Accent2 53" xfId="625" xr:uid="{00000000-0005-0000-0000-00004E020000}"/>
    <cellStyle name="Accent2 54" xfId="626" xr:uid="{00000000-0005-0000-0000-00004F020000}"/>
    <cellStyle name="Accent2 55" xfId="627" xr:uid="{00000000-0005-0000-0000-000050020000}"/>
    <cellStyle name="Accent2 56" xfId="628" xr:uid="{00000000-0005-0000-0000-000051020000}"/>
    <cellStyle name="Accent2 57" xfId="629" xr:uid="{00000000-0005-0000-0000-000052020000}"/>
    <cellStyle name="Accent2 58" xfId="630" xr:uid="{00000000-0005-0000-0000-000053020000}"/>
    <cellStyle name="Accent2 59" xfId="631" xr:uid="{00000000-0005-0000-0000-000054020000}"/>
    <cellStyle name="Accent2 6" xfId="632" xr:uid="{00000000-0005-0000-0000-000055020000}"/>
    <cellStyle name="Accent2 60" xfId="633" xr:uid="{00000000-0005-0000-0000-000056020000}"/>
    <cellStyle name="Accent2 61" xfId="634" xr:uid="{00000000-0005-0000-0000-000057020000}"/>
    <cellStyle name="Accent2 62" xfId="635" xr:uid="{00000000-0005-0000-0000-000058020000}"/>
    <cellStyle name="Accent2 63" xfId="636" xr:uid="{00000000-0005-0000-0000-000059020000}"/>
    <cellStyle name="Accent2 64" xfId="637" xr:uid="{00000000-0005-0000-0000-00005A020000}"/>
    <cellStyle name="Accent2 65" xfId="638" xr:uid="{00000000-0005-0000-0000-00005B020000}"/>
    <cellStyle name="Accent2 66" xfId="639" xr:uid="{00000000-0005-0000-0000-00005C020000}"/>
    <cellStyle name="Accent2 67" xfId="640" xr:uid="{00000000-0005-0000-0000-00005D020000}"/>
    <cellStyle name="Accent2 68" xfId="641" xr:uid="{00000000-0005-0000-0000-00005E020000}"/>
    <cellStyle name="Accent2 69" xfId="642" xr:uid="{00000000-0005-0000-0000-00005F020000}"/>
    <cellStyle name="Accent2 7" xfId="643" xr:uid="{00000000-0005-0000-0000-000060020000}"/>
    <cellStyle name="Accent2 7 2" xfId="644" xr:uid="{00000000-0005-0000-0000-000061020000}"/>
    <cellStyle name="Accent2 70" xfId="645" xr:uid="{00000000-0005-0000-0000-000062020000}"/>
    <cellStyle name="Accent2 71" xfId="646" xr:uid="{00000000-0005-0000-0000-000063020000}"/>
    <cellStyle name="Accent2 72" xfId="647" xr:uid="{00000000-0005-0000-0000-000064020000}"/>
    <cellStyle name="Accent2 73" xfId="648" xr:uid="{00000000-0005-0000-0000-000065020000}"/>
    <cellStyle name="Accent2 74" xfId="649" xr:uid="{00000000-0005-0000-0000-000066020000}"/>
    <cellStyle name="Accent2 75" xfId="650" xr:uid="{00000000-0005-0000-0000-000067020000}"/>
    <cellStyle name="Accent2 76" xfId="651" xr:uid="{00000000-0005-0000-0000-000068020000}"/>
    <cellStyle name="Accent2 77" xfId="652" xr:uid="{00000000-0005-0000-0000-000069020000}"/>
    <cellStyle name="Accent2 78" xfId="653" xr:uid="{00000000-0005-0000-0000-00006A020000}"/>
    <cellStyle name="Accent2 79" xfId="654" xr:uid="{00000000-0005-0000-0000-00006B020000}"/>
    <cellStyle name="Accent2 8" xfId="655" xr:uid="{00000000-0005-0000-0000-00006C020000}"/>
    <cellStyle name="Accent2 8 2" xfId="656" xr:uid="{00000000-0005-0000-0000-00006D020000}"/>
    <cellStyle name="Accent2 80" xfId="657" xr:uid="{00000000-0005-0000-0000-00006E020000}"/>
    <cellStyle name="Accent2 81" xfId="658" xr:uid="{00000000-0005-0000-0000-00006F020000}"/>
    <cellStyle name="Accent2 82" xfId="659" xr:uid="{00000000-0005-0000-0000-000070020000}"/>
    <cellStyle name="Accent2 83" xfId="660" xr:uid="{00000000-0005-0000-0000-000071020000}"/>
    <cellStyle name="Accent2 84" xfId="661" xr:uid="{00000000-0005-0000-0000-000072020000}"/>
    <cellStyle name="Accent2 85" xfId="662" xr:uid="{00000000-0005-0000-0000-000073020000}"/>
    <cellStyle name="Accent2 86" xfId="663" xr:uid="{00000000-0005-0000-0000-000074020000}"/>
    <cellStyle name="Accent2 87" xfId="664" xr:uid="{00000000-0005-0000-0000-000075020000}"/>
    <cellStyle name="Accent2 88" xfId="665" xr:uid="{00000000-0005-0000-0000-000076020000}"/>
    <cellStyle name="Accent2 89" xfId="666" xr:uid="{00000000-0005-0000-0000-000077020000}"/>
    <cellStyle name="Accent2 9" xfId="667" xr:uid="{00000000-0005-0000-0000-000078020000}"/>
    <cellStyle name="Accent2 9 2" xfId="668" xr:uid="{00000000-0005-0000-0000-000079020000}"/>
    <cellStyle name="Accent2 90" xfId="669" xr:uid="{00000000-0005-0000-0000-00007A020000}"/>
    <cellStyle name="Accent2 91" xfId="670" xr:uid="{00000000-0005-0000-0000-00007B020000}"/>
    <cellStyle name="Accent2 92" xfId="671" xr:uid="{00000000-0005-0000-0000-00007C020000}"/>
    <cellStyle name="Accent2 93" xfId="3733" xr:uid="{00000000-0005-0000-0000-00007D020000}"/>
    <cellStyle name="Accent2 94" xfId="3769" xr:uid="{00000000-0005-0000-0000-00007E020000}"/>
    <cellStyle name="Accent2 95" xfId="3772" xr:uid="{00000000-0005-0000-0000-00007F020000}"/>
    <cellStyle name="Accent2 96" xfId="3775" xr:uid="{00000000-0005-0000-0000-000080020000}"/>
    <cellStyle name="Accent2 97" xfId="3745" xr:uid="{00000000-0005-0000-0000-000081020000}"/>
    <cellStyle name="Accent2 98" xfId="3785" xr:uid="{00000000-0005-0000-0000-000082020000}"/>
    <cellStyle name="Accent2 99" xfId="3790" xr:uid="{00000000-0005-0000-0000-000083020000}"/>
    <cellStyle name="Accent3" xfId="27" builtinId="37" customBuiltin="1"/>
    <cellStyle name="Accent3 - 20%" xfId="672" xr:uid="{00000000-0005-0000-0000-000085020000}"/>
    <cellStyle name="Accent3 - 40%" xfId="673" xr:uid="{00000000-0005-0000-0000-000086020000}"/>
    <cellStyle name="Accent3 - 60%" xfId="674" xr:uid="{00000000-0005-0000-0000-000087020000}"/>
    <cellStyle name="Accent3 10" xfId="675" xr:uid="{00000000-0005-0000-0000-000088020000}"/>
    <cellStyle name="Accent3 10 2" xfId="676" xr:uid="{00000000-0005-0000-0000-000089020000}"/>
    <cellStyle name="Accent3 100" xfId="3795" xr:uid="{00000000-0005-0000-0000-00008A020000}"/>
    <cellStyle name="Accent3 101" xfId="3746" xr:uid="{00000000-0005-0000-0000-00008B020000}"/>
    <cellStyle name="Accent3 102" xfId="3796" xr:uid="{00000000-0005-0000-0000-00008C020000}"/>
    <cellStyle name="Accent3 103" xfId="3744" xr:uid="{00000000-0005-0000-0000-00008D020000}"/>
    <cellStyle name="Accent3 104" xfId="3810" xr:uid="{00000000-0005-0000-0000-00008E020000}"/>
    <cellStyle name="Accent3 105" xfId="3755" xr:uid="{00000000-0005-0000-0000-00008F020000}"/>
    <cellStyle name="Accent3 106" xfId="3812" xr:uid="{00000000-0005-0000-0000-000090020000}"/>
    <cellStyle name="Accent3 107" xfId="3753" xr:uid="{00000000-0005-0000-0000-000091020000}"/>
    <cellStyle name="Accent3 108" xfId="129" xr:uid="{00000000-0005-0000-0000-000092020000}"/>
    <cellStyle name="Accent3 109" xfId="3822" xr:uid="{00000000-0005-0000-0000-000093020000}"/>
    <cellStyle name="Accent3 11" xfId="677" xr:uid="{00000000-0005-0000-0000-000094020000}"/>
    <cellStyle name="Accent3 11 2" xfId="678" xr:uid="{00000000-0005-0000-0000-000095020000}"/>
    <cellStyle name="Accent3 12" xfId="679" xr:uid="{00000000-0005-0000-0000-000096020000}"/>
    <cellStyle name="Accent3 12 2" xfId="680" xr:uid="{00000000-0005-0000-0000-000097020000}"/>
    <cellStyle name="Accent3 12 3" xfId="681" xr:uid="{00000000-0005-0000-0000-000098020000}"/>
    <cellStyle name="Accent3 13" xfId="682" xr:uid="{00000000-0005-0000-0000-000099020000}"/>
    <cellStyle name="Accent3 13 2" xfId="683" xr:uid="{00000000-0005-0000-0000-00009A020000}"/>
    <cellStyle name="Accent3 14" xfId="684" xr:uid="{00000000-0005-0000-0000-00009B020000}"/>
    <cellStyle name="Accent3 15" xfId="685" xr:uid="{00000000-0005-0000-0000-00009C020000}"/>
    <cellStyle name="Accent3 16" xfId="686" xr:uid="{00000000-0005-0000-0000-00009D020000}"/>
    <cellStyle name="Accent3 17" xfId="687" xr:uid="{00000000-0005-0000-0000-00009E020000}"/>
    <cellStyle name="Accent3 18" xfId="688" xr:uid="{00000000-0005-0000-0000-00009F020000}"/>
    <cellStyle name="Accent3 19" xfId="689" xr:uid="{00000000-0005-0000-0000-0000A0020000}"/>
    <cellStyle name="Accent3 2" xfId="79" xr:uid="{00000000-0005-0000-0000-0000A1020000}"/>
    <cellStyle name="Accent3 2 2" xfId="691" xr:uid="{00000000-0005-0000-0000-0000A2020000}"/>
    <cellStyle name="Accent3 2 3" xfId="692" xr:uid="{00000000-0005-0000-0000-0000A3020000}"/>
    <cellStyle name="Accent3 2 4" xfId="693" xr:uid="{00000000-0005-0000-0000-0000A4020000}"/>
    <cellStyle name="Accent3 2 5" xfId="690" xr:uid="{00000000-0005-0000-0000-0000A5020000}"/>
    <cellStyle name="Accent3 20" xfId="694" xr:uid="{00000000-0005-0000-0000-0000A6020000}"/>
    <cellStyle name="Accent3 21" xfId="695" xr:uid="{00000000-0005-0000-0000-0000A7020000}"/>
    <cellStyle name="Accent3 22" xfId="696" xr:uid="{00000000-0005-0000-0000-0000A8020000}"/>
    <cellStyle name="Accent3 23" xfId="697" xr:uid="{00000000-0005-0000-0000-0000A9020000}"/>
    <cellStyle name="Accent3 24" xfId="698" xr:uid="{00000000-0005-0000-0000-0000AA020000}"/>
    <cellStyle name="Accent3 25" xfId="699" xr:uid="{00000000-0005-0000-0000-0000AB020000}"/>
    <cellStyle name="Accent3 26" xfId="700" xr:uid="{00000000-0005-0000-0000-0000AC020000}"/>
    <cellStyle name="Accent3 27" xfId="701" xr:uid="{00000000-0005-0000-0000-0000AD020000}"/>
    <cellStyle name="Accent3 28" xfId="702" xr:uid="{00000000-0005-0000-0000-0000AE020000}"/>
    <cellStyle name="Accent3 29" xfId="703" xr:uid="{00000000-0005-0000-0000-0000AF020000}"/>
    <cellStyle name="Accent3 3" xfId="704" xr:uid="{00000000-0005-0000-0000-0000B0020000}"/>
    <cellStyle name="Accent3 3 2" xfId="705" xr:uid="{00000000-0005-0000-0000-0000B1020000}"/>
    <cellStyle name="Accent3 3 3" xfId="706" xr:uid="{00000000-0005-0000-0000-0000B2020000}"/>
    <cellStyle name="Accent3 3 4" xfId="707" xr:uid="{00000000-0005-0000-0000-0000B3020000}"/>
    <cellStyle name="Accent3 30" xfId="708" xr:uid="{00000000-0005-0000-0000-0000B4020000}"/>
    <cellStyle name="Accent3 31" xfId="709" xr:uid="{00000000-0005-0000-0000-0000B5020000}"/>
    <cellStyle name="Accent3 32" xfId="710" xr:uid="{00000000-0005-0000-0000-0000B6020000}"/>
    <cellStyle name="Accent3 33" xfId="711" xr:uid="{00000000-0005-0000-0000-0000B7020000}"/>
    <cellStyle name="Accent3 34" xfId="712" xr:uid="{00000000-0005-0000-0000-0000B8020000}"/>
    <cellStyle name="Accent3 35" xfId="713" xr:uid="{00000000-0005-0000-0000-0000B9020000}"/>
    <cellStyle name="Accent3 36" xfId="714" xr:uid="{00000000-0005-0000-0000-0000BA020000}"/>
    <cellStyle name="Accent3 37" xfId="715" xr:uid="{00000000-0005-0000-0000-0000BB020000}"/>
    <cellStyle name="Accent3 38" xfId="716" xr:uid="{00000000-0005-0000-0000-0000BC020000}"/>
    <cellStyle name="Accent3 39" xfId="717" xr:uid="{00000000-0005-0000-0000-0000BD020000}"/>
    <cellStyle name="Accent3 39 2" xfId="718" xr:uid="{00000000-0005-0000-0000-0000BE020000}"/>
    <cellStyle name="Accent3 4" xfId="719" xr:uid="{00000000-0005-0000-0000-0000BF020000}"/>
    <cellStyle name="Accent3 40" xfId="720" xr:uid="{00000000-0005-0000-0000-0000C0020000}"/>
    <cellStyle name="Accent3 40 2" xfId="721" xr:uid="{00000000-0005-0000-0000-0000C1020000}"/>
    <cellStyle name="Accent3 41" xfId="722" xr:uid="{00000000-0005-0000-0000-0000C2020000}"/>
    <cellStyle name="Accent3 41 2" xfId="723" xr:uid="{00000000-0005-0000-0000-0000C3020000}"/>
    <cellStyle name="Accent3 42" xfId="724" xr:uid="{00000000-0005-0000-0000-0000C4020000}"/>
    <cellStyle name="Accent3 42 2" xfId="725" xr:uid="{00000000-0005-0000-0000-0000C5020000}"/>
    <cellStyle name="Accent3 43" xfId="726" xr:uid="{00000000-0005-0000-0000-0000C6020000}"/>
    <cellStyle name="Accent3 43 2" xfId="727" xr:uid="{00000000-0005-0000-0000-0000C7020000}"/>
    <cellStyle name="Accent3 44" xfId="728" xr:uid="{00000000-0005-0000-0000-0000C8020000}"/>
    <cellStyle name="Accent3 45" xfId="729" xr:uid="{00000000-0005-0000-0000-0000C9020000}"/>
    <cellStyle name="Accent3 46" xfId="730" xr:uid="{00000000-0005-0000-0000-0000CA020000}"/>
    <cellStyle name="Accent3 47" xfId="731" xr:uid="{00000000-0005-0000-0000-0000CB020000}"/>
    <cellStyle name="Accent3 48" xfId="732" xr:uid="{00000000-0005-0000-0000-0000CC020000}"/>
    <cellStyle name="Accent3 49" xfId="733" xr:uid="{00000000-0005-0000-0000-0000CD020000}"/>
    <cellStyle name="Accent3 5" xfId="734" xr:uid="{00000000-0005-0000-0000-0000CE020000}"/>
    <cellStyle name="Accent3 50" xfId="735" xr:uid="{00000000-0005-0000-0000-0000CF020000}"/>
    <cellStyle name="Accent3 51" xfId="736" xr:uid="{00000000-0005-0000-0000-0000D0020000}"/>
    <cellStyle name="Accent3 52" xfId="737" xr:uid="{00000000-0005-0000-0000-0000D1020000}"/>
    <cellStyle name="Accent3 53" xfId="738" xr:uid="{00000000-0005-0000-0000-0000D2020000}"/>
    <cellStyle name="Accent3 54" xfId="739" xr:uid="{00000000-0005-0000-0000-0000D3020000}"/>
    <cellStyle name="Accent3 55" xfId="740" xr:uid="{00000000-0005-0000-0000-0000D4020000}"/>
    <cellStyle name="Accent3 56" xfId="741" xr:uid="{00000000-0005-0000-0000-0000D5020000}"/>
    <cellStyle name="Accent3 57" xfId="742" xr:uid="{00000000-0005-0000-0000-0000D6020000}"/>
    <cellStyle name="Accent3 58" xfId="743" xr:uid="{00000000-0005-0000-0000-0000D7020000}"/>
    <cellStyle name="Accent3 59" xfId="744" xr:uid="{00000000-0005-0000-0000-0000D8020000}"/>
    <cellStyle name="Accent3 6" xfId="745" xr:uid="{00000000-0005-0000-0000-0000D9020000}"/>
    <cellStyle name="Accent3 60" xfId="746" xr:uid="{00000000-0005-0000-0000-0000DA020000}"/>
    <cellStyle name="Accent3 61" xfId="747" xr:uid="{00000000-0005-0000-0000-0000DB020000}"/>
    <cellStyle name="Accent3 62" xfId="748" xr:uid="{00000000-0005-0000-0000-0000DC020000}"/>
    <cellStyle name="Accent3 63" xfId="749" xr:uid="{00000000-0005-0000-0000-0000DD020000}"/>
    <cellStyle name="Accent3 64" xfId="750" xr:uid="{00000000-0005-0000-0000-0000DE020000}"/>
    <cellStyle name="Accent3 65" xfId="751" xr:uid="{00000000-0005-0000-0000-0000DF020000}"/>
    <cellStyle name="Accent3 66" xfId="752" xr:uid="{00000000-0005-0000-0000-0000E0020000}"/>
    <cellStyle name="Accent3 67" xfId="753" xr:uid="{00000000-0005-0000-0000-0000E1020000}"/>
    <cellStyle name="Accent3 68" xfId="754" xr:uid="{00000000-0005-0000-0000-0000E2020000}"/>
    <cellStyle name="Accent3 69" xfId="755" xr:uid="{00000000-0005-0000-0000-0000E3020000}"/>
    <cellStyle name="Accent3 7" xfId="756" xr:uid="{00000000-0005-0000-0000-0000E4020000}"/>
    <cellStyle name="Accent3 7 2" xfId="757" xr:uid="{00000000-0005-0000-0000-0000E5020000}"/>
    <cellStyle name="Accent3 70" xfId="758" xr:uid="{00000000-0005-0000-0000-0000E6020000}"/>
    <cellStyle name="Accent3 71" xfId="759" xr:uid="{00000000-0005-0000-0000-0000E7020000}"/>
    <cellStyle name="Accent3 72" xfId="760" xr:uid="{00000000-0005-0000-0000-0000E8020000}"/>
    <cellStyle name="Accent3 73" xfId="761" xr:uid="{00000000-0005-0000-0000-0000E9020000}"/>
    <cellStyle name="Accent3 74" xfId="762" xr:uid="{00000000-0005-0000-0000-0000EA020000}"/>
    <cellStyle name="Accent3 75" xfId="763" xr:uid="{00000000-0005-0000-0000-0000EB020000}"/>
    <cellStyle name="Accent3 76" xfId="764" xr:uid="{00000000-0005-0000-0000-0000EC020000}"/>
    <cellStyle name="Accent3 77" xfId="765" xr:uid="{00000000-0005-0000-0000-0000ED020000}"/>
    <cellStyle name="Accent3 78" xfId="766" xr:uid="{00000000-0005-0000-0000-0000EE020000}"/>
    <cellStyle name="Accent3 79" xfId="767" xr:uid="{00000000-0005-0000-0000-0000EF020000}"/>
    <cellStyle name="Accent3 8" xfId="768" xr:uid="{00000000-0005-0000-0000-0000F0020000}"/>
    <cellStyle name="Accent3 8 2" xfId="769" xr:uid="{00000000-0005-0000-0000-0000F1020000}"/>
    <cellStyle name="Accent3 80" xfId="770" xr:uid="{00000000-0005-0000-0000-0000F2020000}"/>
    <cellStyle name="Accent3 81" xfId="771" xr:uid="{00000000-0005-0000-0000-0000F3020000}"/>
    <cellStyle name="Accent3 82" xfId="772" xr:uid="{00000000-0005-0000-0000-0000F4020000}"/>
    <cellStyle name="Accent3 83" xfId="773" xr:uid="{00000000-0005-0000-0000-0000F5020000}"/>
    <cellStyle name="Accent3 84" xfId="774" xr:uid="{00000000-0005-0000-0000-0000F6020000}"/>
    <cellStyle name="Accent3 85" xfId="775" xr:uid="{00000000-0005-0000-0000-0000F7020000}"/>
    <cellStyle name="Accent3 86" xfId="776" xr:uid="{00000000-0005-0000-0000-0000F8020000}"/>
    <cellStyle name="Accent3 87" xfId="777" xr:uid="{00000000-0005-0000-0000-0000F9020000}"/>
    <cellStyle name="Accent3 88" xfId="778" xr:uid="{00000000-0005-0000-0000-0000FA020000}"/>
    <cellStyle name="Accent3 89" xfId="779" xr:uid="{00000000-0005-0000-0000-0000FB020000}"/>
    <cellStyle name="Accent3 9" xfId="780" xr:uid="{00000000-0005-0000-0000-0000FC020000}"/>
    <cellStyle name="Accent3 9 2" xfId="781" xr:uid="{00000000-0005-0000-0000-0000FD020000}"/>
    <cellStyle name="Accent3 90" xfId="782" xr:uid="{00000000-0005-0000-0000-0000FE020000}"/>
    <cellStyle name="Accent3 91" xfId="783" xr:uid="{00000000-0005-0000-0000-0000FF020000}"/>
    <cellStyle name="Accent3 92" xfId="784" xr:uid="{00000000-0005-0000-0000-000000030000}"/>
    <cellStyle name="Accent3 93" xfId="3735" xr:uid="{00000000-0005-0000-0000-000001030000}"/>
    <cellStyle name="Accent3 94" xfId="3767" xr:uid="{00000000-0005-0000-0000-000002030000}"/>
    <cellStyle name="Accent3 95" xfId="3732" xr:uid="{00000000-0005-0000-0000-000003030000}"/>
    <cellStyle name="Accent3 96" xfId="3768" xr:uid="{00000000-0005-0000-0000-000004030000}"/>
    <cellStyle name="Accent3 97" xfId="3774" xr:uid="{00000000-0005-0000-0000-000005030000}"/>
    <cellStyle name="Accent3 98" xfId="3742" xr:uid="{00000000-0005-0000-0000-000006030000}"/>
    <cellStyle name="Accent3 99" xfId="3791" xr:uid="{00000000-0005-0000-0000-000007030000}"/>
    <cellStyle name="Accent4" xfId="31" builtinId="41" customBuiltin="1"/>
    <cellStyle name="Accent4 - 20%" xfId="785" xr:uid="{00000000-0005-0000-0000-000009030000}"/>
    <cellStyle name="Accent4 - 40%" xfId="786" xr:uid="{00000000-0005-0000-0000-00000A030000}"/>
    <cellStyle name="Accent4 - 60%" xfId="787" xr:uid="{00000000-0005-0000-0000-00000B030000}"/>
    <cellStyle name="Accent4 10" xfId="788" xr:uid="{00000000-0005-0000-0000-00000C030000}"/>
    <cellStyle name="Accent4 10 2" xfId="789" xr:uid="{00000000-0005-0000-0000-00000D030000}"/>
    <cellStyle name="Accent4 100" xfId="3784" xr:uid="{00000000-0005-0000-0000-00000E030000}"/>
    <cellStyle name="Accent4 101" xfId="3747" xr:uid="{00000000-0005-0000-0000-00000F030000}"/>
    <cellStyle name="Accent4 102" xfId="3788" xr:uid="{00000000-0005-0000-0000-000010030000}"/>
    <cellStyle name="Accent4 103" xfId="3759" xr:uid="{00000000-0005-0000-0000-000011030000}"/>
    <cellStyle name="Accent4 104" xfId="3808" xr:uid="{00000000-0005-0000-0000-000012030000}"/>
    <cellStyle name="Accent4 105" xfId="3756" xr:uid="{00000000-0005-0000-0000-000013030000}"/>
    <cellStyle name="Accent4 106" xfId="3809" xr:uid="{00000000-0005-0000-0000-000014030000}"/>
    <cellStyle name="Accent4 107" xfId="3741" xr:uid="{00000000-0005-0000-0000-000015030000}"/>
    <cellStyle name="Accent4 108" xfId="133" xr:uid="{00000000-0005-0000-0000-000016030000}"/>
    <cellStyle name="Accent4 109" xfId="3823" xr:uid="{00000000-0005-0000-0000-000017030000}"/>
    <cellStyle name="Accent4 11" xfId="790" xr:uid="{00000000-0005-0000-0000-000018030000}"/>
    <cellStyle name="Accent4 11 2" xfId="791" xr:uid="{00000000-0005-0000-0000-000019030000}"/>
    <cellStyle name="Accent4 12" xfId="792" xr:uid="{00000000-0005-0000-0000-00001A030000}"/>
    <cellStyle name="Accent4 12 2" xfId="793" xr:uid="{00000000-0005-0000-0000-00001B030000}"/>
    <cellStyle name="Accent4 12 3" xfId="794" xr:uid="{00000000-0005-0000-0000-00001C030000}"/>
    <cellStyle name="Accent4 13" xfId="795" xr:uid="{00000000-0005-0000-0000-00001D030000}"/>
    <cellStyle name="Accent4 13 2" xfId="796" xr:uid="{00000000-0005-0000-0000-00001E030000}"/>
    <cellStyle name="Accent4 14" xfId="797" xr:uid="{00000000-0005-0000-0000-00001F030000}"/>
    <cellStyle name="Accent4 15" xfId="798" xr:uid="{00000000-0005-0000-0000-000020030000}"/>
    <cellStyle name="Accent4 16" xfId="799" xr:uid="{00000000-0005-0000-0000-000021030000}"/>
    <cellStyle name="Accent4 17" xfId="800" xr:uid="{00000000-0005-0000-0000-000022030000}"/>
    <cellStyle name="Accent4 18" xfId="801" xr:uid="{00000000-0005-0000-0000-000023030000}"/>
    <cellStyle name="Accent4 19" xfId="802" xr:uid="{00000000-0005-0000-0000-000024030000}"/>
    <cellStyle name="Accent4 2" xfId="83" xr:uid="{00000000-0005-0000-0000-000025030000}"/>
    <cellStyle name="Accent4 2 2" xfId="804" xr:uid="{00000000-0005-0000-0000-000026030000}"/>
    <cellStyle name="Accent4 2 3" xfId="805" xr:uid="{00000000-0005-0000-0000-000027030000}"/>
    <cellStyle name="Accent4 2 4" xfId="806" xr:uid="{00000000-0005-0000-0000-000028030000}"/>
    <cellStyle name="Accent4 2 5" xfId="807" xr:uid="{00000000-0005-0000-0000-000029030000}"/>
    <cellStyle name="Accent4 2 6" xfId="3712" xr:uid="{00000000-0005-0000-0000-00002A030000}"/>
    <cellStyle name="Accent4 2 7" xfId="803" xr:uid="{00000000-0005-0000-0000-00002B030000}"/>
    <cellStyle name="Accent4 20" xfId="808" xr:uid="{00000000-0005-0000-0000-00002C030000}"/>
    <cellStyle name="Accent4 21" xfId="809" xr:uid="{00000000-0005-0000-0000-00002D030000}"/>
    <cellStyle name="Accent4 22" xfId="810" xr:uid="{00000000-0005-0000-0000-00002E030000}"/>
    <cellStyle name="Accent4 23" xfId="811" xr:uid="{00000000-0005-0000-0000-00002F030000}"/>
    <cellStyle name="Accent4 24" xfId="812" xr:uid="{00000000-0005-0000-0000-000030030000}"/>
    <cellStyle name="Accent4 25" xfId="813" xr:uid="{00000000-0005-0000-0000-000031030000}"/>
    <cellStyle name="Accent4 26" xfId="814" xr:uid="{00000000-0005-0000-0000-000032030000}"/>
    <cellStyle name="Accent4 27" xfId="815" xr:uid="{00000000-0005-0000-0000-000033030000}"/>
    <cellStyle name="Accent4 28" xfId="816" xr:uid="{00000000-0005-0000-0000-000034030000}"/>
    <cellStyle name="Accent4 29" xfId="817" xr:uid="{00000000-0005-0000-0000-000035030000}"/>
    <cellStyle name="Accent4 3" xfId="818" xr:uid="{00000000-0005-0000-0000-000036030000}"/>
    <cellStyle name="Accent4 3 2" xfId="819" xr:uid="{00000000-0005-0000-0000-000037030000}"/>
    <cellStyle name="Accent4 3 3" xfId="820" xr:uid="{00000000-0005-0000-0000-000038030000}"/>
    <cellStyle name="Accent4 3 4" xfId="821" xr:uid="{00000000-0005-0000-0000-000039030000}"/>
    <cellStyle name="Accent4 3 4 2" xfId="822" xr:uid="{00000000-0005-0000-0000-00003A030000}"/>
    <cellStyle name="Accent4 3 5" xfId="823" xr:uid="{00000000-0005-0000-0000-00003B030000}"/>
    <cellStyle name="Accent4 3 6" xfId="824" xr:uid="{00000000-0005-0000-0000-00003C030000}"/>
    <cellStyle name="Accent4 3 6 2" xfId="825" xr:uid="{00000000-0005-0000-0000-00003D030000}"/>
    <cellStyle name="Accent4 3 6 3" xfId="826" xr:uid="{00000000-0005-0000-0000-00003E030000}"/>
    <cellStyle name="Accent4 3 7" xfId="827" xr:uid="{00000000-0005-0000-0000-00003F030000}"/>
    <cellStyle name="Accent4 3 8" xfId="828" xr:uid="{00000000-0005-0000-0000-000040030000}"/>
    <cellStyle name="Accent4 30" xfId="829" xr:uid="{00000000-0005-0000-0000-000041030000}"/>
    <cellStyle name="Accent4 31" xfId="830" xr:uid="{00000000-0005-0000-0000-000042030000}"/>
    <cellStyle name="Accent4 32" xfId="831" xr:uid="{00000000-0005-0000-0000-000043030000}"/>
    <cellStyle name="Accent4 33" xfId="832" xr:uid="{00000000-0005-0000-0000-000044030000}"/>
    <cellStyle name="Accent4 34" xfId="833" xr:uid="{00000000-0005-0000-0000-000045030000}"/>
    <cellStyle name="Accent4 35" xfId="834" xr:uid="{00000000-0005-0000-0000-000046030000}"/>
    <cellStyle name="Accent4 36" xfId="835" xr:uid="{00000000-0005-0000-0000-000047030000}"/>
    <cellStyle name="Accent4 37" xfId="836" xr:uid="{00000000-0005-0000-0000-000048030000}"/>
    <cellStyle name="Accent4 38" xfId="837" xr:uid="{00000000-0005-0000-0000-000049030000}"/>
    <cellStyle name="Accent4 39" xfId="838" xr:uid="{00000000-0005-0000-0000-00004A030000}"/>
    <cellStyle name="Accent4 39 2" xfId="839" xr:uid="{00000000-0005-0000-0000-00004B030000}"/>
    <cellStyle name="Accent4 4" xfId="840" xr:uid="{00000000-0005-0000-0000-00004C030000}"/>
    <cellStyle name="Accent4 40" xfId="841" xr:uid="{00000000-0005-0000-0000-00004D030000}"/>
    <cellStyle name="Accent4 40 2" xfId="842" xr:uid="{00000000-0005-0000-0000-00004E030000}"/>
    <cellStyle name="Accent4 41" xfId="843" xr:uid="{00000000-0005-0000-0000-00004F030000}"/>
    <cellStyle name="Accent4 41 2" xfId="844" xr:uid="{00000000-0005-0000-0000-000050030000}"/>
    <cellStyle name="Accent4 41 3" xfId="845" xr:uid="{00000000-0005-0000-0000-000051030000}"/>
    <cellStyle name="Accent4 41 4" xfId="846" xr:uid="{00000000-0005-0000-0000-000052030000}"/>
    <cellStyle name="Accent4 42" xfId="847" xr:uid="{00000000-0005-0000-0000-000053030000}"/>
    <cellStyle name="Accent4 42 2" xfId="848" xr:uid="{00000000-0005-0000-0000-000054030000}"/>
    <cellStyle name="Accent4 42 3" xfId="849" xr:uid="{00000000-0005-0000-0000-000055030000}"/>
    <cellStyle name="Accent4 42 4" xfId="850" xr:uid="{00000000-0005-0000-0000-000056030000}"/>
    <cellStyle name="Accent4 43" xfId="851" xr:uid="{00000000-0005-0000-0000-000057030000}"/>
    <cellStyle name="Accent4 43 2" xfId="852" xr:uid="{00000000-0005-0000-0000-000058030000}"/>
    <cellStyle name="Accent4 44" xfId="853" xr:uid="{00000000-0005-0000-0000-000059030000}"/>
    <cellStyle name="Accent4 45" xfId="854" xr:uid="{00000000-0005-0000-0000-00005A030000}"/>
    <cellStyle name="Accent4 46" xfId="855" xr:uid="{00000000-0005-0000-0000-00005B030000}"/>
    <cellStyle name="Accent4 47" xfId="856" xr:uid="{00000000-0005-0000-0000-00005C030000}"/>
    <cellStyle name="Accent4 48" xfId="857" xr:uid="{00000000-0005-0000-0000-00005D030000}"/>
    <cellStyle name="Accent4 49" xfId="858" xr:uid="{00000000-0005-0000-0000-00005E030000}"/>
    <cellStyle name="Accent4 5" xfId="859" xr:uid="{00000000-0005-0000-0000-00005F030000}"/>
    <cellStyle name="Accent4 50" xfId="860" xr:uid="{00000000-0005-0000-0000-000060030000}"/>
    <cellStyle name="Accent4 51" xfId="861" xr:uid="{00000000-0005-0000-0000-000061030000}"/>
    <cellStyle name="Accent4 52" xfId="862" xr:uid="{00000000-0005-0000-0000-000062030000}"/>
    <cellStyle name="Accent4 53" xfId="863" xr:uid="{00000000-0005-0000-0000-000063030000}"/>
    <cellStyle name="Accent4 54" xfId="864" xr:uid="{00000000-0005-0000-0000-000064030000}"/>
    <cellStyle name="Accent4 55" xfId="865" xr:uid="{00000000-0005-0000-0000-000065030000}"/>
    <cellStyle name="Accent4 56" xfId="866" xr:uid="{00000000-0005-0000-0000-000066030000}"/>
    <cellStyle name="Accent4 57" xfId="867" xr:uid="{00000000-0005-0000-0000-000067030000}"/>
    <cellStyle name="Accent4 58" xfId="868" xr:uid="{00000000-0005-0000-0000-000068030000}"/>
    <cellStyle name="Accent4 59" xfId="869" xr:uid="{00000000-0005-0000-0000-000069030000}"/>
    <cellStyle name="Accent4 6" xfId="870" xr:uid="{00000000-0005-0000-0000-00006A030000}"/>
    <cellStyle name="Accent4 60" xfId="871" xr:uid="{00000000-0005-0000-0000-00006B030000}"/>
    <cellStyle name="Accent4 61" xfId="872" xr:uid="{00000000-0005-0000-0000-00006C030000}"/>
    <cellStyle name="Accent4 62" xfId="873" xr:uid="{00000000-0005-0000-0000-00006D030000}"/>
    <cellStyle name="Accent4 63" xfId="874" xr:uid="{00000000-0005-0000-0000-00006E030000}"/>
    <cellStyle name="Accent4 64" xfId="875" xr:uid="{00000000-0005-0000-0000-00006F030000}"/>
    <cellStyle name="Accent4 65" xfId="876" xr:uid="{00000000-0005-0000-0000-000070030000}"/>
    <cellStyle name="Accent4 66" xfId="877" xr:uid="{00000000-0005-0000-0000-000071030000}"/>
    <cellStyle name="Accent4 67" xfId="878" xr:uid="{00000000-0005-0000-0000-000072030000}"/>
    <cellStyle name="Accent4 68" xfId="879" xr:uid="{00000000-0005-0000-0000-000073030000}"/>
    <cellStyle name="Accent4 69" xfId="880" xr:uid="{00000000-0005-0000-0000-000074030000}"/>
    <cellStyle name="Accent4 7" xfId="881" xr:uid="{00000000-0005-0000-0000-000075030000}"/>
    <cellStyle name="Accent4 7 2" xfId="882" xr:uid="{00000000-0005-0000-0000-000076030000}"/>
    <cellStyle name="Accent4 70" xfId="883" xr:uid="{00000000-0005-0000-0000-000077030000}"/>
    <cellStyle name="Accent4 71" xfId="884" xr:uid="{00000000-0005-0000-0000-000078030000}"/>
    <cellStyle name="Accent4 72" xfId="885" xr:uid="{00000000-0005-0000-0000-000079030000}"/>
    <cellStyle name="Accent4 73" xfId="886" xr:uid="{00000000-0005-0000-0000-00007A030000}"/>
    <cellStyle name="Accent4 74" xfId="887" xr:uid="{00000000-0005-0000-0000-00007B030000}"/>
    <cellStyle name="Accent4 75" xfId="888" xr:uid="{00000000-0005-0000-0000-00007C030000}"/>
    <cellStyle name="Accent4 76" xfId="889" xr:uid="{00000000-0005-0000-0000-00007D030000}"/>
    <cellStyle name="Accent4 77" xfId="890" xr:uid="{00000000-0005-0000-0000-00007E030000}"/>
    <cellStyle name="Accent4 78" xfId="891" xr:uid="{00000000-0005-0000-0000-00007F030000}"/>
    <cellStyle name="Accent4 79" xfId="892" xr:uid="{00000000-0005-0000-0000-000080030000}"/>
    <cellStyle name="Accent4 8" xfId="893" xr:uid="{00000000-0005-0000-0000-000081030000}"/>
    <cellStyle name="Accent4 8 2" xfId="894" xr:uid="{00000000-0005-0000-0000-000082030000}"/>
    <cellStyle name="Accent4 80" xfId="895" xr:uid="{00000000-0005-0000-0000-000083030000}"/>
    <cellStyle name="Accent4 81" xfId="896" xr:uid="{00000000-0005-0000-0000-000084030000}"/>
    <cellStyle name="Accent4 82" xfId="897" xr:uid="{00000000-0005-0000-0000-000085030000}"/>
    <cellStyle name="Accent4 83" xfId="898" xr:uid="{00000000-0005-0000-0000-000086030000}"/>
    <cellStyle name="Accent4 84" xfId="899" xr:uid="{00000000-0005-0000-0000-000087030000}"/>
    <cellStyle name="Accent4 85" xfId="900" xr:uid="{00000000-0005-0000-0000-000088030000}"/>
    <cellStyle name="Accent4 86" xfId="901" xr:uid="{00000000-0005-0000-0000-000089030000}"/>
    <cellStyle name="Accent4 87" xfId="902" xr:uid="{00000000-0005-0000-0000-00008A030000}"/>
    <cellStyle name="Accent4 88" xfId="903" xr:uid="{00000000-0005-0000-0000-00008B030000}"/>
    <cellStyle name="Accent4 89" xfId="904" xr:uid="{00000000-0005-0000-0000-00008C030000}"/>
    <cellStyle name="Accent4 9" xfId="905" xr:uid="{00000000-0005-0000-0000-00008D030000}"/>
    <cellStyle name="Accent4 9 2" xfId="906" xr:uid="{00000000-0005-0000-0000-00008E030000}"/>
    <cellStyle name="Accent4 90" xfId="907" xr:uid="{00000000-0005-0000-0000-00008F030000}"/>
    <cellStyle name="Accent4 91" xfId="908" xr:uid="{00000000-0005-0000-0000-000090030000}"/>
    <cellStyle name="Accent4 92" xfId="909" xr:uid="{00000000-0005-0000-0000-000091030000}"/>
    <cellStyle name="Accent4 93" xfId="3737" xr:uid="{00000000-0005-0000-0000-000092030000}"/>
    <cellStyle name="Accent4 94" xfId="3764" xr:uid="{00000000-0005-0000-0000-000093030000}"/>
    <cellStyle name="Accent4 95" xfId="3734" xr:uid="{00000000-0005-0000-0000-000094030000}"/>
    <cellStyle name="Accent4 96" xfId="3766" xr:uid="{00000000-0005-0000-0000-000095030000}"/>
    <cellStyle name="Accent4 97" xfId="3730" xr:uid="{00000000-0005-0000-0000-000096030000}"/>
    <cellStyle name="Accent4 98" xfId="3783" xr:uid="{00000000-0005-0000-0000-000097030000}"/>
    <cellStyle name="Accent4 99" xfId="3749" xr:uid="{00000000-0005-0000-0000-000098030000}"/>
    <cellStyle name="Accent5" xfId="35" builtinId="45" customBuiltin="1"/>
    <cellStyle name="Accent5 - 20%" xfId="910" xr:uid="{00000000-0005-0000-0000-00009A030000}"/>
    <cellStyle name="Accent5 - 40%" xfId="911" xr:uid="{00000000-0005-0000-0000-00009B030000}"/>
    <cellStyle name="Accent5 - 60%" xfId="912" xr:uid="{00000000-0005-0000-0000-00009C030000}"/>
    <cellStyle name="Accent5 10" xfId="913" xr:uid="{00000000-0005-0000-0000-00009D030000}"/>
    <cellStyle name="Accent5 10 2" xfId="914" xr:uid="{00000000-0005-0000-0000-00009E030000}"/>
    <cellStyle name="Accent5 100" xfId="3781" xr:uid="{00000000-0005-0000-0000-00009F030000}"/>
    <cellStyle name="Accent5 101" xfId="3793" xr:uid="{00000000-0005-0000-0000-0000A0030000}"/>
    <cellStyle name="Accent5 102" xfId="3782" xr:uid="{00000000-0005-0000-0000-0000A1030000}"/>
    <cellStyle name="Accent5 103" xfId="3760" xr:uid="{00000000-0005-0000-0000-0000A2030000}"/>
    <cellStyle name="Accent5 104" xfId="3806" xr:uid="{00000000-0005-0000-0000-0000A3030000}"/>
    <cellStyle name="Accent5 105" xfId="3801" xr:uid="{00000000-0005-0000-0000-0000A4030000}"/>
    <cellStyle name="Accent5 106" xfId="3807" xr:uid="{00000000-0005-0000-0000-0000A5030000}"/>
    <cellStyle name="Accent5 107" xfId="3794" xr:uid="{00000000-0005-0000-0000-0000A6030000}"/>
    <cellStyle name="Accent5 108" xfId="137" xr:uid="{00000000-0005-0000-0000-0000A7030000}"/>
    <cellStyle name="Accent5 109" xfId="3824" xr:uid="{00000000-0005-0000-0000-0000A8030000}"/>
    <cellStyle name="Accent5 11" xfId="915" xr:uid="{00000000-0005-0000-0000-0000A9030000}"/>
    <cellStyle name="Accent5 11 2" xfId="916" xr:uid="{00000000-0005-0000-0000-0000AA030000}"/>
    <cellStyle name="Accent5 12" xfId="917" xr:uid="{00000000-0005-0000-0000-0000AB030000}"/>
    <cellStyle name="Accent5 12 2" xfId="918" xr:uid="{00000000-0005-0000-0000-0000AC030000}"/>
    <cellStyle name="Accent5 12 3" xfId="919" xr:uid="{00000000-0005-0000-0000-0000AD030000}"/>
    <cellStyle name="Accent5 13" xfId="920" xr:uid="{00000000-0005-0000-0000-0000AE030000}"/>
    <cellStyle name="Accent5 13 2" xfId="921" xr:uid="{00000000-0005-0000-0000-0000AF030000}"/>
    <cellStyle name="Accent5 14" xfId="922" xr:uid="{00000000-0005-0000-0000-0000B0030000}"/>
    <cellStyle name="Accent5 15" xfId="923" xr:uid="{00000000-0005-0000-0000-0000B1030000}"/>
    <cellStyle name="Accent5 16" xfId="924" xr:uid="{00000000-0005-0000-0000-0000B2030000}"/>
    <cellStyle name="Accent5 17" xfId="925" xr:uid="{00000000-0005-0000-0000-0000B3030000}"/>
    <cellStyle name="Accent5 18" xfId="926" xr:uid="{00000000-0005-0000-0000-0000B4030000}"/>
    <cellStyle name="Accent5 19" xfId="927" xr:uid="{00000000-0005-0000-0000-0000B5030000}"/>
    <cellStyle name="Accent5 2" xfId="87" xr:uid="{00000000-0005-0000-0000-0000B6030000}"/>
    <cellStyle name="Accent5 2 2" xfId="929" xr:uid="{00000000-0005-0000-0000-0000B7030000}"/>
    <cellStyle name="Accent5 2 3" xfId="930" xr:uid="{00000000-0005-0000-0000-0000B8030000}"/>
    <cellStyle name="Accent5 2 4" xfId="931" xr:uid="{00000000-0005-0000-0000-0000B9030000}"/>
    <cellStyle name="Accent5 2 5" xfId="928" xr:uid="{00000000-0005-0000-0000-0000BA030000}"/>
    <cellStyle name="Accent5 20" xfId="932" xr:uid="{00000000-0005-0000-0000-0000BB030000}"/>
    <cellStyle name="Accent5 21" xfId="933" xr:uid="{00000000-0005-0000-0000-0000BC030000}"/>
    <cellStyle name="Accent5 22" xfId="934" xr:uid="{00000000-0005-0000-0000-0000BD030000}"/>
    <cellStyle name="Accent5 23" xfId="935" xr:uid="{00000000-0005-0000-0000-0000BE030000}"/>
    <cellStyle name="Accent5 24" xfId="936" xr:uid="{00000000-0005-0000-0000-0000BF030000}"/>
    <cellStyle name="Accent5 25" xfId="937" xr:uid="{00000000-0005-0000-0000-0000C0030000}"/>
    <cellStyle name="Accent5 26" xfId="938" xr:uid="{00000000-0005-0000-0000-0000C1030000}"/>
    <cellStyle name="Accent5 27" xfId="939" xr:uid="{00000000-0005-0000-0000-0000C2030000}"/>
    <cellStyle name="Accent5 28" xfId="940" xr:uid="{00000000-0005-0000-0000-0000C3030000}"/>
    <cellStyle name="Accent5 29" xfId="941" xr:uid="{00000000-0005-0000-0000-0000C4030000}"/>
    <cellStyle name="Accent5 3" xfId="942" xr:uid="{00000000-0005-0000-0000-0000C5030000}"/>
    <cellStyle name="Accent5 3 2" xfId="943" xr:uid="{00000000-0005-0000-0000-0000C6030000}"/>
    <cellStyle name="Accent5 3 3" xfId="944" xr:uid="{00000000-0005-0000-0000-0000C7030000}"/>
    <cellStyle name="Accent5 3 4" xfId="945" xr:uid="{00000000-0005-0000-0000-0000C8030000}"/>
    <cellStyle name="Accent5 30" xfId="946" xr:uid="{00000000-0005-0000-0000-0000C9030000}"/>
    <cellStyle name="Accent5 31" xfId="947" xr:uid="{00000000-0005-0000-0000-0000CA030000}"/>
    <cellStyle name="Accent5 32" xfId="948" xr:uid="{00000000-0005-0000-0000-0000CB030000}"/>
    <cellStyle name="Accent5 33" xfId="949" xr:uid="{00000000-0005-0000-0000-0000CC030000}"/>
    <cellStyle name="Accent5 34" xfId="950" xr:uid="{00000000-0005-0000-0000-0000CD030000}"/>
    <cellStyle name="Accent5 35" xfId="951" xr:uid="{00000000-0005-0000-0000-0000CE030000}"/>
    <cellStyle name="Accent5 36" xfId="952" xr:uid="{00000000-0005-0000-0000-0000CF030000}"/>
    <cellStyle name="Accent5 37" xfId="953" xr:uid="{00000000-0005-0000-0000-0000D0030000}"/>
    <cellStyle name="Accent5 38" xfId="954" xr:uid="{00000000-0005-0000-0000-0000D1030000}"/>
    <cellStyle name="Accent5 39" xfId="955" xr:uid="{00000000-0005-0000-0000-0000D2030000}"/>
    <cellStyle name="Accent5 39 2" xfId="956" xr:uid="{00000000-0005-0000-0000-0000D3030000}"/>
    <cellStyle name="Accent5 4" xfId="957" xr:uid="{00000000-0005-0000-0000-0000D4030000}"/>
    <cellStyle name="Accent5 40" xfId="958" xr:uid="{00000000-0005-0000-0000-0000D5030000}"/>
    <cellStyle name="Accent5 40 2" xfId="959" xr:uid="{00000000-0005-0000-0000-0000D6030000}"/>
    <cellStyle name="Accent5 41" xfId="960" xr:uid="{00000000-0005-0000-0000-0000D7030000}"/>
    <cellStyle name="Accent5 41 2" xfId="961" xr:uid="{00000000-0005-0000-0000-0000D8030000}"/>
    <cellStyle name="Accent5 42" xfId="962" xr:uid="{00000000-0005-0000-0000-0000D9030000}"/>
    <cellStyle name="Accent5 42 2" xfId="963" xr:uid="{00000000-0005-0000-0000-0000DA030000}"/>
    <cellStyle name="Accent5 43" xfId="964" xr:uid="{00000000-0005-0000-0000-0000DB030000}"/>
    <cellStyle name="Accent5 43 2" xfId="965" xr:uid="{00000000-0005-0000-0000-0000DC030000}"/>
    <cellStyle name="Accent5 44" xfId="966" xr:uid="{00000000-0005-0000-0000-0000DD030000}"/>
    <cellStyle name="Accent5 45" xfId="967" xr:uid="{00000000-0005-0000-0000-0000DE030000}"/>
    <cellStyle name="Accent5 46" xfId="968" xr:uid="{00000000-0005-0000-0000-0000DF030000}"/>
    <cellStyle name="Accent5 47" xfId="969" xr:uid="{00000000-0005-0000-0000-0000E0030000}"/>
    <cellStyle name="Accent5 48" xfId="970" xr:uid="{00000000-0005-0000-0000-0000E1030000}"/>
    <cellStyle name="Accent5 49" xfId="971" xr:uid="{00000000-0005-0000-0000-0000E2030000}"/>
    <cellStyle name="Accent5 5" xfId="972" xr:uid="{00000000-0005-0000-0000-0000E3030000}"/>
    <cellStyle name="Accent5 50" xfId="973" xr:uid="{00000000-0005-0000-0000-0000E4030000}"/>
    <cellStyle name="Accent5 51" xfId="974" xr:uid="{00000000-0005-0000-0000-0000E5030000}"/>
    <cellStyle name="Accent5 52" xfId="975" xr:uid="{00000000-0005-0000-0000-0000E6030000}"/>
    <cellStyle name="Accent5 53" xfId="976" xr:uid="{00000000-0005-0000-0000-0000E7030000}"/>
    <cellStyle name="Accent5 54" xfId="977" xr:uid="{00000000-0005-0000-0000-0000E8030000}"/>
    <cellStyle name="Accent5 55" xfId="978" xr:uid="{00000000-0005-0000-0000-0000E9030000}"/>
    <cellStyle name="Accent5 56" xfId="979" xr:uid="{00000000-0005-0000-0000-0000EA030000}"/>
    <cellStyle name="Accent5 57" xfId="980" xr:uid="{00000000-0005-0000-0000-0000EB030000}"/>
    <cellStyle name="Accent5 58" xfId="981" xr:uid="{00000000-0005-0000-0000-0000EC030000}"/>
    <cellStyle name="Accent5 59" xfId="982" xr:uid="{00000000-0005-0000-0000-0000ED030000}"/>
    <cellStyle name="Accent5 6" xfId="983" xr:uid="{00000000-0005-0000-0000-0000EE030000}"/>
    <cellStyle name="Accent5 60" xfId="984" xr:uid="{00000000-0005-0000-0000-0000EF030000}"/>
    <cellStyle name="Accent5 61" xfId="985" xr:uid="{00000000-0005-0000-0000-0000F0030000}"/>
    <cellStyle name="Accent5 62" xfId="986" xr:uid="{00000000-0005-0000-0000-0000F1030000}"/>
    <cellStyle name="Accent5 63" xfId="987" xr:uid="{00000000-0005-0000-0000-0000F2030000}"/>
    <cellStyle name="Accent5 64" xfId="988" xr:uid="{00000000-0005-0000-0000-0000F3030000}"/>
    <cellStyle name="Accent5 65" xfId="989" xr:uid="{00000000-0005-0000-0000-0000F4030000}"/>
    <cellStyle name="Accent5 66" xfId="990" xr:uid="{00000000-0005-0000-0000-0000F5030000}"/>
    <cellStyle name="Accent5 67" xfId="991" xr:uid="{00000000-0005-0000-0000-0000F6030000}"/>
    <cellStyle name="Accent5 68" xfId="992" xr:uid="{00000000-0005-0000-0000-0000F7030000}"/>
    <cellStyle name="Accent5 69" xfId="993" xr:uid="{00000000-0005-0000-0000-0000F8030000}"/>
    <cellStyle name="Accent5 7" xfId="994" xr:uid="{00000000-0005-0000-0000-0000F9030000}"/>
    <cellStyle name="Accent5 7 2" xfId="995" xr:uid="{00000000-0005-0000-0000-0000FA030000}"/>
    <cellStyle name="Accent5 70" xfId="996" xr:uid="{00000000-0005-0000-0000-0000FB030000}"/>
    <cellStyle name="Accent5 71" xfId="997" xr:uid="{00000000-0005-0000-0000-0000FC030000}"/>
    <cellStyle name="Accent5 72" xfId="998" xr:uid="{00000000-0005-0000-0000-0000FD030000}"/>
    <cellStyle name="Accent5 73" xfId="999" xr:uid="{00000000-0005-0000-0000-0000FE030000}"/>
    <cellStyle name="Accent5 74" xfId="1000" xr:uid="{00000000-0005-0000-0000-0000FF030000}"/>
    <cellStyle name="Accent5 75" xfId="1001" xr:uid="{00000000-0005-0000-0000-000000040000}"/>
    <cellStyle name="Accent5 76" xfId="1002" xr:uid="{00000000-0005-0000-0000-000001040000}"/>
    <cellStyle name="Accent5 77" xfId="1003" xr:uid="{00000000-0005-0000-0000-000002040000}"/>
    <cellStyle name="Accent5 78" xfId="1004" xr:uid="{00000000-0005-0000-0000-000003040000}"/>
    <cellStyle name="Accent5 79" xfId="1005" xr:uid="{00000000-0005-0000-0000-000004040000}"/>
    <cellStyle name="Accent5 8" xfId="1006" xr:uid="{00000000-0005-0000-0000-000005040000}"/>
    <cellStyle name="Accent5 8 2" xfId="1007" xr:uid="{00000000-0005-0000-0000-000006040000}"/>
    <cellStyle name="Accent5 80" xfId="1008" xr:uid="{00000000-0005-0000-0000-000007040000}"/>
    <cellStyle name="Accent5 81" xfId="1009" xr:uid="{00000000-0005-0000-0000-000008040000}"/>
    <cellStyle name="Accent5 82" xfId="1010" xr:uid="{00000000-0005-0000-0000-000009040000}"/>
    <cellStyle name="Accent5 83" xfId="1011" xr:uid="{00000000-0005-0000-0000-00000A040000}"/>
    <cellStyle name="Accent5 84" xfId="1012" xr:uid="{00000000-0005-0000-0000-00000B040000}"/>
    <cellStyle name="Accent5 85" xfId="1013" xr:uid="{00000000-0005-0000-0000-00000C040000}"/>
    <cellStyle name="Accent5 86" xfId="1014" xr:uid="{00000000-0005-0000-0000-00000D040000}"/>
    <cellStyle name="Accent5 87" xfId="1015" xr:uid="{00000000-0005-0000-0000-00000E040000}"/>
    <cellStyle name="Accent5 88" xfId="1016" xr:uid="{00000000-0005-0000-0000-00000F040000}"/>
    <cellStyle name="Accent5 89" xfId="1017" xr:uid="{00000000-0005-0000-0000-000010040000}"/>
    <cellStyle name="Accent5 9" xfId="1018" xr:uid="{00000000-0005-0000-0000-000011040000}"/>
    <cellStyle name="Accent5 9 2" xfId="1019" xr:uid="{00000000-0005-0000-0000-000012040000}"/>
    <cellStyle name="Accent5 90" xfId="1020" xr:uid="{00000000-0005-0000-0000-000013040000}"/>
    <cellStyle name="Accent5 91" xfId="1021" xr:uid="{00000000-0005-0000-0000-000014040000}"/>
    <cellStyle name="Accent5 92" xfId="1022" xr:uid="{00000000-0005-0000-0000-000015040000}"/>
    <cellStyle name="Accent5 93" xfId="3738" xr:uid="{00000000-0005-0000-0000-000016040000}"/>
    <cellStyle name="Accent5 94" xfId="3761" xr:uid="{00000000-0005-0000-0000-000017040000}"/>
    <cellStyle name="Accent5 95" xfId="3736" xr:uid="{00000000-0005-0000-0000-000018040000}"/>
    <cellStyle name="Accent5 96" xfId="3762" xr:uid="{00000000-0005-0000-0000-000019040000}"/>
    <cellStyle name="Accent5 97" xfId="3792" xr:uid="{00000000-0005-0000-0000-00001A040000}"/>
    <cellStyle name="Accent5 98" xfId="3778" xr:uid="{00000000-0005-0000-0000-00001B040000}"/>
    <cellStyle name="Accent5 99" xfId="3771" xr:uid="{00000000-0005-0000-0000-00001C040000}"/>
    <cellStyle name="Accent6" xfId="39" builtinId="49" customBuiltin="1"/>
    <cellStyle name="Accent6 - 20%" xfId="1023" xr:uid="{00000000-0005-0000-0000-00001E040000}"/>
    <cellStyle name="Accent6 - 40%" xfId="1024" xr:uid="{00000000-0005-0000-0000-00001F040000}"/>
    <cellStyle name="Accent6 - 60%" xfId="1025" xr:uid="{00000000-0005-0000-0000-000020040000}"/>
    <cellStyle name="Accent6 10" xfId="1026" xr:uid="{00000000-0005-0000-0000-000021040000}"/>
    <cellStyle name="Accent6 10 2" xfId="1027" xr:uid="{00000000-0005-0000-0000-000022040000}"/>
    <cellStyle name="Accent6 100" xfId="3779" xr:uid="{00000000-0005-0000-0000-000023040000}"/>
    <cellStyle name="Accent6 101" xfId="3751" xr:uid="{00000000-0005-0000-0000-000024040000}"/>
    <cellStyle name="Accent6 102" xfId="3780" xr:uid="{00000000-0005-0000-0000-000025040000}"/>
    <cellStyle name="Accent6 103" xfId="3787" xr:uid="{00000000-0005-0000-0000-000026040000}"/>
    <cellStyle name="Accent6 104" xfId="3804" xr:uid="{00000000-0005-0000-0000-000027040000}"/>
    <cellStyle name="Accent6 105" xfId="3763" xr:uid="{00000000-0005-0000-0000-000028040000}"/>
    <cellStyle name="Accent6 106" xfId="3805" xr:uid="{00000000-0005-0000-0000-000029040000}"/>
    <cellStyle name="Accent6 107" xfId="3765" xr:uid="{00000000-0005-0000-0000-00002A040000}"/>
    <cellStyle name="Accent6 108" xfId="141" xr:uid="{00000000-0005-0000-0000-00002B040000}"/>
    <cellStyle name="Accent6 109" xfId="3825" xr:uid="{00000000-0005-0000-0000-00002C040000}"/>
    <cellStyle name="Accent6 11" xfId="1028" xr:uid="{00000000-0005-0000-0000-00002D040000}"/>
    <cellStyle name="Accent6 11 2" xfId="1029" xr:uid="{00000000-0005-0000-0000-00002E040000}"/>
    <cellStyle name="Accent6 12" xfId="1030" xr:uid="{00000000-0005-0000-0000-00002F040000}"/>
    <cellStyle name="Accent6 12 2" xfId="1031" xr:uid="{00000000-0005-0000-0000-000030040000}"/>
    <cellStyle name="Accent6 12 3" xfId="1032" xr:uid="{00000000-0005-0000-0000-000031040000}"/>
    <cellStyle name="Accent6 13" xfId="1033" xr:uid="{00000000-0005-0000-0000-000032040000}"/>
    <cellStyle name="Accent6 13 2" xfId="1034" xr:uid="{00000000-0005-0000-0000-000033040000}"/>
    <cellStyle name="Accent6 14" xfId="1035" xr:uid="{00000000-0005-0000-0000-000034040000}"/>
    <cellStyle name="Accent6 15" xfId="1036" xr:uid="{00000000-0005-0000-0000-000035040000}"/>
    <cellStyle name="Accent6 16" xfId="1037" xr:uid="{00000000-0005-0000-0000-000036040000}"/>
    <cellStyle name="Accent6 17" xfId="1038" xr:uid="{00000000-0005-0000-0000-000037040000}"/>
    <cellStyle name="Accent6 18" xfId="1039" xr:uid="{00000000-0005-0000-0000-000038040000}"/>
    <cellStyle name="Accent6 19" xfId="1040" xr:uid="{00000000-0005-0000-0000-000039040000}"/>
    <cellStyle name="Accent6 2" xfId="91" xr:uid="{00000000-0005-0000-0000-00003A040000}"/>
    <cellStyle name="Accent6 2 2" xfId="1042" xr:uid="{00000000-0005-0000-0000-00003B040000}"/>
    <cellStyle name="Accent6 2 3" xfId="1043" xr:uid="{00000000-0005-0000-0000-00003C040000}"/>
    <cellStyle name="Accent6 2 4" xfId="1044" xr:uid="{00000000-0005-0000-0000-00003D040000}"/>
    <cellStyle name="Accent6 2 5" xfId="1045" xr:uid="{00000000-0005-0000-0000-00003E040000}"/>
    <cellStyle name="Accent6 2 6" xfId="3713" xr:uid="{00000000-0005-0000-0000-00003F040000}"/>
    <cellStyle name="Accent6 2 7" xfId="1041" xr:uid="{00000000-0005-0000-0000-000040040000}"/>
    <cellStyle name="Accent6 20" xfId="1046" xr:uid="{00000000-0005-0000-0000-000041040000}"/>
    <cellStyle name="Accent6 21" xfId="1047" xr:uid="{00000000-0005-0000-0000-000042040000}"/>
    <cellStyle name="Accent6 22" xfId="1048" xr:uid="{00000000-0005-0000-0000-000043040000}"/>
    <cellStyle name="Accent6 23" xfId="1049" xr:uid="{00000000-0005-0000-0000-000044040000}"/>
    <cellStyle name="Accent6 24" xfId="1050" xr:uid="{00000000-0005-0000-0000-000045040000}"/>
    <cellStyle name="Accent6 25" xfId="1051" xr:uid="{00000000-0005-0000-0000-000046040000}"/>
    <cellStyle name="Accent6 26" xfId="1052" xr:uid="{00000000-0005-0000-0000-000047040000}"/>
    <cellStyle name="Accent6 27" xfId="1053" xr:uid="{00000000-0005-0000-0000-000048040000}"/>
    <cellStyle name="Accent6 28" xfId="1054" xr:uid="{00000000-0005-0000-0000-000049040000}"/>
    <cellStyle name="Accent6 29" xfId="1055" xr:uid="{00000000-0005-0000-0000-00004A040000}"/>
    <cellStyle name="Accent6 3" xfId="1056" xr:uid="{00000000-0005-0000-0000-00004B040000}"/>
    <cellStyle name="Accent6 3 2" xfId="1057" xr:uid="{00000000-0005-0000-0000-00004C040000}"/>
    <cellStyle name="Accent6 3 3" xfId="1058" xr:uid="{00000000-0005-0000-0000-00004D040000}"/>
    <cellStyle name="Accent6 3 4" xfId="1059" xr:uid="{00000000-0005-0000-0000-00004E040000}"/>
    <cellStyle name="Accent6 30" xfId="1060" xr:uid="{00000000-0005-0000-0000-00004F040000}"/>
    <cellStyle name="Accent6 31" xfId="1061" xr:uid="{00000000-0005-0000-0000-000050040000}"/>
    <cellStyle name="Accent6 32" xfId="1062" xr:uid="{00000000-0005-0000-0000-000051040000}"/>
    <cellStyle name="Accent6 33" xfId="1063" xr:uid="{00000000-0005-0000-0000-000052040000}"/>
    <cellStyle name="Accent6 34" xfId="1064" xr:uid="{00000000-0005-0000-0000-000053040000}"/>
    <cellStyle name="Accent6 35" xfId="1065" xr:uid="{00000000-0005-0000-0000-000054040000}"/>
    <cellStyle name="Accent6 36" xfId="1066" xr:uid="{00000000-0005-0000-0000-000055040000}"/>
    <cellStyle name="Accent6 37" xfId="1067" xr:uid="{00000000-0005-0000-0000-000056040000}"/>
    <cellStyle name="Accent6 38" xfId="1068" xr:uid="{00000000-0005-0000-0000-000057040000}"/>
    <cellStyle name="Accent6 39" xfId="1069" xr:uid="{00000000-0005-0000-0000-000058040000}"/>
    <cellStyle name="Accent6 39 2" xfId="1070" xr:uid="{00000000-0005-0000-0000-000059040000}"/>
    <cellStyle name="Accent6 4" xfId="1071" xr:uid="{00000000-0005-0000-0000-00005A040000}"/>
    <cellStyle name="Accent6 40" xfId="1072" xr:uid="{00000000-0005-0000-0000-00005B040000}"/>
    <cellStyle name="Accent6 40 2" xfId="1073" xr:uid="{00000000-0005-0000-0000-00005C040000}"/>
    <cellStyle name="Accent6 41" xfId="1074" xr:uid="{00000000-0005-0000-0000-00005D040000}"/>
    <cellStyle name="Accent6 41 2" xfId="1075" xr:uid="{00000000-0005-0000-0000-00005E040000}"/>
    <cellStyle name="Accent6 42" xfId="1076" xr:uid="{00000000-0005-0000-0000-00005F040000}"/>
    <cellStyle name="Accent6 42 2" xfId="1077" xr:uid="{00000000-0005-0000-0000-000060040000}"/>
    <cellStyle name="Accent6 43" xfId="1078" xr:uid="{00000000-0005-0000-0000-000061040000}"/>
    <cellStyle name="Accent6 43 2" xfId="1079" xr:uid="{00000000-0005-0000-0000-000062040000}"/>
    <cellStyle name="Accent6 44" xfId="1080" xr:uid="{00000000-0005-0000-0000-000063040000}"/>
    <cellStyle name="Accent6 45" xfId="1081" xr:uid="{00000000-0005-0000-0000-000064040000}"/>
    <cellStyle name="Accent6 46" xfId="1082" xr:uid="{00000000-0005-0000-0000-000065040000}"/>
    <cellStyle name="Accent6 47" xfId="1083" xr:uid="{00000000-0005-0000-0000-000066040000}"/>
    <cellStyle name="Accent6 48" xfId="1084" xr:uid="{00000000-0005-0000-0000-000067040000}"/>
    <cellStyle name="Accent6 49" xfId="1085" xr:uid="{00000000-0005-0000-0000-000068040000}"/>
    <cellStyle name="Accent6 5" xfId="1086" xr:uid="{00000000-0005-0000-0000-000069040000}"/>
    <cellStyle name="Accent6 50" xfId="1087" xr:uid="{00000000-0005-0000-0000-00006A040000}"/>
    <cellStyle name="Accent6 51" xfId="1088" xr:uid="{00000000-0005-0000-0000-00006B040000}"/>
    <cellStyle name="Accent6 52" xfId="1089" xr:uid="{00000000-0005-0000-0000-00006C040000}"/>
    <cellStyle name="Accent6 53" xfId="1090" xr:uid="{00000000-0005-0000-0000-00006D040000}"/>
    <cellStyle name="Accent6 54" xfId="1091" xr:uid="{00000000-0005-0000-0000-00006E040000}"/>
    <cellStyle name="Accent6 55" xfId="1092" xr:uid="{00000000-0005-0000-0000-00006F040000}"/>
    <cellStyle name="Accent6 56" xfId="1093" xr:uid="{00000000-0005-0000-0000-000070040000}"/>
    <cellStyle name="Accent6 57" xfId="1094" xr:uid="{00000000-0005-0000-0000-000071040000}"/>
    <cellStyle name="Accent6 58" xfId="1095" xr:uid="{00000000-0005-0000-0000-000072040000}"/>
    <cellStyle name="Accent6 59" xfId="1096" xr:uid="{00000000-0005-0000-0000-000073040000}"/>
    <cellStyle name="Accent6 6" xfId="1097" xr:uid="{00000000-0005-0000-0000-000074040000}"/>
    <cellStyle name="Accent6 60" xfId="1098" xr:uid="{00000000-0005-0000-0000-000075040000}"/>
    <cellStyle name="Accent6 61" xfId="1099" xr:uid="{00000000-0005-0000-0000-000076040000}"/>
    <cellStyle name="Accent6 62" xfId="1100" xr:uid="{00000000-0005-0000-0000-000077040000}"/>
    <cellStyle name="Accent6 63" xfId="1101" xr:uid="{00000000-0005-0000-0000-000078040000}"/>
    <cellStyle name="Accent6 64" xfId="1102" xr:uid="{00000000-0005-0000-0000-000079040000}"/>
    <cellStyle name="Accent6 65" xfId="1103" xr:uid="{00000000-0005-0000-0000-00007A040000}"/>
    <cellStyle name="Accent6 66" xfId="1104" xr:uid="{00000000-0005-0000-0000-00007B040000}"/>
    <cellStyle name="Accent6 67" xfId="1105" xr:uid="{00000000-0005-0000-0000-00007C040000}"/>
    <cellStyle name="Accent6 68" xfId="1106" xr:uid="{00000000-0005-0000-0000-00007D040000}"/>
    <cellStyle name="Accent6 69" xfId="1107" xr:uid="{00000000-0005-0000-0000-00007E040000}"/>
    <cellStyle name="Accent6 7" xfId="1108" xr:uid="{00000000-0005-0000-0000-00007F040000}"/>
    <cellStyle name="Accent6 7 2" xfId="1109" xr:uid="{00000000-0005-0000-0000-000080040000}"/>
    <cellStyle name="Accent6 70" xfId="1110" xr:uid="{00000000-0005-0000-0000-000081040000}"/>
    <cellStyle name="Accent6 71" xfId="1111" xr:uid="{00000000-0005-0000-0000-000082040000}"/>
    <cellStyle name="Accent6 72" xfId="1112" xr:uid="{00000000-0005-0000-0000-000083040000}"/>
    <cellStyle name="Accent6 73" xfId="1113" xr:uid="{00000000-0005-0000-0000-000084040000}"/>
    <cellStyle name="Accent6 74" xfId="1114" xr:uid="{00000000-0005-0000-0000-000085040000}"/>
    <cellStyle name="Accent6 75" xfId="1115" xr:uid="{00000000-0005-0000-0000-000086040000}"/>
    <cellStyle name="Accent6 76" xfId="1116" xr:uid="{00000000-0005-0000-0000-000087040000}"/>
    <cellStyle name="Accent6 77" xfId="1117" xr:uid="{00000000-0005-0000-0000-000088040000}"/>
    <cellStyle name="Accent6 78" xfId="1118" xr:uid="{00000000-0005-0000-0000-000089040000}"/>
    <cellStyle name="Accent6 79" xfId="1119" xr:uid="{00000000-0005-0000-0000-00008A040000}"/>
    <cellStyle name="Accent6 8" xfId="1120" xr:uid="{00000000-0005-0000-0000-00008B040000}"/>
    <cellStyle name="Accent6 8 2" xfId="1121" xr:uid="{00000000-0005-0000-0000-00008C040000}"/>
    <cellStyle name="Accent6 80" xfId="1122" xr:uid="{00000000-0005-0000-0000-00008D040000}"/>
    <cellStyle name="Accent6 81" xfId="1123" xr:uid="{00000000-0005-0000-0000-00008E040000}"/>
    <cellStyle name="Accent6 82" xfId="1124" xr:uid="{00000000-0005-0000-0000-00008F040000}"/>
    <cellStyle name="Accent6 83" xfId="1125" xr:uid="{00000000-0005-0000-0000-000090040000}"/>
    <cellStyle name="Accent6 84" xfId="1126" xr:uid="{00000000-0005-0000-0000-000091040000}"/>
    <cellStyle name="Accent6 85" xfId="1127" xr:uid="{00000000-0005-0000-0000-000092040000}"/>
    <cellStyle name="Accent6 86" xfId="1128" xr:uid="{00000000-0005-0000-0000-000093040000}"/>
    <cellStyle name="Accent6 87" xfId="1129" xr:uid="{00000000-0005-0000-0000-000094040000}"/>
    <cellStyle name="Accent6 88" xfId="1130" xr:uid="{00000000-0005-0000-0000-000095040000}"/>
    <cellStyle name="Accent6 89" xfId="1131" xr:uid="{00000000-0005-0000-0000-000096040000}"/>
    <cellStyle name="Accent6 9" xfId="1132" xr:uid="{00000000-0005-0000-0000-000097040000}"/>
    <cellStyle name="Accent6 9 2" xfId="1133" xr:uid="{00000000-0005-0000-0000-000098040000}"/>
    <cellStyle name="Accent6 90" xfId="1134" xr:uid="{00000000-0005-0000-0000-000099040000}"/>
    <cellStyle name="Accent6 91" xfId="1135" xr:uid="{00000000-0005-0000-0000-00009A040000}"/>
    <cellStyle name="Accent6 92" xfId="1136" xr:uid="{00000000-0005-0000-0000-00009B040000}"/>
    <cellStyle name="Accent6 93" xfId="3740" xr:uid="{00000000-0005-0000-0000-00009C040000}"/>
    <cellStyle name="Accent6 94" xfId="3758" xr:uid="{00000000-0005-0000-0000-00009D040000}"/>
    <cellStyle name="Accent6 95" xfId="3739" xr:uid="{00000000-0005-0000-0000-00009E040000}"/>
    <cellStyle name="Accent6 96" xfId="3757" xr:uid="{00000000-0005-0000-0000-00009F040000}"/>
    <cellStyle name="Accent6 97" xfId="3748" xr:uid="{00000000-0005-0000-0000-0000A0040000}"/>
    <cellStyle name="Accent6 98" xfId="3777" xr:uid="{00000000-0005-0000-0000-0000A1040000}"/>
    <cellStyle name="Accent6 99" xfId="3750" xr:uid="{00000000-0005-0000-0000-0000A2040000}"/>
    <cellStyle name="Bad" xfId="9" builtinId="27" customBuiltin="1"/>
    <cellStyle name="Bad 2" xfId="60" xr:uid="{00000000-0005-0000-0000-0000A4040000}"/>
    <cellStyle name="Bad 2 2" xfId="1138" xr:uid="{00000000-0005-0000-0000-0000A5040000}"/>
    <cellStyle name="Bad 2 3" xfId="1139" xr:uid="{00000000-0005-0000-0000-0000A6040000}"/>
    <cellStyle name="Bad 2 4" xfId="1140" xr:uid="{00000000-0005-0000-0000-0000A7040000}"/>
    <cellStyle name="Bad 2 5" xfId="1137" xr:uid="{00000000-0005-0000-0000-0000A8040000}"/>
    <cellStyle name="Bad 3" xfId="1141" xr:uid="{00000000-0005-0000-0000-0000A9040000}"/>
    <cellStyle name="Bad 4" xfId="1142" xr:uid="{00000000-0005-0000-0000-0000AA040000}"/>
    <cellStyle name="Bad 5" xfId="1143" xr:uid="{00000000-0005-0000-0000-0000AB040000}"/>
    <cellStyle name="Bad 6" xfId="110" xr:uid="{00000000-0005-0000-0000-0000AC040000}"/>
    <cellStyle name="Calculation" xfId="13" builtinId="22" customBuiltin="1"/>
    <cellStyle name="Calculation 2" xfId="64" xr:uid="{00000000-0005-0000-0000-0000AE040000}"/>
    <cellStyle name="Calculation 2 2" xfId="1145" xr:uid="{00000000-0005-0000-0000-0000AF040000}"/>
    <cellStyle name="Calculation 2 2 2" xfId="1146" xr:uid="{00000000-0005-0000-0000-0000B0040000}"/>
    <cellStyle name="Calculation 2 2 2 2" xfId="1147" xr:uid="{00000000-0005-0000-0000-0000B1040000}"/>
    <cellStyle name="Calculation 2 3" xfId="1148" xr:uid="{00000000-0005-0000-0000-0000B2040000}"/>
    <cellStyle name="Calculation 2 3 2" xfId="1149" xr:uid="{00000000-0005-0000-0000-0000B3040000}"/>
    <cellStyle name="Calculation 2 3 2 2" xfId="1150" xr:uid="{00000000-0005-0000-0000-0000B4040000}"/>
    <cellStyle name="Calculation 2 4" xfId="1151" xr:uid="{00000000-0005-0000-0000-0000B5040000}"/>
    <cellStyle name="Calculation 2 4 2" xfId="1152" xr:uid="{00000000-0005-0000-0000-0000B6040000}"/>
    <cellStyle name="Calculation 2 4 2 2" xfId="1153" xr:uid="{00000000-0005-0000-0000-0000B7040000}"/>
    <cellStyle name="Calculation 2 5" xfId="1154" xr:uid="{00000000-0005-0000-0000-0000B8040000}"/>
    <cellStyle name="Calculation 2 5 2" xfId="1155" xr:uid="{00000000-0005-0000-0000-0000B9040000}"/>
    <cellStyle name="Calculation 2 5 2 2" xfId="1156" xr:uid="{00000000-0005-0000-0000-0000BA040000}"/>
    <cellStyle name="Calculation 2 6" xfId="1157" xr:uid="{00000000-0005-0000-0000-0000BB040000}"/>
    <cellStyle name="Calculation 2 6 2" xfId="1158" xr:uid="{00000000-0005-0000-0000-0000BC040000}"/>
    <cellStyle name="Calculation 2 7" xfId="1159" xr:uid="{00000000-0005-0000-0000-0000BD040000}"/>
    <cellStyle name="Calculation 2 8" xfId="3714" xr:uid="{00000000-0005-0000-0000-0000BE040000}"/>
    <cellStyle name="Calculation 2 9" xfId="1144" xr:uid="{00000000-0005-0000-0000-0000BF040000}"/>
    <cellStyle name="Calculation 3" xfId="1160" xr:uid="{00000000-0005-0000-0000-0000C0040000}"/>
    <cellStyle name="Calculation 3 2" xfId="1161" xr:uid="{00000000-0005-0000-0000-0000C1040000}"/>
    <cellStyle name="Calculation 3 2 2" xfId="1162" xr:uid="{00000000-0005-0000-0000-0000C2040000}"/>
    <cellStyle name="Calculation 3 2 2 2" xfId="1163" xr:uid="{00000000-0005-0000-0000-0000C3040000}"/>
    <cellStyle name="Calculation 3 3" xfId="1164" xr:uid="{00000000-0005-0000-0000-0000C4040000}"/>
    <cellStyle name="Calculation 3 3 2" xfId="1165" xr:uid="{00000000-0005-0000-0000-0000C5040000}"/>
    <cellStyle name="Calculation 3 3 3" xfId="1166" xr:uid="{00000000-0005-0000-0000-0000C6040000}"/>
    <cellStyle name="Calculation 3 4" xfId="1167" xr:uid="{00000000-0005-0000-0000-0000C7040000}"/>
    <cellStyle name="Calculation 3 5" xfId="1168" xr:uid="{00000000-0005-0000-0000-0000C8040000}"/>
    <cellStyle name="Calculation 4" xfId="1169" xr:uid="{00000000-0005-0000-0000-0000C9040000}"/>
    <cellStyle name="Calculation 5" xfId="1170" xr:uid="{00000000-0005-0000-0000-0000CA040000}"/>
    <cellStyle name="Calculation 6" xfId="1171" xr:uid="{00000000-0005-0000-0000-0000CB040000}"/>
    <cellStyle name="Calculation 7" xfId="114" xr:uid="{00000000-0005-0000-0000-0000CC040000}"/>
    <cellStyle name="Check Cell" xfId="15" builtinId="23" customBuiltin="1"/>
    <cellStyle name="Check Cell 2" xfId="66" xr:uid="{00000000-0005-0000-0000-0000CE040000}"/>
    <cellStyle name="Check Cell 2 2" xfId="1173" xr:uid="{00000000-0005-0000-0000-0000CF040000}"/>
    <cellStyle name="Check Cell 2 3" xfId="1174" xr:uid="{00000000-0005-0000-0000-0000D0040000}"/>
    <cellStyle name="Check Cell 2 4" xfId="1175" xr:uid="{00000000-0005-0000-0000-0000D1040000}"/>
    <cellStyle name="Check Cell 2 5" xfId="1172" xr:uid="{00000000-0005-0000-0000-0000D2040000}"/>
    <cellStyle name="Check Cell 3" xfId="1176" xr:uid="{00000000-0005-0000-0000-0000D3040000}"/>
    <cellStyle name="Check Cell 4" xfId="1177" xr:uid="{00000000-0005-0000-0000-0000D4040000}"/>
    <cellStyle name="Check Cell 5" xfId="116" xr:uid="{00000000-0005-0000-0000-0000D5040000}"/>
    <cellStyle name="Column Head" xfId="1178" xr:uid="{00000000-0005-0000-0000-0000D6040000}"/>
    <cellStyle name="Column Head 2" xfId="1179" xr:uid="{00000000-0005-0000-0000-0000D7040000}"/>
    <cellStyle name="Comma" xfId="2" builtinId="3"/>
    <cellStyle name="Comma 10" xfId="1180" xr:uid="{00000000-0005-0000-0000-0000D9040000}"/>
    <cellStyle name="Comma 10 2" xfId="1181" xr:uid="{00000000-0005-0000-0000-0000DA040000}"/>
    <cellStyle name="Comma 10 3" xfId="1182" xr:uid="{00000000-0005-0000-0000-0000DB040000}"/>
    <cellStyle name="Comma 11" xfId="1183" xr:uid="{00000000-0005-0000-0000-0000DC040000}"/>
    <cellStyle name="Comma 11 2" xfId="1184" xr:uid="{00000000-0005-0000-0000-0000DD040000}"/>
    <cellStyle name="Comma 11 3" xfId="1185" xr:uid="{00000000-0005-0000-0000-0000DE040000}"/>
    <cellStyle name="Comma 11 4" xfId="1186" xr:uid="{00000000-0005-0000-0000-0000DF040000}"/>
    <cellStyle name="Comma 12" xfId="3867" xr:uid="{1F6E0049-9A90-41BE-BCDB-D35D312460CC}"/>
    <cellStyle name="Comma 2" xfId="1187" xr:uid="{00000000-0005-0000-0000-0000E0040000}"/>
    <cellStyle name="Comma 2 2" xfId="1188" xr:uid="{00000000-0005-0000-0000-0000E1040000}"/>
    <cellStyle name="Comma 2 2 2" xfId="1189" xr:uid="{00000000-0005-0000-0000-0000E2040000}"/>
    <cellStyle name="Comma 2 2 2 2" xfId="1190" xr:uid="{00000000-0005-0000-0000-0000E3040000}"/>
    <cellStyle name="Comma 2 2 2 2 2" xfId="1191" xr:uid="{00000000-0005-0000-0000-0000E4040000}"/>
    <cellStyle name="Comma 2 2 2 2 3" xfId="1192" xr:uid="{00000000-0005-0000-0000-0000E5040000}"/>
    <cellStyle name="Comma 2 2 2 2 4" xfId="1193" xr:uid="{00000000-0005-0000-0000-0000E6040000}"/>
    <cellStyle name="Comma 2 2 2 3" xfId="1194" xr:uid="{00000000-0005-0000-0000-0000E7040000}"/>
    <cellStyle name="Comma 2 2 2 3 2" xfId="1195" xr:uid="{00000000-0005-0000-0000-0000E8040000}"/>
    <cellStyle name="Comma 2 2 2 3 3" xfId="1196" xr:uid="{00000000-0005-0000-0000-0000E9040000}"/>
    <cellStyle name="Comma 2 2 2 4" xfId="1197" xr:uid="{00000000-0005-0000-0000-0000EA040000}"/>
    <cellStyle name="Comma 2 2 2 4 2" xfId="1198" xr:uid="{00000000-0005-0000-0000-0000EB040000}"/>
    <cellStyle name="Comma 2 2 2 4 3" xfId="1199" xr:uid="{00000000-0005-0000-0000-0000EC040000}"/>
    <cellStyle name="Comma 2 2 2 5" xfId="1200" xr:uid="{00000000-0005-0000-0000-0000ED040000}"/>
    <cellStyle name="Comma 2 2 2 6" xfId="1201" xr:uid="{00000000-0005-0000-0000-0000EE040000}"/>
    <cellStyle name="Comma 2 2 2 7" xfId="1202" xr:uid="{00000000-0005-0000-0000-0000EF040000}"/>
    <cellStyle name="Comma 2 2 3" xfId="1203" xr:uid="{00000000-0005-0000-0000-0000F0040000}"/>
    <cellStyle name="Comma 2 2 3 10" xfId="1204" xr:uid="{00000000-0005-0000-0000-0000F1040000}"/>
    <cellStyle name="Comma 2 2 3 11" xfId="1205" xr:uid="{00000000-0005-0000-0000-0000F2040000}"/>
    <cellStyle name="Comma 2 2 3 2" xfId="1206" xr:uid="{00000000-0005-0000-0000-0000F3040000}"/>
    <cellStyle name="Comma 2 2 3 2 2" xfId="1207" xr:uid="{00000000-0005-0000-0000-0000F4040000}"/>
    <cellStyle name="Comma 2 2 3 2 2 2" xfId="1208" xr:uid="{00000000-0005-0000-0000-0000F5040000}"/>
    <cellStyle name="Comma 2 2 3 2 2 3" xfId="1209" xr:uid="{00000000-0005-0000-0000-0000F6040000}"/>
    <cellStyle name="Comma 2 2 3 2 2 4" xfId="1210" xr:uid="{00000000-0005-0000-0000-0000F7040000}"/>
    <cellStyle name="Comma 2 2 3 2 3" xfId="1211" xr:uid="{00000000-0005-0000-0000-0000F8040000}"/>
    <cellStyle name="Comma 2 2 3 2 3 2" xfId="1212" xr:uid="{00000000-0005-0000-0000-0000F9040000}"/>
    <cellStyle name="Comma 2 2 3 2 3 3" xfId="1213" xr:uid="{00000000-0005-0000-0000-0000FA040000}"/>
    <cellStyle name="Comma 2 2 3 2 4" xfId="1214" xr:uid="{00000000-0005-0000-0000-0000FB040000}"/>
    <cellStyle name="Comma 2 2 3 2 4 2" xfId="1215" xr:uid="{00000000-0005-0000-0000-0000FC040000}"/>
    <cellStyle name="Comma 2 2 3 2 4 3" xfId="1216" xr:uid="{00000000-0005-0000-0000-0000FD040000}"/>
    <cellStyle name="Comma 2 2 3 2 5" xfId="1217" xr:uid="{00000000-0005-0000-0000-0000FE040000}"/>
    <cellStyle name="Comma 2 2 3 2 5 2" xfId="1218" xr:uid="{00000000-0005-0000-0000-0000FF040000}"/>
    <cellStyle name="Comma 2 2 3 2 5 3" xfId="1219" xr:uid="{00000000-0005-0000-0000-000000050000}"/>
    <cellStyle name="Comma 2 2 3 2 6" xfId="1220" xr:uid="{00000000-0005-0000-0000-000001050000}"/>
    <cellStyle name="Comma 2 2 3 2 7" xfId="1221" xr:uid="{00000000-0005-0000-0000-000002050000}"/>
    <cellStyle name="Comma 2 2 3 2 8" xfId="1222" xr:uid="{00000000-0005-0000-0000-000003050000}"/>
    <cellStyle name="Comma 2 2 3 3" xfId="1223" xr:uid="{00000000-0005-0000-0000-000004050000}"/>
    <cellStyle name="Comma 2 2 3 3 2" xfId="1224" xr:uid="{00000000-0005-0000-0000-000005050000}"/>
    <cellStyle name="Comma 2 2 3 3 2 2" xfId="1225" xr:uid="{00000000-0005-0000-0000-000006050000}"/>
    <cellStyle name="Comma 2 2 3 3 2 3" xfId="1226" xr:uid="{00000000-0005-0000-0000-000007050000}"/>
    <cellStyle name="Comma 2 2 3 3 2 4" xfId="1227" xr:uid="{00000000-0005-0000-0000-000008050000}"/>
    <cellStyle name="Comma 2 2 3 3 3" xfId="1228" xr:uid="{00000000-0005-0000-0000-000009050000}"/>
    <cellStyle name="Comma 2 2 3 3 3 2" xfId="1229" xr:uid="{00000000-0005-0000-0000-00000A050000}"/>
    <cellStyle name="Comma 2 2 3 3 3 3" xfId="1230" xr:uid="{00000000-0005-0000-0000-00000B050000}"/>
    <cellStyle name="Comma 2 2 3 3 4" xfId="1231" xr:uid="{00000000-0005-0000-0000-00000C050000}"/>
    <cellStyle name="Comma 2 2 3 3 4 2" xfId="1232" xr:uid="{00000000-0005-0000-0000-00000D050000}"/>
    <cellStyle name="Comma 2 2 3 3 4 3" xfId="1233" xr:uid="{00000000-0005-0000-0000-00000E050000}"/>
    <cellStyle name="Comma 2 2 3 3 5" xfId="1234" xr:uid="{00000000-0005-0000-0000-00000F050000}"/>
    <cellStyle name="Comma 2 2 3 3 5 2" xfId="1235" xr:uid="{00000000-0005-0000-0000-000010050000}"/>
    <cellStyle name="Comma 2 2 3 3 5 3" xfId="1236" xr:uid="{00000000-0005-0000-0000-000011050000}"/>
    <cellStyle name="Comma 2 2 3 3 6" xfId="1237" xr:uid="{00000000-0005-0000-0000-000012050000}"/>
    <cellStyle name="Comma 2 2 3 3 7" xfId="1238" xr:uid="{00000000-0005-0000-0000-000013050000}"/>
    <cellStyle name="Comma 2 2 3 3 8" xfId="1239" xr:uid="{00000000-0005-0000-0000-000014050000}"/>
    <cellStyle name="Comma 2 2 3 4" xfId="1240" xr:uid="{00000000-0005-0000-0000-000015050000}"/>
    <cellStyle name="Comma 2 2 3 4 2" xfId="1241" xr:uid="{00000000-0005-0000-0000-000016050000}"/>
    <cellStyle name="Comma 2 2 3 4 3" xfId="1242" xr:uid="{00000000-0005-0000-0000-000017050000}"/>
    <cellStyle name="Comma 2 2 3 4 4" xfId="1243" xr:uid="{00000000-0005-0000-0000-000018050000}"/>
    <cellStyle name="Comma 2 2 3 5" xfId="1244" xr:uid="{00000000-0005-0000-0000-000019050000}"/>
    <cellStyle name="Comma 2 2 3 5 2" xfId="1245" xr:uid="{00000000-0005-0000-0000-00001A050000}"/>
    <cellStyle name="Comma 2 2 3 5 3" xfId="1246" xr:uid="{00000000-0005-0000-0000-00001B050000}"/>
    <cellStyle name="Comma 2 2 3 6" xfId="1247" xr:uid="{00000000-0005-0000-0000-00001C050000}"/>
    <cellStyle name="Comma 2 2 3 6 2" xfId="1248" xr:uid="{00000000-0005-0000-0000-00001D050000}"/>
    <cellStyle name="Comma 2 2 3 6 3" xfId="1249" xr:uid="{00000000-0005-0000-0000-00001E050000}"/>
    <cellStyle name="Comma 2 2 3 7" xfId="1250" xr:uid="{00000000-0005-0000-0000-00001F050000}"/>
    <cellStyle name="Comma 2 2 3 7 2" xfId="1251" xr:uid="{00000000-0005-0000-0000-000020050000}"/>
    <cellStyle name="Comma 2 2 3 7 3" xfId="1252" xr:uid="{00000000-0005-0000-0000-000021050000}"/>
    <cellStyle name="Comma 2 2 3 7 4" xfId="1253" xr:uid="{00000000-0005-0000-0000-000022050000}"/>
    <cellStyle name="Comma 2 2 3 8" xfId="1254" xr:uid="{00000000-0005-0000-0000-000023050000}"/>
    <cellStyle name="Comma 2 2 3 8 2" xfId="1255" xr:uid="{00000000-0005-0000-0000-000024050000}"/>
    <cellStyle name="Comma 2 2 3 8 3" xfId="1256" xr:uid="{00000000-0005-0000-0000-000025050000}"/>
    <cellStyle name="Comma 2 2 3 9" xfId="1257" xr:uid="{00000000-0005-0000-0000-000026050000}"/>
    <cellStyle name="Comma 2 2 4" xfId="1258" xr:uid="{00000000-0005-0000-0000-000027050000}"/>
    <cellStyle name="Comma 2 2 4 2" xfId="1259" xr:uid="{00000000-0005-0000-0000-000028050000}"/>
    <cellStyle name="Comma 2 2 4 3" xfId="1260" xr:uid="{00000000-0005-0000-0000-000029050000}"/>
    <cellStyle name="Comma 2 2 4 4" xfId="1261" xr:uid="{00000000-0005-0000-0000-00002A050000}"/>
    <cellStyle name="Comma 2 2 5" xfId="1262" xr:uid="{00000000-0005-0000-0000-00002B050000}"/>
    <cellStyle name="Comma 2 2 6" xfId="1263" xr:uid="{00000000-0005-0000-0000-00002C050000}"/>
    <cellStyle name="Comma 2 2 7" xfId="1264" xr:uid="{00000000-0005-0000-0000-00002D050000}"/>
    <cellStyle name="Comma 2 3" xfId="1265" xr:uid="{00000000-0005-0000-0000-00002E050000}"/>
    <cellStyle name="Comma 2 3 2" xfId="1266" xr:uid="{00000000-0005-0000-0000-00002F050000}"/>
    <cellStyle name="Comma 2 3 3" xfId="1267" xr:uid="{00000000-0005-0000-0000-000030050000}"/>
    <cellStyle name="Comma 2 3 3 2" xfId="1268" xr:uid="{00000000-0005-0000-0000-000031050000}"/>
    <cellStyle name="Comma 2 3 3 3" xfId="1269" xr:uid="{00000000-0005-0000-0000-000032050000}"/>
    <cellStyle name="Comma 2 3 3 4" xfId="1270" xr:uid="{00000000-0005-0000-0000-000033050000}"/>
    <cellStyle name="Comma 2 3 4" xfId="1271" xr:uid="{00000000-0005-0000-0000-000034050000}"/>
    <cellStyle name="Comma 2 3 4 2" xfId="1272" xr:uid="{00000000-0005-0000-0000-000035050000}"/>
    <cellStyle name="Comma 2 3 4 3" xfId="1273" xr:uid="{00000000-0005-0000-0000-000036050000}"/>
    <cellStyle name="Comma 2 3 5" xfId="1274" xr:uid="{00000000-0005-0000-0000-000037050000}"/>
    <cellStyle name="Comma 2 3 5 2" xfId="1275" xr:uid="{00000000-0005-0000-0000-000038050000}"/>
    <cellStyle name="Comma 2 3 5 3" xfId="1276" xr:uid="{00000000-0005-0000-0000-000039050000}"/>
    <cellStyle name="Comma 2 3 6" xfId="1277" xr:uid="{00000000-0005-0000-0000-00003A050000}"/>
    <cellStyle name="Comma 2 3 7" xfId="1278" xr:uid="{00000000-0005-0000-0000-00003B050000}"/>
    <cellStyle name="Comma 2 3 8" xfId="1279" xr:uid="{00000000-0005-0000-0000-00003C050000}"/>
    <cellStyle name="Comma 2 4" xfId="1280" xr:uid="{00000000-0005-0000-0000-00003D050000}"/>
    <cellStyle name="Comma 2 4 2" xfId="1281" xr:uid="{00000000-0005-0000-0000-00003E050000}"/>
    <cellStyle name="Comma 2 4 2 2" xfId="1282" xr:uid="{00000000-0005-0000-0000-00003F050000}"/>
    <cellStyle name="Comma 2 4 2 2 2" xfId="1283" xr:uid="{00000000-0005-0000-0000-000040050000}"/>
    <cellStyle name="Comma 2 4 2 3" xfId="1284" xr:uid="{00000000-0005-0000-0000-000041050000}"/>
    <cellStyle name="Comma 2 4 2 4" xfId="1285" xr:uid="{00000000-0005-0000-0000-000042050000}"/>
    <cellStyle name="Comma 2 4 2 5" xfId="1286" xr:uid="{00000000-0005-0000-0000-000043050000}"/>
    <cellStyle name="Comma 2 4 2 5 2" xfId="1287" xr:uid="{00000000-0005-0000-0000-000044050000}"/>
    <cellStyle name="Comma 2 4 2 5 3" xfId="1288" xr:uid="{00000000-0005-0000-0000-000045050000}"/>
    <cellStyle name="Comma 2 4 2 6" xfId="1289" xr:uid="{00000000-0005-0000-0000-000046050000}"/>
    <cellStyle name="Comma 2 4 3" xfId="1290" xr:uid="{00000000-0005-0000-0000-000047050000}"/>
    <cellStyle name="Comma 2 4 3 2" xfId="1291" xr:uid="{00000000-0005-0000-0000-000048050000}"/>
    <cellStyle name="Comma 2 4 3 2 2" xfId="1292" xr:uid="{00000000-0005-0000-0000-000049050000}"/>
    <cellStyle name="Comma 2 4 3 3" xfId="1293" xr:uid="{00000000-0005-0000-0000-00004A050000}"/>
    <cellStyle name="Comma 2 4 3 4" xfId="1294" xr:uid="{00000000-0005-0000-0000-00004B050000}"/>
    <cellStyle name="Comma 2 4 3 5" xfId="1295" xr:uid="{00000000-0005-0000-0000-00004C050000}"/>
    <cellStyle name="Comma 2 4 3 5 2" xfId="1296" xr:uid="{00000000-0005-0000-0000-00004D050000}"/>
    <cellStyle name="Comma 2 4 3 5 3" xfId="1297" xr:uid="{00000000-0005-0000-0000-00004E050000}"/>
    <cellStyle name="Comma 2 4 3 6" xfId="1298" xr:uid="{00000000-0005-0000-0000-00004F050000}"/>
    <cellStyle name="Comma 2 4 4" xfId="1299" xr:uid="{00000000-0005-0000-0000-000050050000}"/>
    <cellStyle name="Comma 2 4 4 2" xfId="1300" xr:uid="{00000000-0005-0000-0000-000051050000}"/>
    <cellStyle name="Comma 2 4 5" xfId="1301" xr:uid="{00000000-0005-0000-0000-000052050000}"/>
    <cellStyle name="Comma 2 4 6" xfId="1302" xr:uid="{00000000-0005-0000-0000-000053050000}"/>
    <cellStyle name="Comma 2 4 7" xfId="1303" xr:uid="{00000000-0005-0000-0000-000054050000}"/>
    <cellStyle name="Comma 2 4 7 2" xfId="1304" xr:uid="{00000000-0005-0000-0000-000055050000}"/>
    <cellStyle name="Comma 2 4 8" xfId="1305" xr:uid="{00000000-0005-0000-0000-000056050000}"/>
    <cellStyle name="Comma 2 4 8 2" xfId="1306" xr:uid="{00000000-0005-0000-0000-000057050000}"/>
    <cellStyle name="Comma 2 4 8 3" xfId="1307" xr:uid="{00000000-0005-0000-0000-000058050000}"/>
    <cellStyle name="Comma 2 4 9" xfId="1308" xr:uid="{00000000-0005-0000-0000-000059050000}"/>
    <cellStyle name="Comma 2 5" xfId="1309" xr:uid="{00000000-0005-0000-0000-00005A050000}"/>
    <cellStyle name="Comma 2 5 2" xfId="1310" xr:uid="{00000000-0005-0000-0000-00005B050000}"/>
    <cellStyle name="Comma 2 5 2 2" xfId="1311" xr:uid="{00000000-0005-0000-0000-00005C050000}"/>
    <cellStyle name="Comma 2 5 2 3" xfId="1312" xr:uid="{00000000-0005-0000-0000-00005D050000}"/>
    <cellStyle name="Comma 2 5 3" xfId="1313" xr:uid="{00000000-0005-0000-0000-00005E050000}"/>
    <cellStyle name="Comma 2 6" xfId="1314" xr:uid="{00000000-0005-0000-0000-00005F050000}"/>
    <cellStyle name="Comma 2 6 2" xfId="1315" xr:uid="{00000000-0005-0000-0000-000060050000}"/>
    <cellStyle name="Comma 2 6 3" xfId="1316" xr:uid="{00000000-0005-0000-0000-000061050000}"/>
    <cellStyle name="Comma 2 7" xfId="1317" xr:uid="{00000000-0005-0000-0000-000062050000}"/>
    <cellStyle name="Comma 2 8" xfId="1318" xr:uid="{00000000-0005-0000-0000-000063050000}"/>
    <cellStyle name="Comma 3" xfId="1319" xr:uid="{00000000-0005-0000-0000-000064050000}"/>
    <cellStyle name="Comma 3 2" xfId="1320" xr:uid="{00000000-0005-0000-0000-000065050000}"/>
    <cellStyle name="Comma 3 2 10" xfId="3841" xr:uid="{00000000-0005-0000-0000-000066050000}"/>
    <cellStyle name="Comma 3 2 2" xfId="1321" xr:uid="{00000000-0005-0000-0000-000067050000}"/>
    <cellStyle name="Comma 3 2 2 2" xfId="1322" xr:uid="{00000000-0005-0000-0000-000068050000}"/>
    <cellStyle name="Comma 3 2 2 3" xfId="1323" xr:uid="{00000000-0005-0000-0000-000069050000}"/>
    <cellStyle name="Comma 3 2 2 4" xfId="1324" xr:uid="{00000000-0005-0000-0000-00006A050000}"/>
    <cellStyle name="Comma 3 2 3" xfId="1325" xr:uid="{00000000-0005-0000-0000-00006B050000}"/>
    <cellStyle name="Comma 3 2 3 2" xfId="1326" xr:uid="{00000000-0005-0000-0000-00006C050000}"/>
    <cellStyle name="Comma 3 2 3 3" xfId="1327" xr:uid="{00000000-0005-0000-0000-00006D050000}"/>
    <cellStyle name="Comma 3 2 3 4" xfId="1328" xr:uid="{00000000-0005-0000-0000-00006E050000}"/>
    <cellStyle name="Comma 3 2 4" xfId="1329" xr:uid="{00000000-0005-0000-0000-00006F050000}"/>
    <cellStyle name="Comma 3 2 4 2" xfId="1330" xr:uid="{00000000-0005-0000-0000-000070050000}"/>
    <cellStyle name="Comma 3 2 4 3" xfId="1331" xr:uid="{00000000-0005-0000-0000-000071050000}"/>
    <cellStyle name="Comma 3 2 5" xfId="1332" xr:uid="{00000000-0005-0000-0000-000072050000}"/>
    <cellStyle name="Comma 3 2 5 2" xfId="1333" xr:uid="{00000000-0005-0000-0000-000073050000}"/>
    <cellStyle name="Comma 3 2 5 3" xfId="1334" xr:uid="{00000000-0005-0000-0000-000074050000}"/>
    <cellStyle name="Comma 3 2 6" xfId="1335" xr:uid="{00000000-0005-0000-0000-000075050000}"/>
    <cellStyle name="Comma 3 2 6 2" xfId="1336" xr:uid="{00000000-0005-0000-0000-000076050000}"/>
    <cellStyle name="Comma 3 2 6 3" xfId="1337" xr:uid="{00000000-0005-0000-0000-000077050000}"/>
    <cellStyle name="Comma 3 2 7" xfId="1338" xr:uid="{00000000-0005-0000-0000-000078050000}"/>
    <cellStyle name="Comma 3 2 8" xfId="1339" xr:uid="{00000000-0005-0000-0000-000079050000}"/>
    <cellStyle name="Comma 3 2 9" xfId="1340" xr:uid="{00000000-0005-0000-0000-00007A050000}"/>
    <cellStyle name="Comma 3 3" xfId="1341" xr:uid="{00000000-0005-0000-0000-00007B050000}"/>
    <cellStyle name="Comma 3 3 2" xfId="1342" xr:uid="{00000000-0005-0000-0000-00007C050000}"/>
    <cellStyle name="Comma 3 4" xfId="1343" xr:uid="{00000000-0005-0000-0000-00007D050000}"/>
    <cellStyle name="Comma 3 4 2" xfId="1344" xr:uid="{00000000-0005-0000-0000-00007E050000}"/>
    <cellStyle name="Comma 3 4 3" xfId="1345" xr:uid="{00000000-0005-0000-0000-00007F050000}"/>
    <cellStyle name="Comma 3 5" xfId="1346" xr:uid="{00000000-0005-0000-0000-000080050000}"/>
    <cellStyle name="Comma 3 5 2" xfId="1347" xr:uid="{00000000-0005-0000-0000-000081050000}"/>
    <cellStyle name="Comma 3 5 3" xfId="1348" xr:uid="{00000000-0005-0000-0000-000082050000}"/>
    <cellStyle name="Comma 3 6" xfId="1349" xr:uid="{00000000-0005-0000-0000-000083050000}"/>
    <cellStyle name="Comma 4" xfId="1350" xr:uid="{00000000-0005-0000-0000-000084050000}"/>
    <cellStyle name="Comma 4 10" xfId="1351" xr:uid="{00000000-0005-0000-0000-000085050000}"/>
    <cellStyle name="Comma 4 11" xfId="1352" xr:uid="{00000000-0005-0000-0000-000086050000}"/>
    <cellStyle name="Comma 4 12" xfId="1353" xr:uid="{00000000-0005-0000-0000-000087050000}"/>
    <cellStyle name="Comma 4 13" xfId="1354" xr:uid="{00000000-0005-0000-0000-000088050000}"/>
    <cellStyle name="Comma 4 2" xfId="1355" xr:uid="{00000000-0005-0000-0000-000089050000}"/>
    <cellStyle name="Comma 4 2 2" xfId="1356" xr:uid="{00000000-0005-0000-0000-00008A050000}"/>
    <cellStyle name="Comma 4 2 2 2" xfId="1357" xr:uid="{00000000-0005-0000-0000-00008B050000}"/>
    <cellStyle name="Comma 4 2 3" xfId="1358" xr:uid="{00000000-0005-0000-0000-00008C050000}"/>
    <cellStyle name="Comma 4 3" xfId="1359" xr:uid="{00000000-0005-0000-0000-00008D050000}"/>
    <cellStyle name="Comma 4 3 2" xfId="1360" xr:uid="{00000000-0005-0000-0000-00008E050000}"/>
    <cellStyle name="Comma 4 3 2 2" xfId="1361" xr:uid="{00000000-0005-0000-0000-00008F050000}"/>
    <cellStyle name="Comma 4 3 2 3" xfId="1362" xr:uid="{00000000-0005-0000-0000-000090050000}"/>
    <cellStyle name="Comma 4 3 2 4" xfId="1363" xr:uid="{00000000-0005-0000-0000-000091050000}"/>
    <cellStyle name="Comma 4 3 3" xfId="1364" xr:uid="{00000000-0005-0000-0000-000092050000}"/>
    <cellStyle name="Comma 4 3 3 2" xfId="1365" xr:uid="{00000000-0005-0000-0000-000093050000}"/>
    <cellStyle name="Comma 4 3 3 3" xfId="1366" xr:uid="{00000000-0005-0000-0000-000094050000}"/>
    <cellStyle name="Comma 4 3 4" xfId="1367" xr:uid="{00000000-0005-0000-0000-000095050000}"/>
    <cellStyle name="Comma 4 3 4 2" xfId="1368" xr:uid="{00000000-0005-0000-0000-000096050000}"/>
    <cellStyle name="Comma 4 3 4 3" xfId="1369" xr:uid="{00000000-0005-0000-0000-000097050000}"/>
    <cellStyle name="Comma 4 3 5" xfId="1370" xr:uid="{00000000-0005-0000-0000-000098050000}"/>
    <cellStyle name="Comma 4 3 6" xfId="1371" xr:uid="{00000000-0005-0000-0000-000099050000}"/>
    <cellStyle name="Comma 4 3 7" xfId="1372" xr:uid="{00000000-0005-0000-0000-00009A050000}"/>
    <cellStyle name="Comma 4 3 8" xfId="1373" xr:uid="{00000000-0005-0000-0000-00009B050000}"/>
    <cellStyle name="Comma 4 4" xfId="1374" xr:uid="{00000000-0005-0000-0000-00009C050000}"/>
    <cellStyle name="Comma 4 4 2" xfId="1375" xr:uid="{00000000-0005-0000-0000-00009D050000}"/>
    <cellStyle name="Comma 4 4 2 2" xfId="1376" xr:uid="{00000000-0005-0000-0000-00009E050000}"/>
    <cellStyle name="Comma 4 4 2 3" xfId="1377" xr:uid="{00000000-0005-0000-0000-00009F050000}"/>
    <cellStyle name="Comma 4 4 2 4" xfId="1378" xr:uid="{00000000-0005-0000-0000-0000A0050000}"/>
    <cellStyle name="Comma 4 4 3" xfId="1379" xr:uid="{00000000-0005-0000-0000-0000A1050000}"/>
    <cellStyle name="Comma 4 4 3 2" xfId="1380" xr:uid="{00000000-0005-0000-0000-0000A2050000}"/>
    <cellStyle name="Comma 4 4 3 3" xfId="1381" xr:uid="{00000000-0005-0000-0000-0000A3050000}"/>
    <cellStyle name="Comma 4 4 4" xfId="1382" xr:uid="{00000000-0005-0000-0000-0000A4050000}"/>
    <cellStyle name="Comma 4 4 4 2" xfId="1383" xr:uid="{00000000-0005-0000-0000-0000A5050000}"/>
    <cellStyle name="Comma 4 4 4 3" xfId="1384" xr:uid="{00000000-0005-0000-0000-0000A6050000}"/>
    <cellStyle name="Comma 4 4 5" xfId="1385" xr:uid="{00000000-0005-0000-0000-0000A7050000}"/>
    <cellStyle name="Comma 4 4 5 2" xfId="1386" xr:uid="{00000000-0005-0000-0000-0000A8050000}"/>
    <cellStyle name="Comma 4 4 5 3" xfId="1387" xr:uid="{00000000-0005-0000-0000-0000A9050000}"/>
    <cellStyle name="Comma 4 4 6" xfId="1388" xr:uid="{00000000-0005-0000-0000-0000AA050000}"/>
    <cellStyle name="Comma 4 4 7" xfId="1389" xr:uid="{00000000-0005-0000-0000-0000AB050000}"/>
    <cellStyle name="Comma 4 4 8" xfId="1390" xr:uid="{00000000-0005-0000-0000-0000AC050000}"/>
    <cellStyle name="Comma 4 5" xfId="1391" xr:uid="{00000000-0005-0000-0000-0000AD050000}"/>
    <cellStyle name="Comma 4 5 2" xfId="1392" xr:uid="{00000000-0005-0000-0000-0000AE050000}"/>
    <cellStyle name="Comma 4 6" xfId="1393" xr:uid="{00000000-0005-0000-0000-0000AF050000}"/>
    <cellStyle name="Comma 4 6 2" xfId="1394" xr:uid="{00000000-0005-0000-0000-0000B0050000}"/>
    <cellStyle name="Comma 4 6 3" xfId="1395" xr:uid="{00000000-0005-0000-0000-0000B1050000}"/>
    <cellStyle name="Comma 4 6 4" xfId="1396" xr:uid="{00000000-0005-0000-0000-0000B2050000}"/>
    <cellStyle name="Comma 4 7" xfId="1397" xr:uid="{00000000-0005-0000-0000-0000B3050000}"/>
    <cellStyle name="Comma 4 7 2" xfId="1398" xr:uid="{00000000-0005-0000-0000-0000B4050000}"/>
    <cellStyle name="Comma 4 7 3" xfId="1399" xr:uid="{00000000-0005-0000-0000-0000B5050000}"/>
    <cellStyle name="Comma 4 8" xfId="1400" xr:uid="{00000000-0005-0000-0000-0000B6050000}"/>
    <cellStyle name="Comma 4 8 2" xfId="1401" xr:uid="{00000000-0005-0000-0000-0000B7050000}"/>
    <cellStyle name="Comma 4 8 3" xfId="1402" xr:uid="{00000000-0005-0000-0000-0000B8050000}"/>
    <cellStyle name="Comma 4 9" xfId="1403" xr:uid="{00000000-0005-0000-0000-0000B9050000}"/>
    <cellStyle name="Comma 4 9 2" xfId="1404" xr:uid="{00000000-0005-0000-0000-0000BA050000}"/>
    <cellStyle name="Comma 4 9 3" xfId="1405" xr:uid="{00000000-0005-0000-0000-0000BB050000}"/>
    <cellStyle name="Comma 5" xfId="1406" xr:uid="{00000000-0005-0000-0000-0000BC050000}"/>
    <cellStyle name="Comma 5 2" xfId="1407" xr:uid="{00000000-0005-0000-0000-0000BD050000}"/>
    <cellStyle name="Comma 5 2 2" xfId="1408" xr:uid="{00000000-0005-0000-0000-0000BE050000}"/>
    <cellStyle name="Comma 5 2 3" xfId="1409" xr:uid="{00000000-0005-0000-0000-0000BF050000}"/>
    <cellStyle name="Comma 5 2 4" xfId="1410" xr:uid="{00000000-0005-0000-0000-0000C0050000}"/>
    <cellStyle name="Comma 5 3" xfId="1411" xr:uid="{00000000-0005-0000-0000-0000C1050000}"/>
    <cellStyle name="Comma 5 3 2" xfId="1412" xr:uid="{00000000-0005-0000-0000-0000C2050000}"/>
    <cellStyle name="Comma 5 3 3" xfId="1413" xr:uid="{00000000-0005-0000-0000-0000C3050000}"/>
    <cellStyle name="Comma 5 4" xfId="1414" xr:uid="{00000000-0005-0000-0000-0000C4050000}"/>
    <cellStyle name="Comma 5 4 2" xfId="1415" xr:uid="{00000000-0005-0000-0000-0000C5050000}"/>
    <cellStyle name="Comma 5 4 3" xfId="1416" xr:uid="{00000000-0005-0000-0000-0000C6050000}"/>
    <cellStyle name="Comma 5 5" xfId="1417" xr:uid="{00000000-0005-0000-0000-0000C7050000}"/>
    <cellStyle name="Comma 5 6" xfId="1418" xr:uid="{00000000-0005-0000-0000-0000C8050000}"/>
    <cellStyle name="Comma 5 7" xfId="1419" xr:uid="{00000000-0005-0000-0000-0000C9050000}"/>
    <cellStyle name="Comma 5 8" xfId="1420" xr:uid="{00000000-0005-0000-0000-0000CA050000}"/>
    <cellStyle name="Comma 6" xfId="1421" xr:uid="{00000000-0005-0000-0000-0000CB050000}"/>
    <cellStyle name="Comma 6 2" xfId="1422" xr:uid="{00000000-0005-0000-0000-0000CC050000}"/>
    <cellStyle name="Comma 6 2 2" xfId="1423" xr:uid="{00000000-0005-0000-0000-0000CD050000}"/>
    <cellStyle name="Comma 6 2 3" xfId="1424" xr:uid="{00000000-0005-0000-0000-0000CE050000}"/>
    <cellStyle name="Comma 6 2 4" xfId="1425" xr:uid="{00000000-0005-0000-0000-0000CF050000}"/>
    <cellStyle name="Comma 6 3" xfId="1426" xr:uid="{00000000-0005-0000-0000-0000D0050000}"/>
    <cellStyle name="Comma 6 3 2" xfId="1427" xr:uid="{00000000-0005-0000-0000-0000D1050000}"/>
    <cellStyle name="Comma 6 3 3" xfId="1428" xr:uid="{00000000-0005-0000-0000-0000D2050000}"/>
    <cellStyle name="Comma 6 4" xfId="1429" xr:uid="{00000000-0005-0000-0000-0000D3050000}"/>
    <cellStyle name="Comma 6 4 2" xfId="1430" xr:uid="{00000000-0005-0000-0000-0000D4050000}"/>
    <cellStyle name="Comma 6 4 3" xfId="1431" xr:uid="{00000000-0005-0000-0000-0000D5050000}"/>
    <cellStyle name="Comma 6 5" xfId="1432" xr:uid="{00000000-0005-0000-0000-0000D6050000}"/>
    <cellStyle name="Comma 6 6" xfId="1433" xr:uid="{00000000-0005-0000-0000-0000D7050000}"/>
    <cellStyle name="Comma 6 7" xfId="1434" xr:uid="{00000000-0005-0000-0000-0000D8050000}"/>
    <cellStyle name="Comma 7" xfId="1435" xr:uid="{00000000-0005-0000-0000-0000D9050000}"/>
    <cellStyle name="Comma 7 10" xfId="1436" xr:uid="{00000000-0005-0000-0000-0000DA050000}"/>
    <cellStyle name="Comma 7 11" xfId="1437" xr:uid="{00000000-0005-0000-0000-0000DB050000}"/>
    <cellStyle name="Comma 7 2" xfId="1438" xr:uid="{00000000-0005-0000-0000-0000DC050000}"/>
    <cellStyle name="Comma 7 2 2" xfId="1439" xr:uid="{00000000-0005-0000-0000-0000DD050000}"/>
    <cellStyle name="Comma 7 2 2 2" xfId="1440" xr:uid="{00000000-0005-0000-0000-0000DE050000}"/>
    <cellStyle name="Comma 7 2 2 3" xfId="1441" xr:uid="{00000000-0005-0000-0000-0000DF050000}"/>
    <cellStyle name="Comma 7 2 2 4" xfId="1442" xr:uid="{00000000-0005-0000-0000-0000E0050000}"/>
    <cellStyle name="Comma 7 2 3" xfId="1443" xr:uid="{00000000-0005-0000-0000-0000E1050000}"/>
    <cellStyle name="Comma 7 2 3 2" xfId="1444" xr:uid="{00000000-0005-0000-0000-0000E2050000}"/>
    <cellStyle name="Comma 7 2 3 3" xfId="1445" xr:uid="{00000000-0005-0000-0000-0000E3050000}"/>
    <cellStyle name="Comma 7 2 4" xfId="1446" xr:uid="{00000000-0005-0000-0000-0000E4050000}"/>
    <cellStyle name="Comma 7 2 4 2" xfId="1447" xr:uid="{00000000-0005-0000-0000-0000E5050000}"/>
    <cellStyle name="Comma 7 2 4 3" xfId="1448" xr:uid="{00000000-0005-0000-0000-0000E6050000}"/>
    <cellStyle name="Comma 7 2 5" xfId="1449" xr:uid="{00000000-0005-0000-0000-0000E7050000}"/>
    <cellStyle name="Comma 7 2 5 2" xfId="1450" xr:uid="{00000000-0005-0000-0000-0000E8050000}"/>
    <cellStyle name="Comma 7 2 5 3" xfId="1451" xr:uid="{00000000-0005-0000-0000-0000E9050000}"/>
    <cellStyle name="Comma 7 2 6" xfId="1452" xr:uid="{00000000-0005-0000-0000-0000EA050000}"/>
    <cellStyle name="Comma 7 2 7" xfId="1453" xr:uid="{00000000-0005-0000-0000-0000EB050000}"/>
    <cellStyle name="Comma 7 2 8" xfId="1454" xr:uid="{00000000-0005-0000-0000-0000EC050000}"/>
    <cellStyle name="Comma 7 3" xfId="1455" xr:uid="{00000000-0005-0000-0000-0000ED050000}"/>
    <cellStyle name="Comma 7 3 2" xfId="1456" xr:uid="{00000000-0005-0000-0000-0000EE050000}"/>
    <cellStyle name="Comma 7 3 2 2" xfId="1457" xr:uid="{00000000-0005-0000-0000-0000EF050000}"/>
    <cellStyle name="Comma 7 3 2 3" xfId="1458" xr:uid="{00000000-0005-0000-0000-0000F0050000}"/>
    <cellStyle name="Comma 7 3 2 4" xfId="1459" xr:uid="{00000000-0005-0000-0000-0000F1050000}"/>
    <cellStyle name="Comma 7 3 3" xfId="1460" xr:uid="{00000000-0005-0000-0000-0000F2050000}"/>
    <cellStyle name="Comma 7 3 3 2" xfId="1461" xr:uid="{00000000-0005-0000-0000-0000F3050000}"/>
    <cellStyle name="Comma 7 3 3 3" xfId="1462" xr:uid="{00000000-0005-0000-0000-0000F4050000}"/>
    <cellStyle name="Comma 7 3 4" xfId="1463" xr:uid="{00000000-0005-0000-0000-0000F5050000}"/>
    <cellStyle name="Comma 7 3 4 2" xfId="1464" xr:uid="{00000000-0005-0000-0000-0000F6050000}"/>
    <cellStyle name="Comma 7 3 4 3" xfId="1465" xr:uid="{00000000-0005-0000-0000-0000F7050000}"/>
    <cellStyle name="Comma 7 3 5" xfId="1466" xr:uid="{00000000-0005-0000-0000-0000F8050000}"/>
    <cellStyle name="Comma 7 3 5 2" xfId="1467" xr:uid="{00000000-0005-0000-0000-0000F9050000}"/>
    <cellStyle name="Comma 7 3 5 3" xfId="1468" xr:uid="{00000000-0005-0000-0000-0000FA050000}"/>
    <cellStyle name="Comma 7 3 6" xfId="1469" xr:uid="{00000000-0005-0000-0000-0000FB050000}"/>
    <cellStyle name="Comma 7 3 7" xfId="1470" xr:uid="{00000000-0005-0000-0000-0000FC050000}"/>
    <cellStyle name="Comma 7 3 8" xfId="1471" xr:uid="{00000000-0005-0000-0000-0000FD050000}"/>
    <cellStyle name="Comma 7 4" xfId="1472" xr:uid="{00000000-0005-0000-0000-0000FE050000}"/>
    <cellStyle name="Comma 7 4 2" xfId="1473" xr:uid="{00000000-0005-0000-0000-0000FF050000}"/>
    <cellStyle name="Comma 7 4 3" xfId="1474" xr:uid="{00000000-0005-0000-0000-000000060000}"/>
    <cellStyle name="Comma 7 4 4" xfId="1475" xr:uid="{00000000-0005-0000-0000-000001060000}"/>
    <cellStyle name="Comma 7 5" xfId="1476" xr:uid="{00000000-0005-0000-0000-000002060000}"/>
    <cellStyle name="Comma 7 5 2" xfId="1477" xr:uid="{00000000-0005-0000-0000-000003060000}"/>
    <cellStyle name="Comma 7 5 3" xfId="1478" xr:uid="{00000000-0005-0000-0000-000004060000}"/>
    <cellStyle name="Comma 7 6" xfId="1479" xr:uid="{00000000-0005-0000-0000-000005060000}"/>
    <cellStyle name="Comma 7 6 2" xfId="1480" xr:uid="{00000000-0005-0000-0000-000006060000}"/>
    <cellStyle name="Comma 7 6 3" xfId="1481" xr:uid="{00000000-0005-0000-0000-000007060000}"/>
    <cellStyle name="Comma 7 7" xfId="1482" xr:uid="{00000000-0005-0000-0000-000008060000}"/>
    <cellStyle name="Comma 7 7 2" xfId="1483" xr:uid="{00000000-0005-0000-0000-000009060000}"/>
    <cellStyle name="Comma 7 7 3" xfId="1484" xr:uid="{00000000-0005-0000-0000-00000A060000}"/>
    <cellStyle name="Comma 7 8" xfId="1485" xr:uid="{00000000-0005-0000-0000-00000B060000}"/>
    <cellStyle name="Comma 7 8 2" xfId="1486" xr:uid="{00000000-0005-0000-0000-00000C060000}"/>
    <cellStyle name="Comma 7 8 3" xfId="1487" xr:uid="{00000000-0005-0000-0000-00000D060000}"/>
    <cellStyle name="Comma 7 9" xfId="1488" xr:uid="{00000000-0005-0000-0000-00000E060000}"/>
    <cellStyle name="Comma 8" xfId="1489" xr:uid="{00000000-0005-0000-0000-00000F060000}"/>
    <cellStyle name="Comma 8 2" xfId="1490" xr:uid="{00000000-0005-0000-0000-000010060000}"/>
    <cellStyle name="Comma 8 2 2" xfId="1491" xr:uid="{00000000-0005-0000-0000-000011060000}"/>
    <cellStyle name="Comma 8 2 3" xfId="1492" xr:uid="{00000000-0005-0000-0000-000012060000}"/>
    <cellStyle name="Comma 8 3" xfId="1493" xr:uid="{00000000-0005-0000-0000-000013060000}"/>
    <cellStyle name="Comma 9" xfId="1494" xr:uid="{00000000-0005-0000-0000-000014060000}"/>
    <cellStyle name="Comma 9 2" xfId="1495" xr:uid="{00000000-0005-0000-0000-000015060000}"/>
    <cellStyle name="Currency" xfId="3862" builtinId="4"/>
    <cellStyle name="Currency 2" xfId="1496" xr:uid="{00000000-0005-0000-0000-000016060000}"/>
    <cellStyle name="Currency 2 10" xfId="1497" xr:uid="{00000000-0005-0000-0000-000017060000}"/>
    <cellStyle name="Currency 2 11" xfId="1498" xr:uid="{00000000-0005-0000-0000-000018060000}"/>
    <cellStyle name="Currency 2 12" xfId="1499" xr:uid="{00000000-0005-0000-0000-000019060000}"/>
    <cellStyle name="Currency 2 2" xfId="1500" xr:uid="{00000000-0005-0000-0000-00001A060000}"/>
    <cellStyle name="Currency 2 2 2" xfId="1501" xr:uid="{00000000-0005-0000-0000-00001B060000}"/>
    <cellStyle name="Currency 2 2 2 2" xfId="1502" xr:uid="{00000000-0005-0000-0000-00001C060000}"/>
    <cellStyle name="Currency 2 2 2 3" xfId="1503" xr:uid="{00000000-0005-0000-0000-00001D060000}"/>
    <cellStyle name="Currency 2 2 2 4" xfId="1504" xr:uid="{00000000-0005-0000-0000-00001E060000}"/>
    <cellStyle name="Currency 2 2 3" xfId="1505" xr:uid="{00000000-0005-0000-0000-00001F060000}"/>
    <cellStyle name="Currency 2 2 3 2" xfId="1506" xr:uid="{00000000-0005-0000-0000-000020060000}"/>
    <cellStyle name="Currency 2 2 3 3" xfId="1507" xr:uid="{00000000-0005-0000-0000-000021060000}"/>
    <cellStyle name="Currency 2 2 4" xfId="1508" xr:uid="{00000000-0005-0000-0000-000022060000}"/>
    <cellStyle name="Currency 2 2 4 2" xfId="1509" xr:uid="{00000000-0005-0000-0000-000023060000}"/>
    <cellStyle name="Currency 2 2 4 3" xfId="1510" xr:uid="{00000000-0005-0000-0000-000024060000}"/>
    <cellStyle name="Currency 2 2 5" xfId="1511" xr:uid="{00000000-0005-0000-0000-000025060000}"/>
    <cellStyle name="Currency 2 2 5 2" xfId="1512" xr:uid="{00000000-0005-0000-0000-000026060000}"/>
    <cellStyle name="Currency 2 2 5 3" xfId="1513" xr:uid="{00000000-0005-0000-0000-000027060000}"/>
    <cellStyle name="Currency 2 2 6" xfId="1514" xr:uid="{00000000-0005-0000-0000-000028060000}"/>
    <cellStyle name="Currency 2 2 7" xfId="1515" xr:uid="{00000000-0005-0000-0000-000029060000}"/>
    <cellStyle name="Currency 2 2 8" xfId="1516" xr:uid="{00000000-0005-0000-0000-00002A060000}"/>
    <cellStyle name="Currency 2 2 9" xfId="3842" xr:uid="{00000000-0005-0000-0000-00002B060000}"/>
    <cellStyle name="Currency 2 3" xfId="1517" xr:uid="{00000000-0005-0000-0000-00002C060000}"/>
    <cellStyle name="Currency 2 3 2" xfId="1518" xr:uid="{00000000-0005-0000-0000-00002D060000}"/>
    <cellStyle name="Currency 2 3 2 2" xfId="1519" xr:uid="{00000000-0005-0000-0000-00002E060000}"/>
    <cellStyle name="Currency 2 3 2 3" xfId="1520" xr:uid="{00000000-0005-0000-0000-00002F060000}"/>
    <cellStyle name="Currency 2 3 2 4" xfId="1521" xr:uid="{00000000-0005-0000-0000-000030060000}"/>
    <cellStyle name="Currency 2 3 3" xfId="1522" xr:uid="{00000000-0005-0000-0000-000031060000}"/>
    <cellStyle name="Currency 2 3 3 2" xfId="1523" xr:uid="{00000000-0005-0000-0000-000032060000}"/>
    <cellStyle name="Currency 2 3 3 3" xfId="1524" xr:uid="{00000000-0005-0000-0000-000033060000}"/>
    <cellStyle name="Currency 2 3 4" xfId="1525" xr:uid="{00000000-0005-0000-0000-000034060000}"/>
    <cellStyle name="Currency 2 3 4 2" xfId="1526" xr:uid="{00000000-0005-0000-0000-000035060000}"/>
    <cellStyle name="Currency 2 3 4 3" xfId="1527" xr:uid="{00000000-0005-0000-0000-000036060000}"/>
    <cellStyle name="Currency 2 3 5" xfId="1528" xr:uid="{00000000-0005-0000-0000-000037060000}"/>
    <cellStyle name="Currency 2 3 5 2" xfId="1529" xr:uid="{00000000-0005-0000-0000-000038060000}"/>
    <cellStyle name="Currency 2 3 5 3" xfId="1530" xr:uid="{00000000-0005-0000-0000-000039060000}"/>
    <cellStyle name="Currency 2 3 6" xfId="1531" xr:uid="{00000000-0005-0000-0000-00003A060000}"/>
    <cellStyle name="Currency 2 3 7" xfId="1532" xr:uid="{00000000-0005-0000-0000-00003B060000}"/>
    <cellStyle name="Currency 2 3 8" xfId="1533" xr:uid="{00000000-0005-0000-0000-00003C060000}"/>
    <cellStyle name="Currency 2 4" xfId="1534" xr:uid="{00000000-0005-0000-0000-00003D060000}"/>
    <cellStyle name="Currency 2 4 2" xfId="1535" xr:uid="{00000000-0005-0000-0000-00003E060000}"/>
    <cellStyle name="Currency 2 5" xfId="1536" xr:uid="{00000000-0005-0000-0000-00003F060000}"/>
    <cellStyle name="Currency 2 5 2" xfId="1537" xr:uid="{00000000-0005-0000-0000-000040060000}"/>
    <cellStyle name="Currency 2 5 3" xfId="1538" xr:uid="{00000000-0005-0000-0000-000041060000}"/>
    <cellStyle name="Currency 2 5 4" xfId="1539" xr:uid="{00000000-0005-0000-0000-000042060000}"/>
    <cellStyle name="Currency 2 6" xfId="1540" xr:uid="{00000000-0005-0000-0000-000043060000}"/>
    <cellStyle name="Currency 2 6 2" xfId="1541" xr:uid="{00000000-0005-0000-0000-000044060000}"/>
    <cellStyle name="Currency 2 6 3" xfId="1542" xr:uid="{00000000-0005-0000-0000-000045060000}"/>
    <cellStyle name="Currency 2 7" xfId="1543" xr:uid="{00000000-0005-0000-0000-000046060000}"/>
    <cellStyle name="Currency 2 7 2" xfId="1544" xr:uid="{00000000-0005-0000-0000-000047060000}"/>
    <cellStyle name="Currency 2 7 3" xfId="1545" xr:uid="{00000000-0005-0000-0000-000048060000}"/>
    <cellStyle name="Currency 2 8" xfId="1546" xr:uid="{00000000-0005-0000-0000-000049060000}"/>
    <cellStyle name="Currency 2 8 2" xfId="1547" xr:uid="{00000000-0005-0000-0000-00004A060000}"/>
    <cellStyle name="Currency 2 8 3" xfId="1548" xr:uid="{00000000-0005-0000-0000-00004B060000}"/>
    <cellStyle name="Currency 2 8 4" xfId="1549" xr:uid="{00000000-0005-0000-0000-00004C060000}"/>
    <cellStyle name="Currency 2 9" xfId="1550" xr:uid="{00000000-0005-0000-0000-00004D060000}"/>
    <cellStyle name="Currency 2 9 2" xfId="1551" xr:uid="{00000000-0005-0000-0000-00004E060000}"/>
    <cellStyle name="Currency 2 9 3" xfId="1552" xr:uid="{00000000-0005-0000-0000-00004F060000}"/>
    <cellStyle name="Currency 3" xfId="1553" xr:uid="{00000000-0005-0000-0000-000050060000}"/>
    <cellStyle name="Currency 3 2" xfId="1554" xr:uid="{00000000-0005-0000-0000-000051060000}"/>
    <cellStyle name="Currency 3 2 2" xfId="1555" xr:uid="{00000000-0005-0000-0000-000052060000}"/>
    <cellStyle name="Currency 3 3" xfId="1556" xr:uid="{00000000-0005-0000-0000-000053060000}"/>
    <cellStyle name="Currency 4" xfId="3843" xr:uid="{00000000-0005-0000-0000-000054060000}"/>
    <cellStyle name="Currency 4 2" xfId="3844" xr:uid="{00000000-0005-0000-0000-000055060000}"/>
    <cellStyle name="Currency 5" xfId="3845" xr:uid="{00000000-0005-0000-0000-000056060000}"/>
    <cellStyle name="Data" xfId="1557" xr:uid="{00000000-0005-0000-0000-000057060000}"/>
    <cellStyle name="Data Bold" xfId="1558" xr:uid="{00000000-0005-0000-0000-000058060000}"/>
    <cellStyle name="Data Italic" xfId="1559" xr:uid="{00000000-0005-0000-0000-000059060000}"/>
    <cellStyle name="Data_B 01" xfId="1560" xr:uid="{00000000-0005-0000-0000-00005A060000}"/>
    <cellStyle name="Emphasis 1" xfId="1561" xr:uid="{00000000-0005-0000-0000-00005B060000}"/>
    <cellStyle name="Emphasis 2" xfId="1562" xr:uid="{00000000-0005-0000-0000-00005C060000}"/>
    <cellStyle name="Emphasis 3" xfId="1563" xr:uid="{00000000-0005-0000-0000-00005D060000}"/>
    <cellStyle name="Euro" xfId="1564" xr:uid="{00000000-0005-0000-0000-00005E060000}"/>
    <cellStyle name="Euro 2" xfId="1565" xr:uid="{00000000-0005-0000-0000-00005F060000}"/>
    <cellStyle name="Euro 3" xfId="1566" xr:uid="{00000000-0005-0000-0000-000060060000}"/>
    <cellStyle name="Euro 4" xfId="1567" xr:uid="{00000000-0005-0000-0000-000061060000}"/>
    <cellStyle name="Euro 5" xfId="3729" xr:uid="{00000000-0005-0000-0000-000062060000}"/>
    <cellStyle name="Explanatory Text" xfId="17" builtinId="53" customBuiltin="1"/>
    <cellStyle name="Explanatory Text 2" xfId="69" xr:uid="{00000000-0005-0000-0000-000064060000}"/>
    <cellStyle name="Explanatory Text 2 2" xfId="1569" xr:uid="{00000000-0005-0000-0000-000065060000}"/>
    <cellStyle name="Explanatory Text 2 3" xfId="1568" xr:uid="{00000000-0005-0000-0000-000066060000}"/>
    <cellStyle name="Explanatory Text 3" xfId="1570" xr:uid="{00000000-0005-0000-0000-000067060000}"/>
    <cellStyle name="Explanatory Text 4" xfId="1571" xr:uid="{00000000-0005-0000-0000-000068060000}"/>
    <cellStyle name="Explanatory Text 5" xfId="119" xr:uid="{00000000-0005-0000-0000-000069060000}"/>
    <cellStyle name="Footnote" xfId="1572" xr:uid="{00000000-0005-0000-0000-00006A060000}"/>
    <cellStyle name="Good" xfId="8" builtinId="26" customBuiltin="1"/>
    <cellStyle name="Good 2" xfId="59" xr:uid="{00000000-0005-0000-0000-00006C060000}"/>
    <cellStyle name="Good 2 2" xfId="1574" xr:uid="{00000000-0005-0000-0000-00006D060000}"/>
    <cellStyle name="Good 2 3" xfId="1575" xr:uid="{00000000-0005-0000-0000-00006E060000}"/>
    <cellStyle name="Good 2 4" xfId="1576" xr:uid="{00000000-0005-0000-0000-00006F060000}"/>
    <cellStyle name="Good 2 5" xfId="1573" xr:uid="{00000000-0005-0000-0000-000070060000}"/>
    <cellStyle name="Good 3" xfId="1577" xr:uid="{00000000-0005-0000-0000-000071060000}"/>
    <cellStyle name="Good 4" xfId="1578" xr:uid="{00000000-0005-0000-0000-000072060000}"/>
    <cellStyle name="Good 5" xfId="1579" xr:uid="{00000000-0005-0000-0000-000073060000}"/>
    <cellStyle name="Good 6" xfId="109" xr:uid="{00000000-0005-0000-0000-000074060000}"/>
    <cellStyle name="Heading 1" xfId="4" builtinId="16" customBuiltin="1"/>
    <cellStyle name="Heading 1 2" xfId="55" xr:uid="{00000000-0005-0000-0000-000076060000}"/>
    <cellStyle name="Heading 1 2 2" xfId="1581" xr:uid="{00000000-0005-0000-0000-000077060000}"/>
    <cellStyle name="Heading 1 2 3" xfId="1582" xr:uid="{00000000-0005-0000-0000-000078060000}"/>
    <cellStyle name="Heading 1 2 4" xfId="1583" xr:uid="{00000000-0005-0000-0000-000079060000}"/>
    <cellStyle name="Heading 1 2 5" xfId="1584" xr:uid="{00000000-0005-0000-0000-00007A060000}"/>
    <cellStyle name="Heading 1 2 6" xfId="3715" xr:uid="{00000000-0005-0000-0000-00007B060000}"/>
    <cellStyle name="Heading 1 2 7" xfId="1580" xr:uid="{00000000-0005-0000-0000-00007C060000}"/>
    <cellStyle name="Heading 1 3" xfId="1585" xr:uid="{00000000-0005-0000-0000-00007D060000}"/>
    <cellStyle name="Heading 1 4" xfId="1586" xr:uid="{00000000-0005-0000-0000-00007E060000}"/>
    <cellStyle name="Heading 1 5" xfId="105" xr:uid="{00000000-0005-0000-0000-00007F060000}"/>
    <cellStyle name="Heading 2" xfId="5" builtinId="17" customBuiltin="1"/>
    <cellStyle name="Heading 2 2" xfId="56" xr:uid="{00000000-0005-0000-0000-000081060000}"/>
    <cellStyle name="Heading 2 2 2" xfId="1588" xr:uid="{00000000-0005-0000-0000-000082060000}"/>
    <cellStyle name="Heading 2 2 3" xfId="1589" xr:uid="{00000000-0005-0000-0000-000083060000}"/>
    <cellStyle name="Heading 2 2 4" xfId="1590" xr:uid="{00000000-0005-0000-0000-000084060000}"/>
    <cellStyle name="Heading 2 2 5" xfId="1591" xr:uid="{00000000-0005-0000-0000-000085060000}"/>
    <cellStyle name="Heading 2 2 6" xfId="1592" xr:uid="{00000000-0005-0000-0000-000086060000}"/>
    <cellStyle name="Heading 2 2 7" xfId="3716" xr:uid="{00000000-0005-0000-0000-000087060000}"/>
    <cellStyle name="Heading 2 2 8" xfId="1587" xr:uid="{00000000-0005-0000-0000-000088060000}"/>
    <cellStyle name="Heading 2 3" xfId="1593" xr:uid="{00000000-0005-0000-0000-000089060000}"/>
    <cellStyle name="Heading 2 3 2" xfId="1594" xr:uid="{00000000-0005-0000-0000-00008A060000}"/>
    <cellStyle name="Heading 2 3 3" xfId="1595" xr:uid="{00000000-0005-0000-0000-00008B060000}"/>
    <cellStyle name="Heading 2 4" xfId="1596" xr:uid="{00000000-0005-0000-0000-00008C060000}"/>
    <cellStyle name="Heading 2 5" xfId="1597" xr:uid="{00000000-0005-0000-0000-00008D060000}"/>
    <cellStyle name="Heading 2 6" xfId="106" xr:uid="{00000000-0005-0000-0000-00008E060000}"/>
    <cellStyle name="Heading 3" xfId="6" builtinId="18" customBuiltin="1"/>
    <cellStyle name="Heading 3 2" xfId="57" xr:uid="{00000000-0005-0000-0000-000090060000}"/>
    <cellStyle name="Heading 3 2 2" xfId="1599" xr:uid="{00000000-0005-0000-0000-000091060000}"/>
    <cellStyle name="Heading 3 2 3" xfId="1600" xr:uid="{00000000-0005-0000-0000-000092060000}"/>
    <cellStyle name="Heading 3 2 4" xfId="1601" xr:uid="{00000000-0005-0000-0000-000093060000}"/>
    <cellStyle name="Heading 3 2 5" xfId="1602" xr:uid="{00000000-0005-0000-0000-000094060000}"/>
    <cellStyle name="Heading 3 2 6" xfId="1603" xr:uid="{00000000-0005-0000-0000-000095060000}"/>
    <cellStyle name="Heading 3 2 7" xfId="3717" xr:uid="{00000000-0005-0000-0000-000096060000}"/>
    <cellStyle name="Heading 3 2 8" xfId="1598" xr:uid="{00000000-0005-0000-0000-000097060000}"/>
    <cellStyle name="Heading 3 3" xfId="1604" xr:uid="{00000000-0005-0000-0000-000098060000}"/>
    <cellStyle name="Heading 3 3 2" xfId="1605" xr:uid="{00000000-0005-0000-0000-000099060000}"/>
    <cellStyle name="Heading 3 3 3" xfId="1606" xr:uid="{00000000-0005-0000-0000-00009A060000}"/>
    <cellStyle name="Heading 3 4" xfId="1607" xr:uid="{00000000-0005-0000-0000-00009B060000}"/>
    <cellStyle name="Heading 3 5" xfId="1608" xr:uid="{00000000-0005-0000-0000-00009C060000}"/>
    <cellStyle name="Heading 3 6" xfId="107" xr:uid="{00000000-0005-0000-0000-00009D060000}"/>
    <cellStyle name="Heading 4" xfId="7" builtinId="19" customBuiltin="1"/>
    <cellStyle name="Heading 4 2" xfId="58" xr:uid="{00000000-0005-0000-0000-00009F060000}"/>
    <cellStyle name="Heading 4 2 2" xfId="1610" xr:uid="{00000000-0005-0000-0000-0000A0060000}"/>
    <cellStyle name="Heading 4 2 3" xfId="3718" xr:uid="{00000000-0005-0000-0000-0000A1060000}"/>
    <cellStyle name="Heading 4 2 4" xfId="1609" xr:uid="{00000000-0005-0000-0000-0000A2060000}"/>
    <cellStyle name="Heading 4 3" xfId="1611" xr:uid="{00000000-0005-0000-0000-0000A3060000}"/>
    <cellStyle name="Heading 4 4" xfId="1612" xr:uid="{00000000-0005-0000-0000-0000A4060000}"/>
    <cellStyle name="Heading 4 5" xfId="1613" xr:uid="{00000000-0005-0000-0000-0000A5060000}"/>
    <cellStyle name="Heading 4 6" xfId="108" xr:uid="{00000000-0005-0000-0000-0000A6060000}"/>
    <cellStyle name="Hyperlink 2" xfId="1614" xr:uid="{00000000-0005-0000-0000-0000A7060000}"/>
    <cellStyle name="Hyperlink 3" xfId="1615" xr:uid="{00000000-0005-0000-0000-0000A8060000}"/>
    <cellStyle name="Input" xfId="11" builtinId="20" customBuiltin="1"/>
    <cellStyle name="Input 2" xfId="62" xr:uid="{00000000-0005-0000-0000-0000AA060000}"/>
    <cellStyle name="Input 2 2" xfId="1617" xr:uid="{00000000-0005-0000-0000-0000AB060000}"/>
    <cellStyle name="Input 2 2 2" xfId="1618" xr:uid="{00000000-0005-0000-0000-0000AC060000}"/>
    <cellStyle name="Input 2 2 2 2" xfId="1619" xr:uid="{00000000-0005-0000-0000-0000AD060000}"/>
    <cellStyle name="Input 2 3" xfId="1620" xr:uid="{00000000-0005-0000-0000-0000AE060000}"/>
    <cellStyle name="Input 2 3 2" xfId="1621" xr:uid="{00000000-0005-0000-0000-0000AF060000}"/>
    <cellStyle name="Input 2 3 2 2" xfId="1622" xr:uid="{00000000-0005-0000-0000-0000B0060000}"/>
    <cellStyle name="Input 2 4" xfId="1623" xr:uid="{00000000-0005-0000-0000-0000B1060000}"/>
    <cellStyle name="Input 2 4 2" xfId="1624" xr:uid="{00000000-0005-0000-0000-0000B2060000}"/>
    <cellStyle name="Input 2 4 2 2" xfId="1625" xr:uid="{00000000-0005-0000-0000-0000B3060000}"/>
    <cellStyle name="Input 2 5" xfId="1626" xr:uid="{00000000-0005-0000-0000-0000B4060000}"/>
    <cellStyle name="Input 2 5 2" xfId="1627" xr:uid="{00000000-0005-0000-0000-0000B5060000}"/>
    <cellStyle name="Input 2 5 2 2" xfId="1628" xr:uid="{00000000-0005-0000-0000-0000B6060000}"/>
    <cellStyle name="Input 2 6" xfId="1629" xr:uid="{00000000-0005-0000-0000-0000B7060000}"/>
    <cellStyle name="Input 2 6 2" xfId="1630" xr:uid="{00000000-0005-0000-0000-0000B8060000}"/>
    <cellStyle name="Input 2 7" xfId="1631" xr:uid="{00000000-0005-0000-0000-0000B9060000}"/>
    <cellStyle name="Input 2 8" xfId="3719" xr:uid="{00000000-0005-0000-0000-0000BA060000}"/>
    <cellStyle name="Input 2 9" xfId="1616" xr:uid="{00000000-0005-0000-0000-0000BB060000}"/>
    <cellStyle name="Input 3" xfId="1632" xr:uid="{00000000-0005-0000-0000-0000BC060000}"/>
    <cellStyle name="Input 3 2" xfId="1633" xr:uid="{00000000-0005-0000-0000-0000BD060000}"/>
    <cellStyle name="Input 3 2 2" xfId="1634" xr:uid="{00000000-0005-0000-0000-0000BE060000}"/>
    <cellStyle name="Input 3 2 2 2" xfId="1635" xr:uid="{00000000-0005-0000-0000-0000BF060000}"/>
    <cellStyle name="Input 3 3" xfId="1636" xr:uid="{00000000-0005-0000-0000-0000C0060000}"/>
    <cellStyle name="Input 3 3 2" xfId="1637" xr:uid="{00000000-0005-0000-0000-0000C1060000}"/>
    <cellStyle name="Input 3 3 3" xfId="1638" xr:uid="{00000000-0005-0000-0000-0000C2060000}"/>
    <cellStyle name="Input 3 4" xfId="1639" xr:uid="{00000000-0005-0000-0000-0000C3060000}"/>
    <cellStyle name="Input 3 5" xfId="1640" xr:uid="{00000000-0005-0000-0000-0000C4060000}"/>
    <cellStyle name="Input 4" xfId="1641" xr:uid="{00000000-0005-0000-0000-0000C5060000}"/>
    <cellStyle name="Input 5" xfId="1642" xr:uid="{00000000-0005-0000-0000-0000C6060000}"/>
    <cellStyle name="Input 6" xfId="1643" xr:uid="{00000000-0005-0000-0000-0000C7060000}"/>
    <cellStyle name="Input 7" xfId="112" xr:uid="{00000000-0005-0000-0000-0000C8060000}"/>
    <cellStyle name="Input1" xfId="1644" xr:uid="{00000000-0005-0000-0000-0000C9060000}"/>
    <cellStyle name="Input1 2" xfId="1645" xr:uid="{00000000-0005-0000-0000-0000CA060000}"/>
    <cellStyle name="Linked Cell" xfId="14" builtinId="24" customBuiltin="1"/>
    <cellStyle name="Linked Cell 2" xfId="65" xr:uid="{00000000-0005-0000-0000-0000CC060000}"/>
    <cellStyle name="Linked Cell 2 2" xfId="1647" xr:uid="{00000000-0005-0000-0000-0000CD060000}"/>
    <cellStyle name="Linked Cell 2 3" xfId="1648" xr:uid="{00000000-0005-0000-0000-0000CE060000}"/>
    <cellStyle name="Linked Cell 2 4" xfId="1649" xr:uid="{00000000-0005-0000-0000-0000CF060000}"/>
    <cellStyle name="Linked Cell 2 5" xfId="1646" xr:uid="{00000000-0005-0000-0000-0000D0060000}"/>
    <cellStyle name="Linked Cell 3" xfId="1650" xr:uid="{00000000-0005-0000-0000-0000D1060000}"/>
    <cellStyle name="Linked Cell 4" xfId="1651" xr:uid="{00000000-0005-0000-0000-0000D2060000}"/>
    <cellStyle name="Linked Cell 5" xfId="115" xr:uid="{00000000-0005-0000-0000-0000D3060000}"/>
    <cellStyle name="Neutral" xfId="10" builtinId="28" customBuiltin="1"/>
    <cellStyle name="Neutral 2" xfId="61" xr:uid="{00000000-0005-0000-0000-0000D5060000}"/>
    <cellStyle name="Neutral 2 2" xfId="1653" xr:uid="{00000000-0005-0000-0000-0000D6060000}"/>
    <cellStyle name="Neutral 2 3" xfId="1654" xr:uid="{00000000-0005-0000-0000-0000D7060000}"/>
    <cellStyle name="Neutral 2 4" xfId="1655" xr:uid="{00000000-0005-0000-0000-0000D8060000}"/>
    <cellStyle name="Neutral 2 5" xfId="1652" xr:uid="{00000000-0005-0000-0000-0000D9060000}"/>
    <cellStyle name="Neutral 3" xfId="1656" xr:uid="{00000000-0005-0000-0000-0000DA060000}"/>
    <cellStyle name="Neutral 4" xfId="1657" xr:uid="{00000000-0005-0000-0000-0000DB060000}"/>
    <cellStyle name="Neutral 5" xfId="111" xr:uid="{00000000-0005-0000-0000-0000DC060000}"/>
    <cellStyle name="Normal" xfId="0" builtinId="0"/>
    <cellStyle name="Normal 10" xfId="1658" xr:uid="{00000000-0005-0000-0000-0000DE060000}"/>
    <cellStyle name="Normal 10 2" xfId="1659" xr:uid="{00000000-0005-0000-0000-0000DF060000}"/>
    <cellStyle name="Normal 10 2 2" xfId="1660" xr:uid="{00000000-0005-0000-0000-0000E0060000}"/>
    <cellStyle name="Normal 10 2 3" xfId="1661" xr:uid="{00000000-0005-0000-0000-0000E1060000}"/>
    <cellStyle name="Normal 10 2 4" xfId="1662" xr:uid="{00000000-0005-0000-0000-0000E2060000}"/>
    <cellStyle name="Normal 10 2 5" xfId="1663" xr:uid="{00000000-0005-0000-0000-0000E3060000}"/>
    <cellStyle name="Normal 10 3" xfId="1664" xr:uid="{00000000-0005-0000-0000-0000E4060000}"/>
    <cellStyle name="Normal 10 4" xfId="1665" xr:uid="{00000000-0005-0000-0000-0000E5060000}"/>
    <cellStyle name="Normal 10 5" xfId="1666" xr:uid="{00000000-0005-0000-0000-0000E6060000}"/>
    <cellStyle name="Normal 10 6" xfId="1667" xr:uid="{00000000-0005-0000-0000-0000E7060000}"/>
    <cellStyle name="Normal 10 7" xfId="1668" xr:uid="{00000000-0005-0000-0000-0000E8060000}"/>
    <cellStyle name="Normal 100" xfId="1669" xr:uid="{00000000-0005-0000-0000-0000E9060000}"/>
    <cellStyle name="Normal 100 2" xfId="1670" xr:uid="{00000000-0005-0000-0000-0000EA060000}"/>
    <cellStyle name="Normal 100 3" xfId="1671" xr:uid="{00000000-0005-0000-0000-0000EB060000}"/>
    <cellStyle name="Normal 100 4" xfId="1672" xr:uid="{00000000-0005-0000-0000-0000EC060000}"/>
    <cellStyle name="Normal 101" xfId="1673" xr:uid="{00000000-0005-0000-0000-0000ED060000}"/>
    <cellStyle name="Normal 101 2" xfId="1674" xr:uid="{00000000-0005-0000-0000-0000EE060000}"/>
    <cellStyle name="Normal 101 3" xfId="1675" xr:uid="{00000000-0005-0000-0000-0000EF060000}"/>
    <cellStyle name="Normal 101 4" xfId="1676" xr:uid="{00000000-0005-0000-0000-0000F0060000}"/>
    <cellStyle name="Normal 102" xfId="1677" xr:uid="{00000000-0005-0000-0000-0000F1060000}"/>
    <cellStyle name="Normal 102 2" xfId="1678" xr:uid="{00000000-0005-0000-0000-0000F2060000}"/>
    <cellStyle name="Normal 102 3" xfId="1679" xr:uid="{00000000-0005-0000-0000-0000F3060000}"/>
    <cellStyle name="Normal 103" xfId="146" xr:uid="{00000000-0005-0000-0000-0000F4060000}"/>
    <cellStyle name="Normal 103 2" xfId="1680" xr:uid="{00000000-0005-0000-0000-0000F5060000}"/>
    <cellStyle name="Normal 103 3" xfId="1681" xr:uid="{00000000-0005-0000-0000-0000F6060000}"/>
    <cellStyle name="Normal 103 4" xfId="1682" xr:uid="{00000000-0005-0000-0000-0000F7060000}"/>
    <cellStyle name="Normal 103 5" xfId="1683" xr:uid="{00000000-0005-0000-0000-0000F8060000}"/>
    <cellStyle name="Normal 103 6" xfId="1684" xr:uid="{00000000-0005-0000-0000-0000F9060000}"/>
    <cellStyle name="Normal 104" xfId="1685" xr:uid="{00000000-0005-0000-0000-0000FA060000}"/>
    <cellStyle name="Normal 104 2" xfId="3720" xr:uid="{00000000-0005-0000-0000-0000FB060000}"/>
    <cellStyle name="Normal 105" xfId="1686" xr:uid="{00000000-0005-0000-0000-0000FC060000}"/>
    <cellStyle name="Normal 106" xfId="3728" xr:uid="{00000000-0005-0000-0000-0000FD060000}"/>
    <cellStyle name="Normal 107" xfId="103" xr:uid="{00000000-0005-0000-0000-0000FE060000}"/>
    <cellStyle name="Normal 108" xfId="100" xr:uid="{00000000-0005-0000-0000-0000FF060000}"/>
    <cellStyle name="Normal 109" xfId="3827" xr:uid="{00000000-0005-0000-0000-000000070000}"/>
    <cellStyle name="Normal 11" xfId="1687" xr:uid="{00000000-0005-0000-0000-000001070000}"/>
    <cellStyle name="Normal 11 2" xfId="1688" xr:uid="{00000000-0005-0000-0000-000002070000}"/>
    <cellStyle name="Normal 11 3" xfId="1689" xr:uid="{00000000-0005-0000-0000-000003070000}"/>
    <cellStyle name="Normal 110" xfId="49" xr:uid="{00000000-0005-0000-0000-000004070000}"/>
    <cellStyle name="Normal 111" xfId="3868" xr:uid="{B356B451-4DD0-4FB5-95FD-826DBB001D4A}"/>
    <cellStyle name="Normal 12" xfId="1690" xr:uid="{00000000-0005-0000-0000-000005070000}"/>
    <cellStyle name="Normal 12 2" xfId="1691" xr:uid="{00000000-0005-0000-0000-000006070000}"/>
    <cellStyle name="Normal 12 3" xfId="1692" xr:uid="{00000000-0005-0000-0000-000007070000}"/>
    <cellStyle name="Normal 12 4" xfId="1693" xr:uid="{00000000-0005-0000-0000-000008070000}"/>
    <cellStyle name="Normal 13" xfId="1694" xr:uid="{00000000-0005-0000-0000-000009070000}"/>
    <cellStyle name="Normal 13 2" xfId="1695" xr:uid="{00000000-0005-0000-0000-00000A070000}"/>
    <cellStyle name="Normal 13 3" xfId="1696" xr:uid="{00000000-0005-0000-0000-00000B070000}"/>
    <cellStyle name="Normal 13 4" xfId="1697" xr:uid="{00000000-0005-0000-0000-00000C070000}"/>
    <cellStyle name="Normal 14" xfId="1698" xr:uid="{00000000-0005-0000-0000-00000D070000}"/>
    <cellStyle name="Normal 14 2" xfId="1699" xr:uid="{00000000-0005-0000-0000-00000E070000}"/>
    <cellStyle name="Normal 14 2 2" xfId="1700" xr:uid="{00000000-0005-0000-0000-00000F070000}"/>
    <cellStyle name="Normal 14 2 3" xfId="1701" xr:uid="{00000000-0005-0000-0000-000010070000}"/>
    <cellStyle name="Normal 14 2 4" xfId="1702" xr:uid="{00000000-0005-0000-0000-000011070000}"/>
    <cellStyle name="Normal 14 3" xfId="1703" xr:uid="{00000000-0005-0000-0000-000012070000}"/>
    <cellStyle name="Normal 14 3 2" xfId="1704" xr:uid="{00000000-0005-0000-0000-000013070000}"/>
    <cellStyle name="Normal 14 3 3" xfId="1705" xr:uid="{00000000-0005-0000-0000-000014070000}"/>
    <cellStyle name="Normal 14 3 4" xfId="1706" xr:uid="{00000000-0005-0000-0000-000015070000}"/>
    <cellStyle name="Normal 14 4" xfId="1707" xr:uid="{00000000-0005-0000-0000-000016070000}"/>
    <cellStyle name="Normal 14 4 2" xfId="1708" xr:uid="{00000000-0005-0000-0000-000017070000}"/>
    <cellStyle name="Normal 14 4 3" xfId="1709" xr:uid="{00000000-0005-0000-0000-000018070000}"/>
    <cellStyle name="Normal 14 4 4" xfId="1710" xr:uid="{00000000-0005-0000-0000-000019070000}"/>
    <cellStyle name="Normal 14 5" xfId="1711" xr:uid="{00000000-0005-0000-0000-00001A070000}"/>
    <cellStyle name="Normal 14 6" xfId="1712" xr:uid="{00000000-0005-0000-0000-00001B070000}"/>
    <cellStyle name="Normal 14 7" xfId="1713" xr:uid="{00000000-0005-0000-0000-00001C070000}"/>
    <cellStyle name="Normal 15" xfId="1714" xr:uid="{00000000-0005-0000-0000-00001D070000}"/>
    <cellStyle name="Normal 15 2" xfId="1715" xr:uid="{00000000-0005-0000-0000-00001E070000}"/>
    <cellStyle name="Normal 15 3" xfId="1716" xr:uid="{00000000-0005-0000-0000-00001F070000}"/>
    <cellStyle name="Normal 15 4" xfId="1717" xr:uid="{00000000-0005-0000-0000-000020070000}"/>
    <cellStyle name="Normal 16" xfId="147" xr:uid="{00000000-0005-0000-0000-000021070000}"/>
    <cellStyle name="Normal 16 10" xfId="1718" xr:uid="{00000000-0005-0000-0000-000022070000}"/>
    <cellStyle name="Normal 16 10 2" xfId="1719" xr:uid="{00000000-0005-0000-0000-000023070000}"/>
    <cellStyle name="Normal 16 10 3" xfId="1720" xr:uid="{00000000-0005-0000-0000-000024070000}"/>
    <cellStyle name="Normal 16 10 4" xfId="1721" xr:uid="{00000000-0005-0000-0000-000025070000}"/>
    <cellStyle name="Normal 16 11" xfId="1722" xr:uid="{00000000-0005-0000-0000-000026070000}"/>
    <cellStyle name="Normal 16 11 2" xfId="1723" xr:uid="{00000000-0005-0000-0000-000027070000}"/>
    <cellStyle name="Normal 16 11 3" xfId="1724" xr:uid="{00000000-0005-0000-0000-000028070000}"/>
    <cellStyle name="Normal 16 11 4" xfId="1725" xr:uid="{00000000-0005-0000-0000-000029070000}"/>
    <cellStyle name="Normal 16 12" xfId="1726" xr:uid="{00000000-0005-0000-0000-00002A070000}"/>
    <cellStyle name="Normal 16 12 2" xfId="1727" xr:uid="{00000000-0005-0000-0000-00002B070000}"/>
    <cellStyle name="Normal 16 12 3" xfId="1728" xr:uid="{00000000-0005-0000-0000-00002C070000}"/>
    <cellStyle name="Normal 16 13" xfId="1729" xr:uid="{00000000-0005-0000-0000-00002D070000}"/>
    <cellStyle name="Normal 16 14" xfId="1730" xr:uid="{00000000-0005-0000-0000-00002E070000}"/>
    <cellStyle name="Normal 16 2" xfId="1731" xr:uid="{00000000-0005-0000-0000-00002F070000}"/>
    <cellStyle name="Normal 16 2 2" xfId="1732" xr:uid="{00000000-0005-0000-0000-000030070000}"/>
    <cellStyle name="Normal 16 2 2 2" xfId="1733" xr:uid="{00000000-0005-0000-0000-000031070000}"/>
    <cellStyle name="Normal 16 2 2 3" xfId="1734" xr:uid="{00000000-0005-0000-0000-000032070000}"/>
    <cellStyle name="Normal 16 2 2 4" xfId="1735" xr:uid="{00000000-0005-0000-0000-000033070000}"/>
    <cellStyle name="Normal 16 2 3" xfId="1736" xr:uid="{00000000-0005-0000-0000-000034070000}"/>
    <cellStyle name="Normal 16 2 4" xfId="1737" xr:uid="{00000000-0005-0000-0000-000035070000}"/>
    <cellStyle name="Normal 16 2 5" xfId="1738" xr:uid="{00000000-0005-0000-0000-000036070000}"/>
    <cellStyle name="Normal 16 3" xfId="1739" xr:uid="{00000000-0005-0000-0000-000037070000}"/>
    <cellStyle name="Normal 16 3 2" xfId="1740" xr:uid="{00000000-0005-0000-0000-000038070000}"/>
    <cellStyle name="Normal 16 3 3" xfId="1741" xr:uid="{00000000-0005-0000-0000-000039070000}"/>
    <cellStyle name="Normal 16 3 4" xfId="1742" xr:uid="{00000000-0005-0000-0000-00003A070000}"/>
    <cellStyle name="Normal 16 4" xfId="1743" xr:uid="{00000000-0005-0000-0000-00003B070000}"/>
    <cellStyle name="Normal 16 4 2" xfId="1744" xr:uid="{00000000-0005-0000-0000-00003C070000}"/>
    <cellStyle name="Normal 16 4 3" xfId="1745" xr:uid="{00000000-0005-0000-0000-00003D070000}"/>
    <cellStyle name="Normal 16 4 4" xfId="1746" xr:uid="{00000000-0005-0000-0000-00003E070000}"/>
    <cellStyle name="Normal 16 5" xfId="1747" xr:uid="{00000000-0005-0000-0000-00003F070000}"/>
    <cellStyle name="Normal 16 5 2" xfId="1748" xr:uid="{00000000-0005-0000-0000-000040070000}"/>
    <cellStyle name="Normal 16 5 3" xfId="1749" xr:uid="{00000000-0005-0000-0000-000041070000}"/>
    <cellStyle name="Normal 16 5 4" xfId="1750" xr:uid="{00000000-0005-0000-0000-000042070000}"/>
    <cellStyle name="Normal 16 6" xfId="1751" xr:uid="{00000000-0005-0000-0000-000043070000}"/>
    <cellStyle name="Normal 16 6 2" xfId="1752" xr:uid="{00000000-0005-0000-0000-000044070000}"/>
    <cellStyle name="Normal 16 6 3" xfId="1753" xr:uid="{00000000-0005-0000-0000-000045070000}"/>
    <cellStyle name="Normal 16 6 4" xfId="1754" xr:uid="{00000000-0005-0000-0000-000046070000}"/>
    <cellStyle name="Normal 16 7" xfId="1755" xr:uid="{00000000-0005-0000-0000-000047070000}"/>
    <cellStyle name="Normal 16 7 2" xfId="1756" xr:uid="{00000000-0005-0000-0000-000048070000}"/>
    <cellStyle name="Normal 16 7 3" xfId="1757" xr:uid="{00000000-0005-0000-0000-000049070000}"/>
    <cellStyle name="Normal 16 7 4" xfId="1758" xr:uid="{00000000-0005-0000-0000-00004A070000}"/>
    <cellStyle name="Normal 16 8" xfId="1759" xr:uid="{00000000-0005-0000-0000-00004B070000}"/>
    <cellStyle name="Normal 16 8 2" xfId="1760" xr:uid="{00000000-0005-0000-0000-00004C070000}"/>
    <cellStyle name="Normal 16 8 3" xfId="1761" xr:uid="{00000000-0005-0000-0000-00004D070000}"/>
    <cellStyle name="Normal 16 8 4" xfId="1762" xr:uid="{00000000-0005-0000-0000-00004E070000}"/>
    <cellStyle name="Normal 16 9" xfId="1763" xr:uid="{00000000-0005-0000-0000-00004F070000}"/>
    <cellStyle name="Normal 16 9 2" xfId="1764" xr:uid="{00000000-0005-0000-0000-000050070000}"/>
    <cellStyle name="Normal 16 9 3" xfId="1765" xr:uid="{00000000-0005-0000-0000-000051070000}"/>
    <cellStyle name="Normal 16 9 4" xfId="1766" xr:uid="{00000000-0005-0000-0000-000052070000}"/>
    <cellStyle name="Normal 160 2" xfId="1767" xr:uid="{00000000-0005-0000-0000-000053070000}"/>
    <cellStyle name="Normal 17" xfId="148" xr:uid="{00000000-0005-0000-0000-000054070000}"/>
    <cellStyle name="Normal 17 2" xfId="1768" xr:uid="{00000000-0005-0000-0000-000055070000}"/>
    <cellStyle name="Normal 17 3" xfId="1769" xr:uid="{00000000-0005-0000-0000-000056070000}"/>
    <cellStyle name="Normal 17 4" xfId="1770" xr:uid="{00000000-0005-0000-0000-000057070000}"/>
    <cellStyle name="Normal 176 2" xfId="1771" xr:uid="{00000000-0005-0000-0000-000058070000}"/>
    <cellStyle name="Normal 176 2 2" xfId="1772" xr:uid="{00000000-0005-0000-0000-000059070000}"/>
    <cellStyle name="Normal 176 2 3" xfId="1773" xr:uid="{00000000-0005-0000-0000-00005A070000}"/>
    <cellStyle name="Normal 176 2 4" xfId="1774" xr:uid="{00000000-0005-0000-0000-00005B070000}"/>
    <cellStyle name="Normal 177 2" xfId="1775" xr:uid="{00000000-0005-0000-0000-00005C070000}"/>
    <cellStyle name="Normal 177 2 2" xfId="1776" xr:uid="{00000000-0005-0000-0000-00005D070000}"/>
    <cellStyle name="Normal 177 2 3" xfId="1777" xr:uid="{00000000-0005-0000-0000-00005E070000}"/>
    <cellStyle name="Normal 177 2 4" xfId="1778" xr:uid="{00000000-0005-0000-0000-00005F070000}"/>
    <cellStyle name="Normal 18" xfId="1779" xr:uid="{00000000-0005-0000-0000-000060070000}"/>
    <cellStyle name="Normal 18 2" xfId="1780" xr:uid="{00000000-0005-0000-0000-000061070000}"/>
    <cellStyle name="Normal 18 3" xfId="1781" xr:uid="{00000000-0005-0000-0000-000062070000}"/>
    <cellStyle name="Normal 18 4" xfId="1782" xr:uid="{00000000-0005-0000-0000-000063070000}"/>
    <cellStyle name="Normal 19" xfId="1783" xr:uid="{00000000-0005-0000-0000-000064070000}"/>
    <cellStyle name="Normal 19 2" xfId="1784" xr:uid="{00000000-0005-0000-0000-000065070000}"/>
    <cellStyle name="Normal 19 3" xfId="1785" xr:uid="{00000000-0005-0000-0000-000066070000}"/>
    <cellStyle name="Normal 19 4" xfId="1786" xr:uid="{00000000-0005-0000-0000-000067070000}"/>
    <cellStyle name="Normal 2" xfId="50" xr:uid="{00000000-0005-0000-0000-000068070000}"/>
    <cellStyle name="Normal 2 10" xfId="1788" xr:uid="{00000000-0005-0000-0000-000069070000}"/>
    <cellStyle name="Normal 2 11" xfId="1789" xr:uid="{00000000-0005-0000-0000-00006A070000}"/>
    <cellStyle name="Normal 2 12" xfId="3721" xr:uid="{00000000-0005-0000-0000-00006B070000}"/>
    <cellStyle name="Normal 2 13" xfId="1787" xr:uid="{00000000-0005-0000-0000-00006C070000}"/>
    <cellStyle name="Normal 2 14" xfId="101" xr:uid="{00000000-0005-0000-0000-00006D070000}"/>
    <cellStyle name="Normal 2 2" xfId="95" xr:uid="{00000000-0005-0000-0000-00006E070000}"/>
    <cellStyle name="Normal 2 2 10" xfId="1790" xr:uid="{00000000-0005-0000-0000-00006F070000}"/>
    <cellStyle name="Normal 2 2 2" xfId="1791" xr:uid="{00000000-0005-0000-0000-000070070000}"/>
    <cellStyle name="Normal 2 2 2 2" xfId="1792" xr:uid="{00000000-0005-0000-0000-000071070000}"/>
    <cellStyle name="Normal 2 2 2 3" xfId="1793" xr:uid="{00000000-0005-0000-0000-000072070000}"/>
    <cellStyle name="Normal 2 2 2 4" xfId="1794" xr:uid="{00000000-0005-0000-0000-000073070000}"/>
    <cellStyle name="Normal 2 2 2 5" xfId="1795" xr:uid="{00000000-0005-0000-0000-000074070000}"/>
    <cellStyle name="Normal 2 2 3" xfId="1796" xr:uid="{00000000-0005-0000-0000-000075070000}"/>
    <cellStyle name="Normal 2 2 3 2" xfId="1797" xr:uid="{00000000-0005-0000-0000-000076070000}"/>
    <cellStyle name="Normal 2 2 3 3" xfId="1798" xr:uid="{00000000-0005-0000-0000-000077070000}"/>
    <cellStyle name="Normal 2 2 3 4" xfId="1799" xr:uid="{00000000-0005-0000-0000-000078070000}"/>
    <cellStyle name="Normal 2 2 3 5" xfId="1800" xr:uid="{00000000-0005-0000-0000-000079070000}"/>
    <cellStyle name="Normal 2 2 4" xfId="1801" xr:uid="{00000000-0005-0000-0000-00007A070000}"/>
    <cellStyle name="Normal 2 2 4 2" xfId="1802" xr:uid="{00000000-0005-0000-0000-00007B070000}"/>
    <cellStyle name="Normal 2 2 5" xfId="1803" xr:uid="{00000000-0005-0000-0000-00007C070000}"/>
    <cellStyle name="Normal 2 2 6" xfId="1804" xr:uid="{00000000-0005-0000-0000-00007D070000}"/>
    <cellStyle name="Normal 2 2 7" xfId="1805" xr:uid="{00000000-0005-0000-0000-00007E070000}"/>
    <cellStyle name="Normal 2 2 8" xfId="1806" xr:uid="{00000000-0005-0000-0000-00007F070000}"/>
    <cellStyle name="Normal 2 2 9" xfId="1807" xr:uid="{00000000-0005-0000-0000-000080070000}"/>
    <cellStyle name="Normal 2 3" xfId="1808" xr:uid="{00000000-0005-0000-0000-000081070000}"/>
    <cellStyle name="Normal 2 3 2" xfId="1809" xr:uid="{00000000-0005-0000-0000-000082070000}"/>
    <cellStyle name="Normal 2 3 2 2" xfId="1810" xr:uid="{00000000-0005-0000-0000-000083070000}"/>
    <cellStyle name="Normal 2 3 2 3" xfId="1811" xr:uid="{00000000-0005-0000-0000-000084070000}"/>
    <cellStyle name="Normal 2 3 3" xfId="1812" xr:uid="{00000000-0005-0000-0000-000085070000}"/>
    <cellStyle name="Normal 2 3 3 2" xfId="1813" xr:uid="{00000000-0005-0000-0000-000086070000}"/>
    <cellStyle name="Normal 2 3 4" xfId="1814" xr:uid="{00000000-0005-0000-0000-000087070000}"/>
    <cellStyle name="Normal 2 4" xfId="1815" xr:uid="{00000000-0005-0000-0000-000088070000}"/>
    <cellStyle name="Normal 2 4 2" xfId="1816" xr:uid="{00000000-0005-0000-0000-000089070000}"/>
    <cellStyle name="Normal 2 4 3" xfId="1817" xr:uid="{00000000-0005-0000-0000-00008A070000}"/>
    <cellStyle name="Normal 2 5" xfId="1818" xr:uid="{00000000-0005-0000-0000-00008B070000}"/>
    <cellStyle name="Normal 2 5 2" xfId="1819" xr:uid="{00000000-0005-0000-0000-00008C070000}"/>
    <cellStyle name="Normal 2 5 3" xfId="1820" xr:uid="{00000000-0005-0000-0000-00008D070000}"/>
    <cellStyle name="Normal 2 6" xfId="1821" xr:uid="{00000000-0005-0000-0000-00008E070000}"/>
    <cellStyle name="Normal 2 7" xfId="1822" xr:uid="{00000000-0005-0000-0000-00008F070000}"/>
    <cellStyle name="Normal 2 8" xfId="1823" xr:uid="{00000000-0005-0000-0000-000090070000}"/>
    <cellStyle name="Normal 2 9" xfId="1824" xr:uid="{00000000-0005-0000-0000-000091070000}"/>
    <cellStyle name="Normal 2 9 2" xfId="1825" xr:uid="{00000000-0005-0000-0000-000092070000}"/>
    <cellStyle name="Normal 2_Analysis" xfId="1826" xr:uid="{00000000-0005-0000-0000-000093070000}"/>
    <cellStyle name="Normal 20" xfId="1827" xr:uid="{00000000-0005-0000-0000-000094070000}"/>
    <cellStyle name="Normal 20 2" xfId="1828" xr:uid="{00000000-0005-0000-0000-000095070000}"/>
    <cellStyle name="Normal 20 3" xfId="1829" xr:uid="{00000000-0005-0000-0000-000096070000}"/>
    <cellStyle name="Normal 20 4" xfId="1830" xr:uid="{00000000-0005-0000-0000-000097070000}"/>
    <cellStyle name="Normal 21" xfId="1831" xr:uid="{00000000-0005-0000-0000-000098070000}"/>
    <cellStyle name="Normal 21 2" xfId="1832" xr:uid="{00000000-0005-0000-0000-000099070000}"/>
    <cellStyle name="Normal 21 3" xfId="1833" xr:uid="{00000000-0005-0000-0000-00009A070000}"/>
    <cellStyle name="Normal 21 4" xfId="1834" xr:uid="{00000000-0005-0000-0000-00009B070000}"/>
    <cellStyle name="Normal 22" xfId="1835" xr:uid="{00000000-0005-0000-0000-00009C070000}"/>
    <cellStyle name="Normal 22 2" xfId="1836" xr:uid="{00000000-0005-0000-0000-00009D070000}"/>
    <cellStyle name="Normal 22 3" xfId="1837" xr:uid="{00000000-0005-0000-0000-00009E070000}"/>
    <cellStyle name="Normal 22 4" xfId="1838" xr:uid="{00000000-0005-0000-0000-00009F070000}"/>
    <cellStyle name="Normal 23" xfId="1839" xr:uid="{00000000-0005-0000-0000-0000A0070000}"/>
    <cellStyle name="Normal 23 2" xfId="1840" xr:uid="{00000000-0005-0000-0000-0000A1070000}"/>
    <cellStyle name="Normal 23 3" xfId="1841" xr:uid="{00000000-0005-0000-0000-0000A2070000}"/>
    <cellStyle name="Normal 23 4" xfId="1842" xr:uid="{00000000-0005-0000-0000-0000A3070000}"/>
    <cellStyle name="Normal 24" xfId="1843" xr:uid="{00000000-0005-0000-0000-0000A4070000}"/>
    <cellStyle name="Normal 24 2" xfId="1844" xr:uid="{00000000-0005-0000-0000-0000A5070000}"/>
    <cellStyle name="Normal 24 3" xfId="1845" xr:uid="{00000000-0005-0000-0000-0000A6070000}"/>
    <cellStyle name="Normal 24 4" xfId="1846" xr:uid="{00000000-0005-0000-0000-0000A7070000}"/>
    <cellStyle name="Normal 25" xfId="1847" xr:uid="{00000000-0005-0000-0000-0000A8070000}"/>
    <cellStyle name="Normal 25 2" xfId="1848" xr:uid="{00000000-0005-0000-0000-0000A9070000}"/>
    <cellStyle name="Normal 25 3" xfId="1849" xr:uid="{00000000-0005-0000-0000-0000AA070000}"/>
    <cellStyle name="Normal 25 4" xfId="1850" xr:uid="{00000000-0005-0000-0000-0000AB070000}"/>
    <cellStyle name="Normal 25 5" xfId="1851" xr:uid="{00000000-0005-0000-0000-0000AC070000}"/>
    <cellStyle name="Normal 25 6" xfId="1852" xr:uid="{00000000-0005-0000-0000-0000AD070000}"/>
    <cellStyle name="Normal 26" xfId="1853" xr:uid="{00000000-0005-0000-0000-0000AE070000}"/>
    <cellStyle name="Normal 26 2" xfId="1854" xr:uid="{00000000-0005-0000-0000-0000AF070000}"/>
    <cellStyle name="Normal 26 3" xfId="1855" xr:uid="{00000000-0005-0000-0000-0000B0070000}"/>
    <cellStyle name="Normal 26 4" xfId="1856" xr:uid="{00000000-0005-0000-0000-0000B1070000}"/>
    <cellStyle name="Normal 27" xfId="1857" xr:uid="{00000000-0005-0000-0000-0000B2070000}"/>
    <cellStyle name="Normal 27 2" xfId="1858" xr:uid="{00000000-0005-0000-0000-0000B3070000}"/>
    <cellStyle name="Normal 27 3" xfId="1859" xr:uid="{00000000-0005-0000-0000-0000B4070000}"/>
    <cellStyle name="Normal 27 4" xfId="1860" xr:uid="{00000000-0005-0000-0000-0000B5070000}"/>
    <cellStyle name="Normal 28" xfId="1861" xr:uid="{00000000-0005-0000-0000-0000B6070000}"/>
    <cellStyle name="Normal 28 2" xfId="1862" xr:uid="{00000000-0005-0000-0000-0000B7070000}"/>
    <cellStyle name="Normal 28 3" xfId="1863" xr:uid="{00000000-0005-0000-0000-0000B8070000}"/>
    <cellStyle name="Normal 28 4" xfId="1864" xr:uid="{00000000-0005-0000-0000-0000B9070000}"/>
    <cellStyle name="Normal 29" xfId="1865" xr:uid="{00000000-0005-0000-0000-0000BA070000}"/>
    <cellStyle name="Normal 29 2" xfId="1866" xr:uid="{00000000-0005-0000-0000-0000BB070000}"/>
    <cellStyle name="Normal 29 3" xfId="1867" xr:uid="{00000000-0005-0000-0000-0000BC070000}"/>
    <cellStyle name="Normal 29 4" xfId="1868" xr:uid="{00000000-0005-0000-0000-0000BD070000}"/>
    <cellStyle name="Normal 3" xfId="54" xr:uid="{00000000-0005-0000-0000-0000BE070000}"/>
    <cellStyle name="Normal 3 2" xfId="1869" xr:uid="{00000000-0005-0000-0000-0000BF070000}"/>
    <cellStyle name="Normal 3 2 2" xfId="1870" xr:uid="{00000000-0005-0000-0000-0000C0070000}"/>
    <cellStyle name="Normal 3 2 2 2" xfId="1871" xr:uid="{00000000-0005-0000-0000-0000C1070000}"/>
    <cellStyle name="Normal 3 2 2 3" xfId="1872" xr:uid="{00000000-0005-0000-0000-0000C2070000}"/>
    <cellStyle name="Normal 3 2 3" xfId="1873" xr:uid="{00000000-0005-0000-0000-0000C3070000}"/>
    <cellStyle name="Normal 3 2 3 2" xfId="1874" xr:uid="{00000000-0005-0000-0000-0000C4070000}"/>
    <cellStyle name="Normal 3 2 4" xfId="1875" xr:uid="{00000000-0005-0000-0000-0000C5070000}"/>
    <cellStyle name="Normal 3 3" xfId="1876" xr:uid="{00000000-0005-0000-0000-0000C6070000}"/>
    <cellStyle name="Normal 3 3 2" xfId="1877" xr:uid="{00000000-0005-0000-0000-0000C7070000}"/>
    <cellStyle name="Normal 3 3 3" xfId="1878" xr:uid="{00000000-0005-0000-0000-0000C8070000}"/>
    <cellStyle name="Normal 3 3 4" xfId="1879" xr:uid="{00000000-0005-0000-0000-0000C9070000}"/>
    <cellStyle name="Normal 3 4" xfId="1880" xr:uid="{00000000-0005-0000-0000-0000CA070000}"/>
    <cellStyle name="Normal 3 4 2" xfId="1881" xr:uid="{00000000-0005-0000-0000-0000CB070000}"/>
    <cellStyle name="Normal 3 4 3" xfId="1882" xr:uid="{00000000-0005-0000-0000-0000CC070000}"/>
    <cellStyle name="Normal 3 5" xfId="1883" xr:uid="{00000000-0005-0000-0000-0000CD070000}"/>
    <cellStyle name="Normal 3 5 2" xfId="1884" xr:uid="{00000000-0005-0000-0000-0000CE070000}"/>
    <cellStyle name="Normal 3 6" xfId="1885" xr:uid="{00000000-0005-0000-0000-0000CF070000}"/>
    <cellStyle name="Normal 3 7" xfId="1886" xr:uid="{00000000-0005-0000-0000-0000D0070000}"/>
    <cellStyle name="Normal 3 8" xfId="145" xr:uid="{00000000-0005-0000-0000-0000D1070000}"/>
    <cellStyle name="Normal 3 8 2" xfId="3846" xr:uid="{00000000-0005-0000-0000-0000D2070000}"/>
    <cellStyle name="Normal 30" xfId="1887" xr:uid="{00000000-0005-0000-0000-0000D3070000}"/>
    <cellStyle name="Normal 30 2" xfId="1888" xr:uid="{00000000-0005-0000-0000-0000D4070000}"/>
    <cellStyle name="Normal 30 3" xfId="1889" xr:uid="{00000000-0005-0000-0000-0000D5070000}"/>
    <cellStyle name="Normal 30 4" xfId="1890" xr:uid="{00000000-0005-0000-0000-0000D6070000}"/>
    <cellStyle name="Normal 31" xfId="1891" xr:uid="{00000000-0005-0000-0000-0000D7070000}"/>
    <cellStyle name="Normal 31 2" xfId="1892" xr:uid="{00000000-0005-0000-0000-0000D8070000}"/>
    <cellStyle name="Normal 31 3" xfId="1893" xr:uid="{00000000-0005-0000-0000-0000D9070000}"/>
    <cellStyle name="Normal 31 4" xfId="1894" xr:uid="{00000000-0005-0000-0000-0000DA070000}"/>
    <cellStyle name="Normal 32" xfId="1895" xr:uid="{00000000-0005-0000-0000-0000DB070000}"/>
    <cellStyle name="Normal 32 2" xfId="1896" xr:uid="{00000000-0005-0000-0000-0000DC070000}"/>
    <cellStyle name="Normal 32 3" xfId="1897" xr:uid="{00000000-0005-0000-0000-0000DD070000}"/>
    <cellStyle name="Normal 32 4" xfId="1898" xr:uid="{00000000-0005-0000-0000-0000DE070000}"/>
    <cellStyle name="Normal 33" xfId="1899" xr:uid="{00000000-0005-0000-0000-0000DF070000}"/>
    <cellStyle name="Normal 33 2" xfId="1900" xr:uid="{00000000-0005-0000-0000-0000E0070000}"/>
    <cellStyle name="Normal 33 3" xfId="1901" xr:uid="{00000000-0005-0000-0000-0000E1070000}"/>
    <cellStyle name="Normal 33 4" xfId="1902" xr:uid="{00000000-0005-0000-0000-0000E2070000}"/>
    <cellStyle name="Normal 34" xfId="1903" xr:uid="{00000000-0005-0000-0000-0000E3070000}"/>
    <cellStyle name="Normal 34 2" xfId="1904" xr:uid="{00000000-0005-0000-0000-0000E4070000}"/>
    <cellStyle name="Normal 34 3" xfId="1905" xr:uid="{00000000-0005-0000-0000-0000E5070000}"/>
    <cellStyle name="Normal 35" xfId="1906" xr:uid="{00000000-0005-0000-0000-0000E6070000}"/>
    <cellStyle name="Normal 35 2" xfId="1907" xr:uid="{00000000-0005-0000-0000-0000E7070000}"/>
    <cellStyle name="Normal 35 2 2" xfId="1908" xr:uid="{00000000-0005-0000-0000-0000E8070000}"/>
    <cellStyle name="Normal 35 2 2 2" xfId="1909" xr:uid="{00000000-0005-0000-0000-0000E9070000}"/>
    <cellStyle name="Normal 35 2 2 2 2" xfId="1910" xr:uid="{00000000-0005-0000-0000-0000EA070000}"/>
    <cellStyle name="Normal 35 2 2 3" xfId="1911" xr:uid="{00000000-0005-0000-0000-0000EB070000}"/>
    <cellStyle name="Normal 35 2 3" xfId="1912" xr:uid="{00000000-0005-0000-0000-0000EC070000}"/>
    <cellStyle name="Normal 35 2 3 2" xfId="1913" xr:uid="{00000000-0005-0000-0000-0000ED070000}"/>
    <cellStyle name="Normal 35 2 4" xfId="1914" xr:uid="{00000000-0005-0000-0000-0000EE070000}"/>
    <cellStyle name="Normal 35 3" xfId="1915" xr:uid="{00000000-0005-0000-0000-0000EF070000}"/>
    <cellStyle name="Normal 35 3 2" xfId="1916" xr:uid="{00000000-0005-0000-0000-0000F0070000}"/>
    <cellStyle name="Normal 35 3 2 2" xfId="1917" xr:uid="{00000000-0005-0000-0000-0000F1070000}"/>
    <cellStyle name="Normal 35 3 3" xfId="1918" xr:uid="{00000000-0005-0000-0000-0000F2070000}"/>
    <cellStyle name="Normal 35 4" xfId="1919" xr:uid="{00000000-0005-0000-0000-0000F3070000}"/>
    <cellStyle name="Normal 35 4 2" xfId="1920" xr:uid="{00000000-0005-0000-0000-0000F4070000}"/>
    <cellStyle name="Normal 35 5" xfId="1921" xr:uid="{00000000-0005-0000-0000-0000F5070000}"/>
    <cellStyle name="Normal 35 6" xfId="1922" xr:uid="{00000000-0005-0000-0000-0000F6070000}"/>
    <cellStyle name="Normal 36" xfId="1923" xr:uid="{00000000-0005-0000-0000-0000F7070000}"/>
    <cellStyle name="Normal 36 2" xfId="1924" xr:uid="{00000000-0005-0000-0000-0000F8070000}"/>
    <cellStyle name="Normal 36 2 2" xfId="1925" xr:uid="{00000000-0005-0000-0000-0000F9070000}"/>
    <cellStyle name="Normal 36 2 2 2" xfId="1926" xr:uid="{00000000-0005-0000-0000-0000FA070000}"/>
    <cellStyle name="Normal 36 2 2 2 2" xfId="1927" xr:uid="{00000000-0005-0000-0000-0000FB070000}"/>
    <cellStyle name="Normal 36 2 2 3" xfId="1928" xr:uid="{00000000-0005-0000-0000-0000FC070000}"/>
    <cellStyle name="Normal 36 2 3" xfId="1929" xr:uid="{00000000-0005-0000-0000-0000FD070000}"/>
    <cellStyle name="Normal 36 2 3 2" xfId="1930" xr:uid="{00000000-0005-0000-0000-0000FE070000}"/>
    <cellStyle name="Normal 36 2 4" xfId="1931" xr:uid="{00000000-0005-0000-0000-0000FF070000}"/>
    <cellStyle name="Normal 36 3" xfId="1932" xr:uid="{00000000-0005-0000-0000-000000080000}"/>
    <cellStyle name="Normal 36 3 2" xfId="1933" xr:uid="{00000000-0005-0000-0000-000001080000}"/>
    <cellStyle name="Normal 36 3 2 2" xfId="1934" xr:uid="{00000000-0005-0000-0000-000002080000}"/>
    <cellStyle name="Normal 36 3 3" xfId="1935" xr:uid="{00000000-0005-0000-0000-000003080000}"/>
    <cellStyle name="Normal 36 4" xfId="1936" xr:uid="{00000000-0005-0000-0000-000004080000}"/>
    <cellStyle name="Normal 36 4 2" xfId="1937" xr:uid="{00000000-0005-0000-0000-000005080000}"/>
    <cellStyle name="Normal 36 5" xfId="1938" xr:uid="{00000000-0005-0000-0000-000006080000}"/>
    <cellStyle name="Normal 37" xfId="1939" xr:uid="{00000000-0005-0000-0000-000007080000}"/>
    <cellStyle name="Normal 37 2" xfId="1940" xr:uid="{00000000-0005-0000-0000-000008080000}"/>
    <cellStyle name="Normal 37 2 2" xfId="1941" xr:uid="{00000000-0005-0000-0000-000009080000}"/>
    <cellStyle name="Normal 37 2 2 2" xfId="1942" xr:uid="{00000000-0005-0000-0000-00000A080000}"/>
    <cellStyle name="Normal 37 2 2 2 2" xfId="1943" xr:uid="{00000000-0005-0000-0000-00000B080000}"/>
    <cellStyle name="Normal 37 2 2 3" xfId="1944" xr:uid="{00000000-0005-0000-0000-00000C080000}"/>
    <cellStyle name="Normal 37 2 3" xfId="1945" xr:uid="{00000000-0005-0000-0000-00000D080000}"/>
    <cellStyle name="Normal 37 2 3 2" xfId="1946" xr:uid="{00000000-0005-0000-0000-00000E080000}"/>
    <cellStyle name="Normal 37 2 4" xfId="1947" xr:uid="{00000000-0005-0000-0000-00000F080000}"/>
    <cellStyle name="Normal 37 3" xfId="1948" xr:uid="{00000000-0005-0000-0000-000010080000}"/>
    <cellStyle name="Normal 37 3 2" xfId="1949" xr:uid="{00000000-0005-0000-0000-000011080000}"/>
    <cellStyle name="Normal 37 3 2 2" xfId="1950" xr:uid="{00000000-0005-0000-0000-000012080000}"/>
    <cellStyle name="Normal 37 3 3" xfId="1951" xr:uid="{00000000-0005-0000-0000-000013080000}"/>
    <cellStyle name="Normal 37 4" xfId="1952" xr:uid="{00000000-0005-0000-0000-000014080000}"/>
    <cellStyle name="Normal 37 4 2" xfId="1953" xr:uid="{00000000-0005-0000-0000-000015080000}"/>
    <cellStyle name="Normal 37 5" xfId="1954" xr:uid="{00000000-0005-0000-0000-000016080000}"/>
    <cellStyle name="Normal 38" xfId="1955" xr:uid="{00000000-0005-0000-0000-000017080000}"/>
    <cellStyle name="Normal 38 2" xfId="1956" xr:uid="{00000000-0005-0000-0000-000018080000}"/>
    <cellStyle name="Normal 38 2 2" xfId="1957" xr:uid="{00000000-0005-0000-0000-000019080000}"/>
    <cellStyle name="Normal 38 2 2 2" xfId="1958" xr:uid="{00000000-0005-0000-0000-00001A080000}"/>
    <cellStyle name="Normal 38 2 2 2 2" xfId="1959" xr:uid="{00000000-0005-0000-0000-00001B080000}"/>
    <cellStyle name="Normal 38 2 2 3" xfId="1960" xr:uid="{00000000-0005-0000-0000-00001C080000}"/>
    <cellStyle name="Normal 38 2 3" xfId="1961" xr:uid="{00000000-0005-0000-0000-00001D080000}"/>
    <cellStyle name="Normal 38 2 3 2" xfId="1962" xr:uid="{00000000-0005-0000-0000-00001E080000}"/>
    <cellStyle name="Normal 38 2 4" xfId="1963" xr:uid="{00000000-0005-0000-0000-00001F080000}"/>
    <cellStyle name="Normal 38 3" xfId="1964" xr:uid="{00000000-0005-0000-0000-000020080000}"/>
    <cellStyle name="Normal 38 3 2" xfId="1965" xr:uid="{00000000-0005-0000-0000-000021080000}"/>
    <cellStyle name="Normal 38 3 2 2" xfId="1966" xr:uid="{00000000-0005-0000-0000-000022080000}"/>
    <cellStyle name="Normal 38 3 3" xfId="1967" xr:uid="{00000000-0005-0000-0000-000023080000}"/>
    <cellStyle name="Normal 38 4" xfId="1968" xr:uid="{00000000-0005-0000-0000-000024080000}"/>
    <cellStyle name="Normal 38 4 2" xfId="1969" xr:uid="{00000000-0005-0000-0000-000025080000}"/>
    <cellStyle name="Normal 38 5" xfId="1970" xr:uid="{00000000-0005-0000-0000-000026080000}"/>
    <cellStyle name="Normal 39" xfId="1971" xr:uid="{00000000-0005-0000-0000-000027080000}"/>
    <cellStyle name="Normal 39 2" xfId="1972" xr:uid="{00000000-0005-0000-0000-000028080000}"/>
    <cellStyle name="Normal 39 2 2" xfId="1973" xr:uid="{00000000-0005-0000-0000-000029080000}"/>
    <cellStyle name="Normal 39 2 2 2" xfId="1974" xr:uid="{00000000-0005-0000-0000-00002A080000}"/>
    <cellStyle name="Normal 39 2 2 2 2" xfId="1975" xr:uid="{00000000-0005-0000-0000-00002B080000}"/>
    <cellStyle name="Normal 39 2 2 3" xfId="1976" xr:uid="{00000000-0005-0000-0000-00002C080000}"/>
    <cellStyle name="Normal 39 2 3" xfId="1977" xr:uid="{00000000-0005-0000-0000-00002D080000}"/>
    <cellStyle name="Normal 39 2 3 2" xfId="1978" xr:uid="{00000000-0005-0000-0000-00002E080000}"/>
    <cellStyle name="Normal 39 2 4" xfId="1979" xr:uid="{00000000-0005-0000-0000-00002F080000}"/>
    <cellStyle name="Normal 39 3" xfId="1980" xr:uid="{00000000-0005-0000-0000-000030080000}"/>
    <cellStyle name="Normal 39 3 2" xfId="1981" xr:uid="{00000000-0005-0000-0000-000031080000}"/>
    <cellStyle name="Normal 39 3 2 2" xfId="1982" xr:uid="{00000000-0005-0000-0000-000032080000}"/>
    <cellStyle name="Normal 39 3 3" xfId="1983" xr:uid="{00000000-0005-0000-0000-000033080000}"/>
    <cellStyle name="Normal 39 4" xfId="1984" xr:uid="{00000000-0005-0000-0000-000034080000}"/>
    <cellStyle name="Normal 39 4 2" xfId="1985" xr:uid="{00000000-0005-0000-0000-000035080000}"/>
    <cellStyle name="Normal 39 5" xfId="1986" xr:uid="{00000000-0005-0000-0000-000036080000}"/>
    <cellStyle name="Normal 4" xfId="52" xr:uid="{00000000-0005-0000-0000-000037080000}"/>
    <cellStyle name="Normal 4 10" xfId="1987" xr:uid="{00000000-0005-0000-0000-000038080000}"/>
    <cellStyle name="Normal 4 11" xfId="3847" xr:uid="{00000000-0005-0000-0000-000039080000}"/>
    <cellStyle name="Normal 4 2" xfId="1988" xr:uid="{00000000-0005-0000-0000-00003A080000}"/>
    <cellStyle name="Normal 4 2 2" xfId="1989" xr:uid="{00000000-0005-0000-0000-00003B080000}"/>
    <cellStyle name="Normal 4 2 3" xfId="1990" xr:uid="{00000000-0005-0000-0000-00003C080000}"/>
    <cellStyle name="Normal 4 2 4" xfId="3848" xr:uid="{00000000-0005-0000-0000-00003D080000}"/>
    <cellStyle name="Normal 4 3" xfId="1991" xr:uid="{00000000-0005-0000-0000-00003E080000}"/>
    <cellStyle name="Normal 4 3 2" xfId="1992" xr:uid="{00000000-0005-0000-0000-00003F080000}"/>
    <cellStyle name="Normal 4 3 3" xfId="1993" xr:uid="{00000000-0005-0000-0000-000040080000}"/>
    <cellStyle name="Normal 4 4" xfId="1994" xr:uid="{00000000-0005-0000-0000-000041080000}"/>
    <cellStyle name="Normal 4 5" xfId="1995" xr:uid="{00000000-0005-0000-0000-000042080000}"/>
    <cellStyle name="Normal 4 5 2" xfId="1996" xr:uid="{00000000-0005-0000-0000-000043080000}"/>
    <cellStyle name="Normal 4 5 2 2" xfId="1997" xr:uid="{00000000-0005-0000-0000-000044080000}"/>
    <cellStyle name="Normal 4 5 3" xfId="1998" xr:uid="{00000000-0005-0000-0000-000045080000}"/>
    <cellStyle name="Normal 4 6" xfId="1999" xr:uid="{00000000-0005-0000-0000-000046080000}"/>
    <cellStyle name="Normal 4 7" xfId="2000" xr:uid="{00000000-0005-0000-0000-000047080000}"/>
    <cellStyle name="Normal 4 8" xfId="2001" xr:uid="{00000000-0005-0000-0000-000048080000}"/>
    <cellStyle name="Normal 4 8 2" xfId="3727" xr:uid="{00000000-0005-0000-0000-000049080000}"/>
    <cellStyle name="Normal 4 8 3" xfId="3726" xr:uid="{00000000-0005-0000-0000-00004A080000}"/>
    <cellStyle name="Normal 4 9" xfId="2002" xr:uid="{00000000-0005-0000-0000-00004B080000}"/>
    <cellStyle name="Normal 40" xfId="2003" xr:uid="{00000000-0005-0000-0000-00004C080000}"/>
    <cellStyle name="Normal 40 2" xfId="2004" xr:uid="{00000000-0005-0000-0000-00004D080000}"/>
    <cellStyle name="Normal 40 2 2" xfId="2005" xr:uid="{00000000-0005-0000-0000-00004E080000}"/>
    <cellStyle name="Normal 40 2 2 2" xfId="2006" xr:uid="{00000000-0005-0000-0000-00004F080000}"/>
    <cellStyle name="Normal 40 2 2 2 2" xfId="2007" xr:uid="{00000000-0005-0000-0000-000050080000}"/>
    <cellStyle name="Normal 40 2 2 3" xfId="2008" xr:uid="{00000000-0005-0000-0000-000051080000}"/>
    <cellStyle name="Normal 40 2 3" xfId="2009" xr:uid="{00000000-0005-0000-0000-000052080000}"/>
    <cellStyle name="Normal 40 2 3 2" xfId="2010" xr:uid="{00000000-0005-0000-0000-000053080000}"/>
    <cellStyle name="Normal 40 2 4" xfId="2011" xr:uid="{00000000-0005-0000-0000-000054080000}"/>
    <cellStyle name="Normal 40 3" xfId="2012" xr:uid="{00000000-0005-0000-0000-000055080000}"/>
    <cellStyle name="Normal 40 3 2" xfId="2013" xr:uid="{00000000-0005-0000-0000-000056080000}"/>
    <cellStyle name="Normal 40 3 2 2" xfId="2014" xr:uid="{00000000-0005-0000-0000-000057080000}"/>
    <cellStyle name="Normal 40 3 3" xfId="2015" xr:uid="{00000000-0005-0000-0000-000058080000}"/>
    <cellStyle name="Normal 40 4" xfId="2016" xr:uid="{00000000-0005-0000-0000-000059080000}"/>
    <cellStyle name="Normal 40 4 2" xfId="2017" xr:uid="{00000000-0005-0000-0000-00005A080000}"/>
    <cellStyle name="Normal 40 5" xfId="2018" xr:uid="{00000000-0005-0000-0000-00005B080000}"/>
    <cellStyle name="Normal 41" xfId="2019" xr:uid="{00000000-0005-0000-0000-00005C080000}"/>
    <cellStyle name="Normal 41 2" xfId="2020" xr:uid="{00000000-0005-0000-0000-00005D080000}"/>
    <cellStyle name="Normal 41 2 2" xfId="2021" xr:uid="{00000000-0005-0000-0000-00005E080000}"/>
    <cellStyle name="Normal 41 2 2 2" xfId="2022" xr:uid="{00000000-0005-0000-0000-00005F080000}"/>
    <cellStyle name="Normal 41 2 2 2 2" xfId="2023" xr:uid="{00000000-0005-0000-0000-000060080000}"/>
    <cellStyle name="Normal 41 2 2 3" xfId="2024" xr:uid="{00000000-0005-0000-0000-000061080000}"/>
    <cellStyle name="Normal 41 2 3" xfId="2025" xr:uid="{00000000-0005-0000-0000-000062080000}"/>
    <cellStyle name="Normal 41 2 3 2" xfId="2026" xr:uid="{00000000-0005-0000-0000-000063080000}"/>
    <cellStyle name="Normal 41 2 4" xfId="2027" xr:uid="{00000000-0005-0000-0000-000064080000}"/>
    <cellStyle name="Normal 41 3" xfId="2028" xr:uid="{00000000-0005-0000-0000-000065080000}"/>
    <cellStyle name="Normal 41 3 2" xfId="2029" xr:uid="{00000000-0005-0000-0000-000066080000}"/>
    <cellStyle name="Normal 41 3 2 2" xfId="2030" xr:uid="{00000000-0005-0000-0000-000067080000}"/>
    <cellStyle name="Normal 41 3 3" xfId="2031" xr:uid="{00000000-0005-0000-0000-000068080000}"/>
    <cellStyle name="Normal 41 4" xfId="2032" xr:uid="{00000000-0005-0000-0000-000069080000}"/>
    <cellStyle name="Normal 41 4 2" xfId="2033" xr:uid="{00000000-0005-0000-0000-00006A080000}"/>
    <cellStyle name="Normal 41 5" xfId="2034" xr:uid="{00000000-0005-0000-0000-00006B080000}"/>
    <cellStyle name="Normal 42" xfId="2035" xr:uid="{00000000-0005-0000-0000-00006C080000}"/>
    <cellStyle name="Normal 42 2" xfId="2036" xr:uid="{00000000-0005-0000-0000-00006D080000}"/>
    <cellStyle name="Normal 42 2 2" xfId="2037" xr:uid="{00000000-0005-0000-0000-00006E080000}"/>
    <cellStyle name="Normal 42 2 2 2" xfId="2038" xr:uid="{00000000-0005-0000-0000-00006F080000}"/>
    <cellStyle name="Normal 42 2 2 2 2" xfId="2039" xr:uid="{00000000-0005-0000-0000-000070080000}"/>
    <cellStyle name="Normal 42 2 2 3" xfId="2040" xr:uid="{00000000-0005-0000-0000-000071080000}"/>
    <cellStyle name="Normal 42 2 3" xfId="2041" xr:uid="{00000000-0005-0000-0000-000072080000}"/>
    <cellStyle name="Normal 42 2 3 2" xfId="2042" xr:uid="{00000000-0005-0000-0000-000073080000}"/>
    <cellStyle name="Normal 42 2 4" xfId="2043" xr:uid="{00000000-0005-0000-0000-000074080000}"/>
    <cellStyle name="Normal 42 3" xfId="2044" xr:uid="{00000000-0005-0000-0000-000075080000}"/>
    <cellStyle name="Normal 42 3 2" xfId="2045" xr:uid="{00000000-0005-0000-0000-000076080000}"/>
    <cellStyle name="Normal 42 3 2 2" xfId="2046" xr:uid="{00000000-0005-0000-0000-000077080000}"/>
    <cellStyle name="Normal 42 3 3" xfId="2047" xr:uid="{00000000-0005-0000-0000-000078080000}"/>
    <cellStyle name="Normal 42 4" xfId="2048" xr:uid="{00000000-0005-0000-0000-000079080000}"/>
    <cellStyle name="Normal 42 4 2" xfId="2049" xr:uid="{00000000-0005-0000-0000-00007A080000}"/>
    <cellStyle name="Normal 42 5" xfId="2050" xr:uid="{00000000-0005-0000-0000-00007B080000}"/>
    <cellStyle name="Normal 43" xfId="2051" xr:uid="{00000000-0005-0000-0000-00007C080000}"/>
    <cellStyle name="Normal 43 2" xfId="2052" xr:uid="{00000000-0005-0000-0000-00007D080000}"/>
    <cellStyle name="Normal 43 2 2" xfId="2053" xr:uid="{00000000-0005-0000-0000-00007E080000}"/>
    <cellStyle name="Normal 43 2 2 2" xfId="2054" xr:uid="{00000000-0005-0000-0000-00007F080000}"/>
    <cellStyle name="Normal 43 2 2 2 2" xfId="2055" xr:uid="{00000000-0005-0000-0000-000080080000}"/>
    <cellStyle name="Normal 43 2 2 3" xfId="2056" xr:uid="{00000000-0005-0000-0000-000081080000}"/>
    <cellStyle name="Normal 43 2 3" xfId="2057" xr:uid="{00000000-0005-0000-0000-000082080000}"/>
    <cellStyle name="Normal 43 2 3 2" xfId="2058" xr:uid="{00000000-0005-0000-0000-000083080000}"/>
    <cellStyle name="Normal 43 2 4" xfId="2059" xr:uid="{00000000-0005-0000-0000-000084080000}"/>
    <cellStyle name="Normal 43 3" xfId="2060" xr:uid="{00000000-0005-0000-0000-000085080000}"/>
    <cellStyle name="Normal 43 3 2" xfId="2061" xr:uid="{00000000-0005-0000-0000-000086080000}"/>
    <cellStyle name="Normal 43 3 2 2" xfId="2062" xr:uid="{00000000-0005-0000-0000-000087080000}"/>
    <cellStyle name="Normal 43 3 3" xfId="2063" xr:uid="{00000000-0005-0000-0000-000088080000}"/>
    <cellStyle name="Normal 43 4" xfId="2064" xr:uid="{00000000-0005-0000-0000-000089080000}"/>
    <cellStyle name="Normal 43 4 2" xfId="2065" xr:uid="{00000000-0005-0000-0000-00008A080000}"/>
    <cellStyle name="Normal 43 5" xfId="2066" xr:uid="{00000000-0005-0000-0000-00008B080000}"/>
    <cellStyle name="Normal 44" xfId="2067" xr:uid="{00000000-0005-0000-0000-00008C080000}"/>
    <cellStyle name="Normal 44 2" xfId="2068" xr:uid="{00000000-0005-0000-0000-00008D080000}"/>
    <cellStyle name="Normal 44 2 2" xfId="2069" xr:uid="{00000000-0005-0000-0000-00008E080000}"/>
    <cellStyle name="Normal 44 2 2 2" xfId="2070" xr:uid="{00000000-0005-0000-0000-00008F080000}"/>
    <cellStyle name="Normal 44 2 2 2 2" xfId="2071" xr:uid="{00000000-0005-0000-0000-000090080000}"/>
    <cellStyle name="Normal 44 2 2 3" xfId="2072" xr:uid="{00000000-0005-0000-0000-000091080000}"/>
    <cellStyle name="Normal 44 2 3" xfId="2073" xr:uid="{00000000-0005-0000-0000-000092080000}"/>
    <cellStyle name="Normal 44 2 3 2" xfId="2074" xr:uid="{00000000-0005-0000-0000-000093080000}"/>
    <cellStyle name="Normal 44 2 4" xfId="2075" xr:uid="{00000000-0005-0000-0000-000094080000}"/>
    <cellStyle name="Normal 44 3" xfId="2076" xr:uid="{00000000-0005-0000-0000-000095080000}"/>
    <cellStyle name="Normal 44 3 2" xfId="2077" xr:uid="{00000000-0005-0000-0000-000096080000}"/>
    <cellStyle name="Normal 44 3 2 2" xfId="2078" xr:uid="{00000000-0005-0000-0000-000097080000}"/>
    <cellStyle name="Normal 44 3 3" xfId="2079" xr:uid="{00000000-0005-0000-0000-000098080000}"/>
    <cellStyle name="Normal 44 4" xfId="2080" xr:uid="{00000000-0005-0000-0000-000099080000}"/>
    <cellStyle name="Normal 44 4 2" xfId="2081" xr:uid="{00000000-0005-0000-0000-00009A080000}"/>
    <cellStyle name="Normal 44 5" xfId="2082" xr:uid="{00000000-0005-0000-0000-00009B080000}"/>
    <cellStyle name="Normal 45" xfId="2083" xr:uid="{00000000-0005-0000-0000-00009C080000}"/>
    <cellStyle name="Normal 45 2" xfId="2084" xr:uid="{00000000-0005-0000-0000-00009D080000}"/>
    <cellStyle name="Normal 45 2 2" xfId="2085" xr:uid="{00000000-0005-0000-0000-00009E080000}"/>
    <cellStyle name="Normal 45 2 2 2" xfId="2086" xr:uid="{00000000-0005-0000-0000-00009F080000}"/>
    <cellStyle name="Normal 45 2 2 2 2" xfId="2087" xr:uid="{00000000-0005-0000-0000-0000A0080000}"/>
    <cellStyle name="Normal 45 2 2 3" xfId="2088" xr:uid="{00000000-0005-0000-0000-0000A1080000}"/>
    <cellStyle name="Normal 45 2 3" xfId="2089" xr:uid="{00000000-0005-0000-0000-0000A2080000}"/>
    <cellStyle name="Normal 45 2 3 2" xfId="2090" xr:uid="{00000000-0005-0000-0000-0000A3080000}"/>
    <cellStyle name="Normal 45 2 4" xfId="2091" xr:uid="{00000000-0005-0000-0000-0000A4080000}"/>
    <cellStyle name="Normal 45 3" xfId="2092" xr:uid="{00000000-0005-0000-0000-0000A5080000}"/>
    <cellStyle name="Normal 45 3 2" xfId="2093" xr:uid="{00000000-0005-0000-0000-0000A6080000}"/>
    <cellStyle name="Normal 45 3 2 2" xfId="2094" xr:uid="{00000000-0005-0000-0000-0000A7080000}"/>
    <cellStyle name="Normal 45 3 3" xfId="2095" xr:uid="{00000000-0005-0000-0000-0000A8080000}"/>
    <cellStyle name="Normal 45 4" xfId="2096" xr:uid="{00000000-0005-0000-0000-0000A9080000}"/>
    <cellStyle name="Normal 45 4 2" xfId="2097" xr:uid="{00000000-0005-0000-0000-0000AA080000}"/>
    <cellStyle name="Normal 45 5" xfId="2098" xr:uid="{00000000-0005-0000-0000-0000AB080000}"/>
    <cellStyle name="Normal 46" xfId="2099" xr:uid="{00000000-0005-0000-0000-0000AC080000}"/>
    <cellStyle name="Normal 46 2" xfId="2100" xr:uid="{00000000-0005-0000-0000-0000AD080000}"/>
    <cellStyle name="Normal 46 2 2" xfId="2101" xr:uid="{00000000-0005-0000-0000-0000AE080000}"/>
    <cellStyle name="Normal 46 2 2 2" xfId="2102" xr:uid="{00000000-0005-0000-0000-0000AF080000}"/>
    <cellStyle name="Normal 46 2 2 2 2" xfId="2103" xr:uid="{00000000-0005-0000-0000-0000B0080000}"/>
    <cellStyle name="Normal 46 2 2 3" xfId="2104" xr:uid="{00000000-0005-0000-0000-0000B1080000}"/>
    <cellStyle name="Normal 46 2 3" xfId="2105" xr:uid="{00000000-0005-0000-0000-0000B2080000}"/>
    <cellStyle name="Normal 46 2 3 2" xfId="2106" xr:uid="{00000000-0005-0000-0000-0000B3080000}"/>
    <cellStyle name="Normal 46 2 4" xfId="2107" xr:uid="{00000000-0005-0000-0000-0000B4080000}"/>
    <cellStyle name="Normal 46 3" xfId="2108" xr:uid="{00000000-0005-0000-0000-0000B5080000}"/>
    <cellStyle name="Normal 46 3 2" xfId="2109" xr:uid="{00000000-0005-0000-0000-0000B6080000}"/>
    <cellStyle name="Normal 46 3 2 2" xfId="2110" xr:uid="{00000000-0005-0000-0000-0000B7080000}"/>
    <cellStyle name="Normal 46 3 3" xfId="2111" xr:uid="{00000000-0005-0000-0000-0000B8080000}"/>
    <cellStyle name="Normal 46 4" xfId="2112" xr:uid="{00000000-0005-0000-0000-0000B9080000}"/>
    <cellStyle name="Normal 46 4 2" xfId="2113" xr:uid="{00000000-0005-0000-0000-0000BA080000}"/>
    <cellStyle name="Normal 46 5" xfId="2114" xr:uid="{00000000-0005-0000-0000-0000BB080000}"/>
    <cellStyle name="Normal 47" xfId="2115" xr:uid="{00000000-0005-0000-0000-0000BC080000}"/>
    <cellStyle name="Normal 47 2" xfId="2116" xr:uid="{00000000-0005-0000-0000-0000BD080000}"/>
    <cellStyle name="Normal 47 2 2" xfId="2117" xr:uid="{00000000-0005-0000-0000-0000BE080000}"/>
    <cellStyle name="Normal 47 2 2 2" xfId="2118" xr:uid="{00000000-0005-0000-0000-0000BF080000}"/>
    <cellStyle name="Normal 47 2 2 2 2" xfId="2119" xr:uid="{00000000-0005-0000-0000-0000C0080000}"/>
    <cellStyle name="Normal 47 2 2 3" xfId="2120" xr:uid="{00000000-0005-0000-0000-0000C1080000}"/>
    <cellStyle name="Normal 47 2 3" xfId="2121" xr:uid="{00000000-0005-0000-0000-0000C2080000}"/>
    <cellStyle name="Normal 47 2 3 2" xfId="2122" xr:uid="{00000000-0005-0000-0000-0000C3080000}"/>
    <cellStyle name="Normal 47 2 4" xfId="2123" xr:uid="{00000000-0005-0000-0000-0000C4080000}"/>
    <cellStyle name="Normal 47 3" xfId="2124" xr:uid="{00000000-0005-0000-0000-0000C5080000}"/>
    <cellStyle name="Normal 47 3 2" xfId="2125" xr:uid="{00000000-0005-0000-0000-0000C6080000}"/>
    <cellStyle name="Normal 47 3 2 2" xfId="2126" xr:uid="{00000000-0005-0000-0000-0000C7080000}"/>
    <cellStyle name="Normal 47 3 3" xfId="2127" xr:uid="{00000000-0005-0000-0000-0000C8080000}"/>
    <cellStyle name="Normal 47 4" xfId="2128" xr:uid="{00000000-0005-0000-0000-0000C9080000}"/>
    <cellStyle name="Normal 47 4 2" xfId="2129" xr:uid="{00000000-0005-0000-0000-0000CA080000}"/>
    <cellStyle name="Normal 47 5" xfId="2130" xr:uid="{00000000-0005-0000-0000-0000CB080000}"/>
    <cellStyle name="Normal 48" xfId="2131" xr:uid="{00000000-0005-0000-0000-0000CC080000}"/>
    <cellStyle name="Normal 48 2" xfId="2132" xr:uid="{00000000-0005-0000-0000-0000CD080000}"/>
    <cellStyle name="Normal 48 2 2" xfId="2133" xr:uid="{00000000-0005-0000-0000-0000CE080000}"/>
    <cellStyle name="Normal 48 2 2 2" xfId="2134" xr:uid="{00000000-0005-0000-0000-0000CF080000}"/>
    <cellStyle name="Normal 48 2 2 2 2" xfId="2135" xr:uid="{00000000-0005-0000-0000-0000D0080000}"/>
    <cellStyle name="Normal 48 2 2 3" xfId="2136" xr:uid="{00000000-0005-0000-0000-0000D1080000}"/>
    <cellStyle name="Normal 48 2 3" xfId="2137" xr:uid="{00000000-0005-0000-0000-0000D2080000}"/>
    <cellStyle name="Normal 48 2 3 2" xfId="2138" xr:uid="{00000000-0005-0000-0000-0000D3080000}"/>
    <cellStyle name="Normal 48 2 4" xfId="2139" xr:uid="{00000000-0005-0000-0000-0000D4080000}"/>
    <cellStyle name="Normal 48 3" xfId="2140" xr:uid="{00000000-0005-0000-0000-0000D5080000}"/>
    <cellStyle name="Normal 48 3 2" xfId="2141" xr:uid="{00000000-0005-0000-0000-0000D6080000}"/>
    <cellStyle name="Normal 48 3 2 2" xfId="2142" xr:uid="{00000000-0005-0000-0000-0000D7080000}"/>
    <cellStyle name="Normal 48 3 3" xfId="2143" xr:uid="{00000000-0005-0000-0000-0000D8080000}"/>
    <cellStyle name="Normal 48 4" xfId="2144" xr:uid="{00000000-0005-0000-0000-0000D9080000}"/>
    <cellStyle name="Normal 48 4 2" xfId="2145" xr:uid="{00000000-0005-0000-0000-0000DA080000}"/>
    <cellStyle name="Normal 48 5" xfId="2146" xr:uid="{00000000-0005-0000-0000-0000DB080000}"/>
    <cellStyle name="Normal 49" xfId="2147" xr:uid="{00000000-0005-0000-0000-0000DC080000}"/>
    <cellStyle name="Normal 49 2" xfId="2148" xr:uid="{00000000-0005-0000-0000-0000DD080000}"/>
    <cellStyle name="Normal 49 2 2" xfId="2149" xr:uid="{00000000-0005-0000-0000-0000DE080000}"/>
    <cellStyle name="Normal 49 2 2 2" xfId="2150" xr:uid="{00000000-0005-0000-0000-0000DF080000}"/>
    <cellStyle name="Normal 49 2 2 2 2" xfId="2151" xr:uid="{00000000-0005-0000-0000-0000E0080000}"/>
    <cellStyle name="Normal 49 2 2 3" xfId="2152" xr:uid="{00000000-0005-0000-0000-0000E1080000}"/>
    <cellStyle name="Normal 49 2 3" xfId="2153" xr:uid="{00000000-0005-0000-0000-0000E2080000}"/>
    <cellStyle name="Normal 49 2 3 2" xfId="2154" xr:uid="{00000000-0005-0000-0000-0000E3080000}"/>
    <cellStyle name="Normal 49 2 4" xfId="2155" xr:uid="{00000000-0005-0000-0000-0000E4080000}"/>
    <cellStyle name="Normal 49 3" xfId="2156" xr:uid="{00000000-0005-0000-0000-0000E5080000}"/>
    <cellStyle name="Normal 49 3 2" xfId="2157" xr:uid="{00000000-0005-0000-0000-0000E6080000}"/>
    <cellStyle name="Normal 49 3 2 2" xfId="2158" xr:uid="{00000000-0005-0000-0000-0000E7080000}"/>
    <cellStyle name="Normal 49 3 3" xfId="2159" xr:uid="{00000000-0005-0000-0000-0000E8080000}"/>
    <cellStyle name="Normal 49 4" xfId="2160" xr:uid="{00000000-0005-0000-0000-0000E9080000}"/>
    <cellStyle name="Normal 49 4 2" xfId="2161" xr:uid="{00000000-0005-0000-0000-0000EA080000}"/>
    <cellStyle name="Normal 49 5" xfId="2162" xr:uid="{00000000-0005-0000-0000-0000EB080000}"/>
    <cellStyle name="Normal 5" xfId="97" xr:uid="{00000000-0005-0000-0000-0000EC080000}"/>
    <cellStyle name="Normal 5 2" xfId="2164" xr:uid="{00000000-0005-0000-0000-0000ED080000}"/>
    <cellStyle name="Normal 5 2 2" xfId="2165" xr:uid="{00000000-0005-0000-0000-0000EE080000}"/>
    <cellStyle name="Normal 5 2 3" xfId="2166" xr:uid="{00000000-0005-0000-0000-0000EF080000}"/>
    <cellStyle name="Normal 5 2 4" xfId="3849" xr:uid="{00000000-0005-0000-0000-0000F0080000}"/>
    <cellStyle name="Normal 5 3" xfId="2167" xr:uid="{00000000-0005-0000-0000-0000F1080000}"/>
    <cellStyle name="Normal 5 3 2" xfId="2168" xr:uid="{00000000-0005-0000-0000-0000F2080000}"/>
    <cellStyle name="Normal 5 3 3" xfId="3850" xr:uid="{00000000-0005-0000-0000-0000F3080000}"/>
    <cellStyle name="Normal 5 4" xfId="2169" xr:uid="{00000000-0005-0000-0000-0000F4080000}"/>
    <cellStyle name="Normal 5 4 2" xfId="2170" xr:uid="{00000000-0005-0000-0000-0000F5080000}"/>
    <cellStyle name="Normal 5 5" xfId="2171" xr:uid="{00000000-0005-0000-0000-0000F6080000}"/>
    <cellStyle name="Normal 5 6" xfId="2163" xr:uid="{00000000-0005-0000-0000-0000F7080000}"/>
    <cellStyle name="Normal 50" xfId="2172" xr:uid="{00000000-0005-0000-0000-0000F8080000}"/>
    <cellStyle name="Normal 50 2" xfId="2173" xr:uid="{00000000-0005-0000-0000-0000F9080000}"/>
    <cellStyle name="Normal 50 2 2" xfId="2174" xr:uid="{00000000-0005-0000-0000-0000FA080000}"/>
    <cellStyle name="Normal 50 2 2 2" xfId="2175" xr:uid="{00000000-0005-0000-0000-0000FB080000}"/>
    <cellStyle name="Normal 50 2 2 2 2" xfId="2176" xr:uid="{00000000-0005-0000-0000-0000FC080000}"/>
    <cellStyle name="Normal 50 2 2 3" xfId="2177" xr:uid="{00000000-0005-0000-0000-0000FD080000}"/>
    <cellStyle name="Normal 50 2 3" xfId="2178" xr:uid="{00000000-0005-0000-0000-0000FE080000}"/>
    <cellStyle name="Normal 50 2 3 2" xfId="2179" xr:uid="{00000000-0005-0000-0000-0000FF080000}"/>
    <cellStyle name="Normal 50 2 4" xfId="2180" xr:uid="{00000000-0005-0000-0000-000000090000}"/>
    <cellStyle name="Normal 50 3" xfId="2181" xr:uid="{00000000-0005-0000-0000-000001090000}"/>
    <cellStyle name="Normal 50 3 2" xfId="2182" xr:uid="{00000000-0005-0000-0000-000002090000}"/>
    <cellStyle name="Normal 50 3 2 2" xfId="2183" xr:uid="{00000000-0005-0000-0000-000003090000}"/>
    <cellStyle name="Normal 50 3 3" xfId="2184" xr:uid="{00000000-0005-0000-0000-000004090000}"/>
    <cellStyle name="Normal 50 4" xfId="2185" xr:uid="{00000000-0005-0000-0000-000005090000}"/>
    <cellStyle name="Normal 50 4 2" xfId="2186" xr:uid="{00000000-0005-0000-0000-000006090000}"/>
    <cellStyle name="Normal 50 5" xfId="2187" xr:uid="{00000000-0005-0000-0000-000007090000}"/>
    <cellStyle name="Normal 51" xfId="2188" xr:uid="{00000000-0005-0000-0000-000008090000}"/>
    <cellStyle name="Normal 51 2" xfId="2189" xr:uid="{00000000-0005-0000-0000-000009090000}"/>
    <cellStyle name="Normal 51 2 2" xfId="2190" xr:uid="{00000000-0005-0000-0000-00000A090000}"/>
    <cellStyle name="Normal 51 2 2 2" xfId="2191" xr:uid="{00000000-0005-0000-0000-00000B090000}"/>
    <cellStyle name="Normal 51 2 2 2 2" xfId="2192" xr:uid="{00000000-0005-0000-0000-00000C090000}"/>
    <cellStyle name="Normal 51 2 2 3" xfId="2193" xr:uid="{00000000-0005-0000-0000-00000D090000}"/>
    <cellStyle name="Normal 51 2 3" xfId="2194" xr:uid="{00000000-0005-0000-0000-00000E090000}"/>
    <cellStyle name="Normal 51 2 3 2" xfId="2195" xr:uid="{00000000-0005-0000-0000-00000F090000}"/>
    <cellStyle name="Normal 51 2 4" xfId="2196" xr:uid="{00000000-0005-0000-0000-000010090000}"/>
    <cellStyle name="Normal 51 3" xfId="2197" xr:uid="{00000000-0005-0000-0000-000011090000}"/>
    <cellStyle name="Normal 51 3 2" xfId="2198" xr:uid="{00000000-0005-0000-0000-000012090000}"/>
    <cellStyle name="Normal 51 3 2 2" xfId="2199" xr:uid="{00000000-0005-0000-0000-000013090000}"/>
    <cellStyle name="Normal 51 3 3" xfId="2200" xr:uid="{00000000-0005-0000-0000-000014090000}"/>
    <cellStyle name="Normal 51 4" xfId="2201" xr:uid="{00000000-0005-0000-0000-000015090000}"/>
    <cellStyle name="Normal 51 4 2" xfId="2202" xr:uid="{00000000-0005-0000-0000-000016090000}"/>
    <cellStyle name="Normal 51 5" xfId="2203" xr:uid="{00000000-0005-0000-0000-000017090000}"/>
    <cellStyle name="Normal 52" xfId="2204" xr:uid="{00000000-0005-0000-0000-000018090000}"/>
    <cellStyle name="Normal 52 2" xfId="2205" xr:uid="{00000000-0005-0000-0000-000019090000}"/>
    <cellStyle name="Normal 52 2 2" xfId="2206" xr:uid="{00000000-0005-0000-0000-00001A090000}"/>
    <cellStyle name="Normal 52 2 2 2" xfId="2207" xr:uid="{00000000-0005-0000-0000-00001B090000}"/>
    <cellStyle name="Normal 52 2 2 2 2" xfId="2208" xr:uid="{00000000-0005-0000-0000-00001C090000}"/>
    <cellStyle name="Normal 52 2 2 3" xfId="2209" xr:uid="{00000000-0005-0000-0000-00001D090000}"/>
    <cellStyle name="Normal 52 2 3" xfId="2210" xr:uid="{00000000-0005-0000-0000-00001E090000}"/>
    <cellStyle name="Normal 52 2 3 2" xfId="2211" xr:uid="{00000000-0005-0000-0000-00001F090000}"/>
    <cellStyle name="Normal 52 2 4" xfId="2212" xr:uid="{00000000-0005-0000-0000-000020090000}"/>
    <cellStyle name="Normal 52 3" xfId="2213" xr:uid="{00000000-0005-0000-0000-000021090000}"/>
    <cellStyle name="Normal 52 3 2" xfId="2214" xr:uid="{00000000-0005-0000-0000-000022090000}"/>
    <cellStyle name="Normal 52 3 2 2" xfId="2215" xr:uid="{00000000-0005-0000-0000-000023090000}"/>
    <cellStyle name="Normal 52 3 3" xfId="2216" xr:uid="{00000000-0005-0000-0000-000024090000}"/>
    <cellStyle name="Normal 52 4" xfId="2217" xr:uid="{00000000-0005-0000-0000-000025090000}"/>
    <cellStyle name="Normal 52 4 2" xfId="2218" xr:uid="{00000000-0005-0000-0000-000026090000}"/>
    <cellStyle name="Normal 52 5" xfId="2219" xr:uid="{00000000-0005-0000-0000-000027090000}"/>
    <cellStyle name="Normal 53" xfId="2220" xr:uid="{00000000-0005-0000-0000-000028090000}"/>
    <cellStyle name="Normal 53 2" xfId="2221" xr:uid="{00000000-0005-0000-0000-000029090000}"/>
    <cellStyle name="Normal 53 2 2" xfId="2222" xr:uid="{00000000-0005-0000-0000-00002A090000}"/>
    <cellStyle name="Normal 53 2 2 2" xfId="2223" xr:uid="{00000000-0005-0000-0000-00002B090000}"/>
    <cellStyle name="Normal 53 2 2 2 2" xfId="2224" xr:uid="{00000000-0005-0000-0000-00002C090000}"/>
    <cellStyle name="Normal 53 2 2 3" xfId="2225" xr:uid="{00000000-0005-0000-0000-00002D090000}"/>
    <cellStyle name="Normal 53 2 3" xfId="2226" xr:uid="{00000000-0005-0000-0000-00002E090000}"/>
    <cellStyle name="Normal 53 2 3 2" xfId="2227" xr:uid="{00000000-0005-0000-0000-00002F090000}"/>
    <cellStyle name="Normal 53 2 4" xfId="2228" xr:uid="{00000000-0005-0000-0000-000030090000}"/>
    <cellStyle name="Normal 53 3" xfId="2229" xr:uid="{00000000-0005-0000-0000-000031090000}"/>
    <cellStyle name="Normal 53 3 2" xfId="2230" xr:uid="{00000000-0005-0000-0000-000032090000}"/>
    <cellStyle name="Normal 53 3 2 2" xfId="2231" xr:uid="{00000000-0005-0000-0000-000033090000}"/>
    <cellStyle name="Normal 53 3 3" xfId="2232" xr:uid="{00000000-0005-0000-0000-000034090000}"/>
    <cellStyle name="Normal 53 4" xfId="2233" xr:uid="{00000000-0005-0000-0000-000035090000}"/>
    <cellStyle name="Normal 53 4 2" xfId="2234" xr:uid="{00000000-0005-0000-0000-000036090000}"/>
    <cellStyle name="Normal 53 5" xfId="2235" xr:uid="{00000000-0005-0000-0000-000037090000}"/>
    <cellStyle name="Normal 54" xfId="2236" xr:uid="{00000000-0005-0000-0000-000038090000}"/>
    <cellStyle name="Normal 54 2" xfId="2237" xr:uid="{00000000-0005-0000-0000-000039090000}"/>
    <cellStyle name="Normal 54 2 2" xfId="2238" xr:uid="{00000000-0005-0000-0000-00003A090000}"/>
    <cellStyle name="Normal 54 2 2 2" xfId="2239" xr:uid="{00000000-0005-0000-0000-00003B090000}"/>
    <cellStyle name="Normal 54 2 2 2 2" xfId="2240" xr:uid="{00000000-0005-0000-0000-00003C090000}"/>
    <cellStyle name="Normal 54 2 2 3" xfId="2241" xr:uid="{00000000-0005-0000-0000-00003D090000}"/>
    <cellStyle name="Normal 54 2 3" xfId="2242" xr:uid="{00000000-0005-0000-0000-00003E090000}"/>
    <cellStyle name="Normal 54 2 3 2" xfId="2243" xr:uid="{00000000-0005-0000-0000-00003F090000}"/>
    <cellStyle name="Normal 54 2 4" xfId="2244" xr:uid="{00000000-0005-0000-0000-000040090000}"/>
    <cellStyle name="Normal 54 3" xfId="2245" xr:uid="{00000000-0005-0000-0000-000041090000}"/>
    <cellStyle name="Normal 54 3 2" xfId="2246" xr:uid="{00000000-0005-0000-0000-000042090000}"/>
    <cellStyle name="Normal 54 3 2 2" xfId="2247" xr:uid="{00000000-0005-0000-0000-000043090000}"/>
    <cellStyle name="Normal 54 3 3" xfId="2248" xr:uid="{00000000-0005-0000-0000-000044090000}"/>
    <cellStyle name="Normal 54 4" xfId="2249" xr:uid="{00000000-0005-0000-0000-000045090000}"/>
    <cellStyle name="Normal 54 4 2" xfId="2250" xr:uid="{00000000-0005-0000-0000-000046090000}"/>
    <cellStyle name="Normal 54 5" xfId="2251" xr:uid="{00000000-0005-0000-0000-000047090000}"/>
    <cellStyle name="Normal 55" xfId="2252" xr:uid="{00000000-0005-0000-0000-000048090000}"/>
    <cellStyle name="Normal 55 2" xfId="2253" xr:uid="{00000000-0005-0000-0000-000049090000}"/>
    <cellStyle name="Normal 55 2 2" xfId="2254" xr:uid="{00000000-0005-0000-0000-00004A090000}"/>
    <cellStyle name="Normal 55 2 2 2" xfId="2255" xr:uid="{00000000-0005-0000-0000-00004B090000}"/>
    <cellStyle name="Normal 55 2 2 2 2" xfId="2256" xr:uid="{00000000-0005-0000-0000-00004C090000}"/>
    <cellStyle name="Normal 55 2 2 3" xfId="2257" xr:uid="{00000000-0005-0000-0000-00004D090000}"/>
    <cellStyle name="Normal 55 2 3" xfId="2258" xr:uid="{00000000-0005-0000-0000-00004E090000}"/>
    <cellStyle name="Normal 55 2 3 2" xfId="2259" xr:uid="{00000000-0005-0000-0000-00004F090000}"/>
    <cellStyle name="Normal 55 2 4" xfId="2260" xr:uid="{00000000-0005-0000-0000-000050090000}"/>
    <cellStyle name="Normal 55 3" xfId="2261" xr:uid="{00000000-0005-0000-0000-000051090000}"/>
    <cellStyle name="Normal 55 3 2" xfId="2262" xr:uid="{00000000-0005-0000-0000-000052090000}"/>
    <cellStyle name="Normal 55 3 2 2" xfId="2263" xr:uid="{00000000-0005-0000-0000-000053090000}"/>
    <cellStyle name="Normal 55 3 3" xfId="2264" xr:uid="{00000000-0005-0000-0000-000054090000}"/>
    <cellStyle name="Normal 55 4" xfId="2265" xr:uid="{00000000-0005-0000-0000-000055090000}"/>
    <cellStyle name="Normal 55 4 2" xfId="2266" xr:uid="{00000000-0005-0000-0000-000056090000}"/>
    <cellStyle name="Normal 55 5" xfId="2267" xr:uid="{00000000-0005-0000-0000-000057090000}"/>
    <cellStyle name="Normal 56" xfId="2268" xr:uid="{00000000-0005-0000-0000-000058090000}"/>
    <cellStyle name="Normal 56 2" xfId="2269" xr:uid="{00000000-0005-0000-0000-000059090000}"/>
    <cellStyle name="Normal 56 2 2" xfId="2270" xr:uid="{00000000-0005-0000-0000-00005A090000}"/>
    <cellStyle name="Normal 56 2 2 2" xfId="2271" xr:uid="{00000000-0005-0000-0000-00005B090000}"/>
    <cellStyle name="Normal 56 2 2 2 2" xfId="2272" xr:uid="{00000000-0005-0000-0000-00005C090000}"/>
    <cellStyle name="Normal 56 2 2 3" xfId="2273" xr:uid="{00000000-0005-0000-0000-00005D090000}"/>
    <cellStyle name="Normal 56 2 3" xfId="2274" xr:uid="{00000000-0005-0000-0000-00005E090000}"/>
    <cellStyle name="Normal 56 2 3 2" xfId="2275" xr:uid="{00000000-0005-0000-0000-00005F090000}"/>
    <cellStyle name="Normal 56 2 4" xfId="2276" xr:uid="{00000000-0005-0000-0000-000060090000}"/>
    <cellStyle name="Normal 56 3" xfId="2277" xr:uid="{00000000-0005-0000-0000-000061090000}"/>
    <cellStyle name="Normal 56 3 2" xfId="2278" xr:uid="{00000000-0005-0000-0000-000062090000}"/>
    <cellStyle name="Normal 56 3 2 2" xfId="2279" xr:uid="{00000000-0005-0000-0000-000063090000}"/>
    <cellStyle name="Normal 56 3 3" xfId="2280" xr:uid="{00000000-0005-0000-0000-000064090000}"/>
    <cellStyle name="Normal 56 4" xfId="2281" xr:uid="{00000000-0005-0000-0000-000065090000}"/>
    <cellStyle name="Normal 56 4 2" xfId="2282" xr:uid="{00000000-0005-0000-0000-000066090000}"/>
    <cellStyle name="Normal 56 5" xfId="2283" xr:uid="{00000000-0005-0000-0000-000067090000}"/>
    <cellStyle name="Normal 57" xfId="2284" xr:uid="{00000000-0005-0000-0000-000068090000}"/>
    <cellStyle name="Normal 57 2" xfId="2285" xr:uid="{00000000-0005-0000-0000-000069090000}"/>
    <cellStyle name="Normal 57 2 2" xfId="2286" xr:uid="{00000000-0005-0000-0000-00006A090000}"/>
    <cellStyle name="Normal 57 2 2 2" xfId="2287" xr:uid="{00000000-0005-0000-0000-00006B090000}"/>
    <cellStyle name="Normal 57 2 2 2 2" xfId="2288" xr:uid="{00000000-0005-0000-0000-00006C090000}"/>
    <cellStyle name="Normal 57 2 2 3" xfId="2289" xr:uid="{00000000-0005-0000-0000-00006D090000}"/>
    <cellStyle name="Normal 57 2 3" xfId="2290" xr:uid="{00000000-0005-0000-0000-00006E090000}"/>
    <cellStyle name="Normal 57 2 3 2" xfId="2291" xr:uid="{00000000-0005-0000-0000-00006F090000}"/>
    <cellStyle name="Normal 57 2 4" xfId="2292" xr:uid="{00000000-0005-0000-0000-000070090000}"/>
    <cellStyle name="Normal 57 3" xfId="2293" xr:uid="{00000000-0005-0000-0000-000071090000}"/>
    <cellStyle name="Normal 57 3 2" xfId="2294" xr:uid="{00000000-0005-0000-0000-000072090000}"/>
    <cellStyle name="Normal 57 3 2 2" xfId="2295" xr:uid="{00000000-0005-0000-0000-000073090000}"/>
    <cellStyle name="Normal 57 3 3" xfId="2296" xr:uid="{00000000-0005-0000-0000-000074090000}"/>
    <cellStyle name="Normal 57 4" xfId="2297" xr:uid="{00000000-0005-0000-0000-000075090000}"/>
    <cellStyle name="Normal 57 4 2" xfId="2298" xr:uid="{00000000-0005-0000-0000-000076090000}"/>
    <cellStyle name="Normal 57 5" xfId="2299" xr:uid="{00000000-0005-0000-0000-000077090000}"/>
    <cellStyle name="Normal 58" xfId="2300" xr:uid="{00000000-0005-0000-0000-000078090000}"/>
    <cellStyle name="Normal 58 2" xfId="2301" xr:uid="{00000000-0005-0000-0000-000079090000}"/>
    <cellStyle name="Normal 58 2 2" xfId="2302" xr:uid="{00000000-0005-0000-0000-00007A090000}"/>
    <cellStyle name="Normal 58 2 2 2" xfId="2303" xr:uid="{00000000-0005-0000-0000-00007B090000}"/>
    <cellStyle name="Normal 58 2 2 2 2" xfId="2304" xr:uid="{00000000-0005-0000-0000-00007C090000}"/>
    <cellStyle name="Normal 58 2 2 3" xfId="2305" xr:uid="{00000000-0005-0000-0000-00007D090000}"/>
    <cellStyle name="Normal 58 2 3" xfId="2306" xr:uid="{00000000-0005-0000-0000-00007E090000}"/>
    <cellStyle name="Normal 58 2 3 2" xfId="2307" xr:uid="{00000000-0005-0000-0000-00007F090000}"/>
    <cellStyle name="Normal 58 2 4" xfId="2308" xr:uid="{00000000-0005-0000-0000-000080090000}"/>
    <cellStyle name="Normal 58 3" xfId="2309" xr:uid="{00000000-0005-0000-0000-000081090000}"/>
    <cellStyle name="Normal 58 3 2" xfId="2310" xr:uid="{00000000-0005-0000-0000-000082090000}"/>
    <cellStyle name="Normal 58 3 2 2" xfId="2311" xr:uid="{00000000-0005-0000-0000-000083090000}"/>
    <cellStyle name="Normal 58 3 3" xfId="2312" xr:uid="{00000000-0005-0000-0000-000084090000}"/>
    <cellStyle name="Normal 58 4" xfId="2313" xr:uid="{00000000-0005-0000-0000-000085090000}"/>
    <cellStyle name="Normal 58 4 2" xfId="2314" xr:uid="{00000000-0005-0000-0000-000086090000}"/>
    <cellStyle name="Normal 58 5" xfId="2315" xr:uid="{00000000-0005-0000-0000-000087090000}"/>
    <cellStyle name="Normal 59" xfId="2316" xr:uid="{00000000-0005-0000-0000-000088090000}"/>
    <cellStyle name="Normal 59 2" xfId="2317" xr:uid="{00000000-0005-0000-0000-000089090000}"/>
    <cellStyle name="Normal 59 2 2" xfId="2318" xr:uid="{00000000-0005-0000-0000-00008A090000}"/>
    <cellStyle name="Normal 59 2 2 2" xfId="2319" xr:uid="{00000000-0005-0000-0000-00008B090000}"/>
    <cellStyle name="Normal 59 2 2 2 2" xfId="2320" xr:uid="{00000000-0005-0000-0000-00008C090000}"/>
    <cellStyle name="Normal 59 2 2 3" xfId="2321" xr:uid="{00000000-0005-0000-0000-00008D090000}"/>
    <cellStyle name="Normal 59 2 3" xfId="2322" xr:uid="{00000000-0005-0000-0000-00008E090000}"/>
    <cellStyle name="Normal 59 2 3 2" xfId="2323" xr:uid="{00000000-0005-0000-0000-00008F090000}"/>
    <cellStyle name="Normal 59 2 4" xfId="2324" xr:uid="{00000000-0005-0000-0000-000090090000}"/>
    <cellStyle name="Normal 59 3" xfId="2325" xr:uid="{00000000-0005-0000-0000-000091090000}"/>
    <cellStyle name="Normal 59 3 2" xfId="2326" xr:uid="{00000000-0005-0000-0000-000092090000}"/>
    <cellStyle name="Normal 59 3 2 2" xfId="2327" xr:uid="{00000000-0005-0000-0000-000093090000}"/>
    <cellStyle name="Normal 59 3 3" xfId="2328" xr:uid="{00000000-0005-0000-0000-000094090000}"/>
    <cellStyle name="Normal 59 4" xfId="2329" xr:uid="{00000000-0005-0000-0000-000095090000}"/>
    <cellStyle name="Normal 59 4 2" xfId="2330" xr:uid="{00000000-0005-0000-0000-000096090000}"/>
    <cellStyle name="Normal 59 5" xfId="2331" xr:uid="{00000000-0005-0000-0000-000097090000}"/>
    <cellStyle name="Normal 6" xfId="98" xr:uid="{00000000-0005-0000-0000-000098090000}"/>
    <cellStyle name="Normal 6 2" xfId="2333" xr:uid="{00000000-0005-0000-0000-000099090000}"/>
    <cellStyle name="Normal 6 2 2" xfId="2334" xr:uid="{00000000-0005-0000-0000-00009A090000}"/>
    <cellStyle name="Normal 6 2 3" xfId="2335" xr:uid="{00000000-0005-0000-0000-00009B090000}"/>
    <cellStyle name="Normal 6 2 4" xfId="3851" xr:uid="{00000000-0005-0000-0000-00009C090000}"/>
    <cellStyle name="Normal 6 3" xfId="2336" xr:uid="{00000000-0005-0000-0000-00009D090000}"/>
    <cellStyle name="Normal 6 3 2" xfId="3852" xr:uid="{00000000-0005-0000-0000-00009E090000}"/>
    <cellStyle name="Normal 6 4" xfId="2337" xr:uid="{00000000-0005-0000-0000-00009F090000}"/>
    <cellStyle name="Normal 6 5" xfId="2338" xr:uid="{00000000-0005-0000-0000-0000A0090000}"/>
    <cellStyle name="Normal 6 5 2" xfId="2339" xr:uid="{00000000-0005-0000-0000-0000A1090000}"/>
    <cellStyle name="Normal 6 6" xfId="2340" xr:uid="{00000000-0005-0000-0000-0000A2090000}"/>
    <cellStyle name="Normal 6 7" xfId="2332" xr:uid="{00000000-0005-0000-0000-0000A3090000}"/>
    <cellStyle name="Normal 60" xfId="2341" xr:uid="{00000000-0005-0000-0000-0000A4090000}"/>
    <cellStyle name="Normal 60 2" xfId="2342" xr:uid="{00000000-0005-0000-0000-0000A5090000}"/>
    <cellStyle name="Normal 60 2 2" xfId="2343" xr:uid="{00000000-0005-0000-0000-0000A6090000}"/>
    <cellStyle name="Normal 60 2 2 2" xfId="2344" xr:uid="{00000000-0005-0000-0000-0000A7090000}"/>
    <cellStyle name="Normal 60 2 2 2 2" xfId="2345" xr:uid="{00000000-0005-0000-0000-0000A8090000}"/>
    <cellStyle name="Normal 60 2 2 3" xfId="2346" xr:uid="{00000000-0005-0000-0000-0000A9090000}"/>
    <cellStyle name="Normal 60 2 3" xfId="2347" xr:uid="{00000000-0005-0000-0000-0000AA090000}"/>
    <cellStyle name="Normal 60 2 3 2" xfId="2348" xr:uid="{00000000-0005-0000-0000-0000AB090000}"/>
    <cellStyle name="Normal 60 2 4" xfId="2349" xr:uid="{00000000-0005-0000-0000-0000AC090000}"/>
    <cellStyle name="Normal 60 3" xfId="2350" xr:uid="{00000000-0005-0000-0000-0000AD090000}"/>
    <cellStyle name="Normal 60 3 2" xfId="2351" xr:uid="{00000000-0005-0000-0000-0000AE090000}"/>
    <cellStyle name="Normal 60 3 2 2" xfId="2352" xr:uid="{00000000-0005-0000-0000-0000AF090000}"/>
    <cellStyle name="Normal 60 3 3" xfId="2353" xr:uid="{00000000-0005-0000-0000-0000B0090000}"/>
    <cellStyle name="Normal 60 4" xfId="2354" xr:uid="{00000000-0005-0000-0000-0000B1090000}"/>
    <cellStyle name="Normal 60 4 2" xfId="2355" xr:uid="{00000000-0005-0000-0000-0000B2090000}"/>
    <cellStyle name="Normal 60 5" xfId="2356" xr:uid="{00000000-0005-0000-0000-0000B3090000}"/>
    <cellStyle name="Normal 61" xfId="2357" xr:uid="{00000000-0005-0000-0000-0000B4090000}"/>
    <cellStyle name="Normal 61 2" xfId="2358" xr:uid="{00000000-0005-0000-0000-0000B5090000}"/>
    <cellStyle name="Normal 61 2 2" xfId="2359" xr:uid="{00000000-0005-0000-0000-0000B6090000}"/>
    <cellStyle name="Normal 61 2 2 2" xfId="2360" xr:uid="{00000000-0005-0000-0000-0000B7090000}"/>
    <cellStyle name="Normal 61 2 2 2 2" xfId="2361" xr:uid="{00000000-0005-0000-0000-0000B8090000}"/>
    <cellStyle name="Normal 61 2 2 3" xfId="2362" xr:uid="{00000000-0005-0000-0000-0000B9090000}"/>
    <cellStyle name="Normal 61 2 3" xfId="2363" xr:uid="{00000000-0005-0000-0000-0000BA090000}"/>
    <cellStyle name="Normal 61 2 3 2" xfId="2364" xr:uid="{00000000-0005-0000-0000-0000BB090000}"/>
    <cellStyle name="Normal 61 2 4" xfId="2365" xr:uid="{00000000-0005-0000-0000-0000BC090000}"/>
    <cellStyle name="Normal 61 3" xfId="2366" xr:uid="{00000000-0005-0000-0000-0000BD090000}"/>
    <cellStyle name="Normal 61 3 2" xfId="2367" xr:uid="{00000000-0005-0000-0000-0000BE090000}"/>
    <cellStyle name="Normal 61 3 2 2" xfId="2368" xr:uid="{00000000-0005-0000-0000-0000BF090000}"/>
    <cellStyle name="Normal 61 3 3" xfId="2369" xr:uid="{00000000-0005-0000-0000-0000C0090000}"/>
    <cellStyle name="Normal 61 4" xfId="2370" xr:uid="{00000000-0005-0000-0000-0000C1090000}"/>
    <cellStyle name="Normal 61 4 2" xfId="2371" xr:uid="{00000000-0005-0000-0000-0000C2090000}"/>
    <cellStyle name="Normal 61 5" xfId="2372" xr:uid="{00000000-0005-0000-0000-0000C3090000}"/>
    <cellStyle name="Normal 62" xfId="2373" xr:uid="{00000000-0005-0000-0000-0000C4090000}"/>
    <cellStyle name="Normal 62 2" xfId="2374" xr:uid="{00000000-0005-0000-0000-0000C5090000}"/>
    <cellStyle name="Normal 62 2 2" xfId="2375" xr:uid="{00000000-0005-0000-0000-0000C6090000}"/>
    <cellStyle name="Normal 62 2 2 2" xfId="2376" xr:uid="{00000000-0005-0000-0000-0000C7090000}"/>
    <cellStyle name="Normal 62 2 2 2 2" xfId="2377" xr:uid="{00000000-0005-0000-0000-0000C8090000}"/>
    <cellStyle name="Normal 62 2 2 3" xfId="2378" xr:uid="{00000000-0005-0000-0000-0000C9090000}"/>
    <cellStyle name="Normal 62 2 3" xfId="2379" xr:uid="{00000000-0005-0000-0000-0000CA090000}"/>
    <cellStyle name="Normal 62 2 3 2" xfId="2380" xr:uid="{00000000-0005-0000-0000-0000CB090000}"/>
    <cellStyle name="Normal 62 2 4" xfId="2381" xr:uid="{00000000-0005-0000-0000-0000CC090000}"/>
    <cellStyle name="Normal 62 3" xfId="2382" xr:uid="{00000000-0005-0000-0000-0000CD090000}"/>
    <cellStyle name="Normal 62 3 2" xfId="2383" xr:uid="{00000000-0005-0000-0000-0000CE090000}"/>
    <cellStyle name="Normal 62 3 2 2" xfId="2384" xr:uid="{00000000-0005-0000-0000-0000CF090000}"/>
    <cellStyle name="Normal 62 3 3" xfId="2385" xr:uid="{00000000-0005-0000-0000-0000D0090000}"/>
    <cellStyle name="Normal 62 4" xfId="2386" xr:uid="{00000000-0005-0000-0000-0000D1090000}"/>
    <cellStyle name="Normal 62 4 2" xfId="2387" xr:uid="{00000000-0005-0000-0000-0000D2090000}"/>
    <cellStyle name="Normal 62 5" xfId="2388" xr:uid="{00000000-0005-0000-0000-0000D3090000}"/>
    <cellStyle name="Normal 63" xfId="2389" xr:uid="{00000000-0005-0000-0000-0000D4090000}"/>
    <cellStyle name="Normal 63 2" xfId="2390" xr:uid="{00000000-0005-0000-0000-0000D5090000}"/>
    <cellStyle name="Normal 63 2 2" xfId="2391" xr:uid="{00000000-0005-0000-0000-0000D6090000}"/>
    <cellStyle name="Normal 63 2 2 2" xfId="2392" xr:uid="{00000000-0005-0000-0000-0000D7090000}"/>
    <cellStyle name="Normal 63 2 2 2 2" xfId="2393" xr:uid="{00000000-0005-0000-0000-0000D8090000}"/>
    <cellStyle name="Normal 63 2 2 3" xfId="2394" xr:uid="{00000000-0005-0000-0000-0000D9090000}"/>
    <cellStyle name="Normal 63 2 3" xfId="2395" xr:uid="{00000000-0005-0000-0000-0000DA090000}"/>
    <cellStyle name="Normal 63 2 3 2" xfId="2396" xr:uid="{00000000-0005-0000-0000-0000DB090000}"/>
    <cellStyle name="Normal 63 2 4" xfId="2397" xr:uid="{00000000-0005-0000-0000-0000DC090000}"/>
    <cellStyle name="Normal 63 3" xfId="2398" xr:uid="{00000000-0005-0000-0000-0000DD090000}"/>
    <cellStyle name="Normal 63 3 2" xfId="2399" xr:uid="{00000000-0005-0000-0000-0000DE090000}"/>
    <cellStyle name="Normal 63 3 2 2" xfId="2400" xr:uid="{00000000-0005-0000-0000-0000DF090000}"/>
    <cellStyle name="Normal 63 3 3" xfId="2401" xr:uid="{00000000-0005-0000-0000-0000E0090000}"/>
    <cellStyle name="Normal 63 4" xfId="2402" xr:uid="{00000000-0005-0000-0000-0000E1090000}"/>
    <cellStyle name="Normal 63 4 2" xfId="2403" xr:uid="{00000000-0005-0000-0000-0000E2090000}"/>
    <cellStyle name="Normal 63 5" xfId="2404" xr:uid="{00000000-0005-0000-0000-0000E3090000}"/>
    <cellStyle name="Normal 64" xfId="2405" xr:uid="{00000000-0005-0000-0000-0000E4090000}"/>
    <cellStyle name="Normal 64 2" xfId="2406" xr:uid="{00000000-0005-0000-0000-0000E5090000}"/>
    <cellStyle name="Normal 64 2 2" xfId="2407" xr:uid="{00000000-0005-0000-0000-0000E6090000}"/>
    <cellStyle name="Normal 64 2 2 2" xfId="2408" xr:uid="{00000000-0005-0000-0000-0000E7090000}"/>
    <cellStyle name="Normal 64 2 2 2 2" xfId="2409" xr:uid="{00000000-0005-0000-0000-0000E8090000}"/>
    <cellStyle name="Normal 64 2 2 3" xfId="2410" xr:uid="{00000000-0005-0000-0000-0000E9090000}"/>
    <cellStyle name="Normal 64 2 3" xfId="2411" xr:uid="{00000000-0005-0000-0000-0000EA090000}"/>
    <cellStyle name="Normal 64 2 3 2" xfId="2412" xr:uid="{00000000-0005-0000-0000-0000EB090000}"/>
    <cellStyle name="Normal 64 2 4" xfId="2413" xr:uid="{00000000-0005-0000-0000-0000EC090000}"/>
    <cellStyle name="Normal 64 3" xfId="2414" xr:uid="{00000000-0005-0000-0000-0000ED090000}"/>
    <cellStyle name="Normal 64 3 2" xfId="2415" xr:uid="{00000000-0005-0000-0000-0000EE090000}"/>
    <cellStyle name="Normal 64 3 2 2" xfId="2416" xr:uid="{00000000-0005-0000-0000-0000EF090000}"/>
    <cellStyle name="Normal 64 3 3" xfId="2417" xr:uid="{00000000-0005-0000-0000-0000F0090000}"/>
    <cellStyle name="Normal 64 4" xfId="2418" xr:uid="{00000000-0005-0000-0000-0000F1090000}"/>
    <cellStyle name="Normal 64 4 2" xfId="2419" xr:uid="{00000000-0005-0000-0000-0000F2090000}"/>
    <cellStyle name="Normal 64 5" xfId="2420" xr:uid="{00000000-0005-0000-0000-0000F3090000}"/>
    <cellStyle name="Normal 65" xfId="2421" xr:uid="{00000000-0005-0000-0000-0000F4090000}"/>
    <cellStyle name="Normal 65 2" xfId="2422" xr:uid="{00000000-0005-0000-0000-0000F5090000}"/>
    <cellStyle name="Normal 65 2 2" xfId="2423" xr:uid="{00000000-0005-0000-0000-0000F6090000}"/>
    <cellStyle name="Normal 65 2 2 2" xfId="2424" xr:uid="{00000000-0005-0000-0000-0000F7090000}"/>
    <cellStyle name="Normal 65 2 2 2 2" xfId="2425" xr:uid="{00000000-0005-0000-0000-0000F8090000}"/>
    <cellStyle name="Normal 65 2 2 3" xfId="2426" xr:uid="{00000000-0005-0000-0000-0000F9090000}"/>
    <cellStyle name="Normal 65 2 3" xfId="2427" xr:uid="{00000000-0005-0000-0000-0000FA090000}"/>
    <cellStyle name="Normal 65 2 3 2" xfId="2428" xr:uid="{00000000-0005-0000-0000-0000FB090000}"/>
    <cellStyle name="Normal 65 2 4" xfId="2429" xr:uid="{00000000-0005-0000-0000-0000FC090000}"/>
    <cellStyle name="Normal 65 3" xfId="2430" xr:uid="{00000000-0005-0000-0000-0000FD090000}"/>
    <cellStyle name="Normal 65 3 2" xfId="2431" xr:uid="{00000000-0005-0000-0000-0000FE090000}"/>
    <cellStyle name="Normal 65 3 2 2" xfId="2432" xr:uid="{00000000-0005-0000-0000-0000FF090000}"/>
    <cellStyle name="Normal 65 3 3" xfId="2433" xr:uid="{00000000-0005-0000-0000-0000000A0000}"/>
    <cellStyle name="Normal 65 4" xfId="2434" xr:uid="{00000000-0005-0000-0000-0000010A0000}"/>
    <cellStyle name="Normal 65 4 2" xfId="2435" xr:uid="{00000000-0005-0000-0000-0000020A0000}"/>
    <cellStyle name="Normal 65 5" xfId="2436" xr:uid="{00000000-0005-0000-0000-0000030A0000}"/>
    <cellStyle name="Normal 66" xfId="2437" xr:uid="{00000000-0005-0000-0000-0000040A0000}"/>
    <cellStyle name="Normal 66 2" xfId="2438" xr:uid="{00000000-0005-0000-0000-0000050A0000}"/>
    <cellStyle name="Normal 66 2 2" xfId="2439" xr:uid="{00000000-0005-0000-0000-0000060A0000}"/>
    <cellStyle name="Normal 66 2 2 2" xfId="2440" xr:uid="{00000000-0005-0000-0000-0000070A0000}"/>
    <cellStyle name="Normal 66 2 2 2 2" xfId="2441" xr:uid="{00000000-0005-0000-0000-0000080A0000}"/>
    <cellStyle name="Normal 66 2 2 3" xfId="2442" xr:uid="{00000000-0005-0000-0000-0000090A0000}"/>
    <cellStyle name="Normal 66 2 3" xfId="2443" xr:uid="{00000000-0005-0000-0000-00000A0A0000}"/>
    <cellStyle name="Normal 66 2 3 2" xfId="2444" xr:uid="{00000000-0005-0000-0000-00000B0A0000}"/>
    <cellStyle name="Normal 66 2 4" xfId="2445" xr:uid="{00000000-0005-0000-0000-00000C0A0000}"/>
    <cellStyle name="Normal 66 3" xfId="2446" xr:uid="{00000000-0005-0000-0000-00000D0A0000}"/>
    <cellStyle name="Normal 66 3 2" xfId="2447" xr:uid="{00000000-0005-0000-0000-00000E0A0000}"/>
    <cellStyle name="Normal 66 3 2 2" xfId="2448" xr:uid="{00000000-0005-0000-0000-00000F0A0000}"/>
    <cellStyle name="Normal 66 3 3" xfId="2449" xr:uid="{00000000-0005-0000-0000-0000100A0000}"/>
    <cellStyle name="Normal 66 4" xfId="2450" xr:uid="{00000000-0005-0000-0000-0000110A0000}"/>
    <cellStyle name="Normal 66 4 2" xfId="2451" xr:uid="{00000000-0005-0000-0000-0000120A0000}"/>
    <cellStyle name="Normal 66 5" xfId="2452" xr:uid="{00000000-0005-0000-0000-0000130A0000}"/>
    <cellStyle name="Normal 67" xfId="2453" xr:uid="{00000000-0005-0000-0000-0000140A0000}"/>
    <cellStyle name="Normal 67 2" xfId="2454" xr:uid="{00000000-0005-0000-0000-0000150A0000}"/>
    <cellStyle name="Normal 67 2 2" xfId="2455" xr:uid="{00000000-0005-0000-0000-0000160A0000}"/>
    <cellStyle name="Normal 67 2 2 2" xfId="2456" xr:uid="{00000000-0005-0000-0000-0000170A0000}"/>
    <cellStyle name="Normal 67 2 2 2 2" xfId="2457" xr:uid="{00000000-0005-0000-0000-0000180A0000}"/>
    <cellStyle name="Normal 67 2 2 3" xfId="2458" xr:uid="{00000000-0005-0000-0000-0000190A0000}"/>
    <cellStyle name="Normal 67 2 3" xfId="2459" xr:uid="{00000000-0005-0000-0000-00001A0A0000}"/>
    <cellStyle name="Normal 67 2 3 2" xfId="2460" xr:uid="{00000000-0005-0000-0000-00001B0A0000}"/>
    <cellStyle name="Normal 67 2 4" xfId="2461" xr:uid="{00000000-0005-0000-0000-00001C0A0000}"/>
    <cellStyle name="Normal 67 3" xfId="2462" xr:uid="{00000000-0005-0000-0000-00001D0A0000}"/>
    <cellStyle name="Normal 67 3 2" xfId="2463" xr:uid="{00000000-0005-0000-0000-00001E0A0000}"/>
    <cellStyle name="Normal 67 3 2 2" xfId="2464" xr:uid="{00000000-0005-0000-0000-00001F0A0000}"/>
    <cellStyle name="Normal 67 3 3" xfId="2465" xr:uid="{00000000-0005-0000-0000-0000200A0000}"/>
    <cellStyle name="Normal 67 4" xfId="2466" xr:uid="{00000000-0005-0000-0000-0000210A0000}"/>
    <cellStyle name="Normal 67 4 2" xfId="2467" xr:uid="{00000000-0005-0000-0000-0000220A0000}"/>
    <cellStyle name="Normal 67 5" xfId="2468" xr:uid="{00000000-0005-0000-0000-0000230A0000}"/>
    <cellStyle name="Normal 68" xfId="2469" xr:uid="{00000000-0005-0000-0000-0000240A0000}"/>
    <cellStyle name="Normal 68 2" xfId="2470" xr:uid="{00000000-0005-0000-0000-0000250A0000}"/>
    <cellStyle name="Normal 68 2 2" xfId="2471" xr:uid="{00000000-0005-0000-0000-0000260A0000}"/>
    <cellStyle name="Normal 68 2 2 2" xfId="2472" xr:uid="{00000000-0005-0000-0000-0000270A0000}"/>
    <cellStyle name="Normal 68 2 2 2 2" xfId="2473" xr:uid="{00000000-0005-0000-0000-0000280A0000}"/>
    <cellStyle name="Normal 68 2 2 3" xfId="2474" xr:uid="{00000000-0005-0000-0000-0000290A0000}"/>
    <cellStyle name="Normal 68 2 3" xfId="2475" xr:uid="{00000000-0005-0000-0000-00002A0A0000}"/>
    <cellStyle name="Normal 68 2 3 2" xfId="2476" xr:uid="{00000000-0005-0000-0000-00002B0A0000}"/>
    <cellStyle name="Normal 68 2 4" xfId="2477" xr:uid="{00000000-0005-0000-0000-00002C0A0000}"/>
    <cellStyle name="Normal 68 3" xfId="2478" xr:uid="{00000000-0005-0000-0000-00002D0A0000}"/>
    <cellStyle name="Normal 68 3 2" xfId="2479" xr:uid="{00000000-0005-0000-0000-00002E0A0000}"/>
    <cellStyle name="Normal 68 3 2 2" xfId="2480" xr:uid="{00000000-0005-0000-0000-00002F0A0000}"/>
    <cellStyle name="Normal 68 3 3" xfId="2481" xr:uid="{00000000-0005-0000-0000-0000300A0000}"/>
    <cellStyle name="Normal 68 4" xfId="2482" xr:uid="{00000000-0005-0000-0000-0000310A0000}"/>
    <cellStyle name="Normal 68 4 2" xfId="2483" xr:uid="{00000000-0005-0000-0000-0000320A0000}"/>
    <cellStyle name="Normal 68 5" xfId="2484" xr:uid="{00000000-0005-0000-0000-0000330A0000}"/>
    <cellStyle name="Normal 69" xfId="2485" xr:uid="{00000000-0005-0000-0000-0000340A0000}"/>
    <cellStyle name="Normal 69 2" xfId="2486" xr:uid="{00000000-0005-0000-0000-0000350A0000}"/>
    <cellStyle name="Normal 69 2 2" xfId="2487" xr:uid="{00000000-0005-0000-0000-0000360A0000}"/>
    <cellStyle name="Normal 69 2 2 2" xfId="2488" xr:uid="{00000000-0005-0000-0000-0000370A0000}"/>
    <cellStyle name="Normal 69 2 2 2 2" xfId="2489" xr:uid="{00000000-0005-0000-0000-0000380A0000}"/>
    <cellStyle name="Normal 69 2 2 3" xfId="2490" xr:uid="{00000000-0005-0000-0000-0000390A0000}"/>
    <cellStyle name="Normal 69 2 3" xfId="2491" xr:uid="{00000000-0005-0000-0000-00003A0A0000}"/>
    <cellStyle name="Normal 69 2 3 2" xfId="2492" xr:uid="{00000000-0005-0000-0000-00003B0A0000}"/>
    <cellStyle name="Normal 69 2 4" xfId="2493" xr:uid="{00000000-0005-0000-0000-00003C0A0000}"/>
    <cellStyle name="Normal 69 3" xfId="2494" xr:uid="{00000000-0005-0000-0000-00003D0A0000}"/>
    <cellStyle name="Normal 69 3 2" xfId="2495" xr:uid="{00000000-0005-0000-0000-00003E0A0000}"/>
    <cellStyle name="Normal 69 3 2 2" xfId="2496" xr:uid="{00000000-0005-0000-0000-00003F0A0000}"/>
    <cellStyle name="Normal 69 3 3" xfId="2497" xr:uid="{00000000-0005-0000-0000-0000400A0000}"/>
    <cellStyle name="Normal 69 4" xfId="2498" xr:uid="{00000000-0005-0000-0000-0000410A0000}"/>
    <cellStyle name="Normal 69 4 2" xfId="2499" xr:uid="{00000000-0005-0000-0000-0000420A0000}"/>
    <cellStyle name="Normal 69 5" xfId="2500" xr:uid="{00000000-0005-0000-0000-0000430A0000}"/>
    <cellStyle name="Normal 7" xfId="99" xr:uid="{00000000-0005-0000-0000-0000440A0000}"/>
    <cellStyle name="Normal 7 2" xfId="2502" xr:uid="{00000000-0005-0000-0000-0000450A0000}"/>
    <cellStyle name="Normal 7 2 2" xfId="2503" xr:uid="{00000000-0005-0000-0000-0000460A0000}"/>
    <cellStyle name="Normal 7 3" xfId="2504" xr:uid="{00000000-0005-0000-0000-0000470A0000}"/>
    <cellStyle name="Normal 7 4" xfId="2501" xr:uid="{00000000-0005-0000-0000-0000480A0000}"/>
    <cellStyle name="Normal 70" xfId="2505" xr:uid="{00000000-0005-0000-0000-0000490A0000}"/>
    <cellStyle name="Normal 70 2" xfId="2506" xr:uid="{00000000-0005-0000-0000-00004A0A0000}"/>
    <cellStyle name="Normal 70 2 2" xfId="2507" xr:uid="{00000000-0005-0000-0000-00004B0A0000}"/>
    <cellStyle name="Normal 70 2 2 2" xfId="2508" xr:uid="{00000000-0005-0000-0000-00004C0A0000}"/>
    <cellStyle name="Normal 70 2 2 2 2" xfId="2509" xr:uid="{00000000-0005-0000-0000-00004D0A0000}"/>
    <cellStyle name="Normal 70 2 2 3" xfId="2510" xr:uid="{00000000-0005-0000-0000-00004E0A0000}"/>
    <cellStyle name="Normal 70 2 3" xfId="2511" xr:uid="{00000000-0005-0000-0000-00004F0A0000}"/>
    <cellStyle name="Normal 70 2 3 2" xfId="2512" xr:uid="{00000000-0005-0000-0000-0000500A0000}"/>
    <cellStyle name="Normal 70 2 4" xfId="2513" xr:uid="{00000000-0005-0000-0000-0000510A0000}"/>
    <cellStyle name="Normal 70 3" xfId="2514" xr:uid="{00000000-0005-0000-0000-0000520A0000}"/>
    <cellStyle name="Normal 70 3 2" xfId="2515" xr:uid="{00000000-0005-0000-0000-0000530A0000}"/>
    <cellStyle name="Normal 70 3 2 2" xfId="2516" xr:uid="{00000000-0005-0000-0000-0000540A0000}"/>
    <cellStyle name="Normal 70 3 3" xfId="2517" xr:uid="{00000000-0005-0000-0000-0000550A0000}"/>
    <cellStyle name="Normal 70 4" xfId="2518" xr:uid="{00000000-0005-0000-0000-0000560A0000}"/>
    <cellStyle name="Normal 70 4 2" xfId="2519" xr:uid="{00000000-0005-0000-0000-0000570A0000}"/>
    <cellStyle name="Normal 70 5" xfId="2520" xr:uid="{00000000-0005-0000-0000-0000580A0000}"/>
    <cellStyle name="Normal 71" xfId="2521" xr:uid="{00000000-0005-0000-0000-0000590A0000}"/>
    <cellStyle name="Normal 71 2" xfId="2522" xr:uid="{00000000-0005-0000-0000-00005A0A0000}"/>
    <cellStyle name="Normal 71 2 2" xfId="2523" xr:uid="{00000000-0005-0000-0000-00005B0A0000}"/>
    <cellStyle name="Normal 71 2 2 2" xfId="2524" xr:uid="{00000000-0005-0000-0000-00005C0A0000}"/>
    <cellStyle name="Normal 71 2 2 2 2" xfId="2525" xr:uid="{00000000-0005-0000-0000-00005D0A0000}"/>
    <cellStyle name="Normal 71 2 2 3" xfId="2526" xr:uid="{00000000-0005-0000-0000-00005E0A0000}"/>
    <cellStyle name="Normal 71 2 3" xfId="2527" xr:uid="{00000000-0005-0000-0000-00005F0A0000}"/>
    <cellStyle name="Normal 71 2 3 2" xfId="2528" xr:uid="{00000000-0005-0000-0000-0000600A0000}"/>
    <cellStyle name="Normal 71 2 4" xfId="2529" xr:uid="{00000000-0005-0000-0000-0000610A0000}"/>
    <cellStyle name="Normal 71 3" xfId="2530" xr:uid="{00000000-0005-0000-0000-0000620A0000}"/>
    <cellStyle name="Normal 71 3 2" xfId="2531" xr:uid="{00000000-0005-0000-0000-0000630A0000}"/>
    <cellStyle name="Normal 71 3 2 2" xfId="2532" xr:uid="{00000000-0005-0000-0000-0000640A0000}"/>
    <cellStyle name="Normal 71 3 3" xfId="2533" xr:uid="{00000000-0005-0000-0000-0000650A0000}"/>
    <cellStyle name="Normal 71 4" xfId="2534" xr:uid="{00000000-0005-0000-0000-0000660A0000}"/>
    <cellStyle name="Normal 71 4 2" xfId="2535" xr:uid="{00000000-0005-0000-0000-0000670A0000}"/>
    <cellStyle name="Normal 71 5" xfId="2536" xr:uid="{00000000-0005-0000-0000-0000680A0000}"/>
    <cellStyle name="Normal 72" xfId="2537" xr:uid="{00000000-0005-0000-0000-0000690A0000}"/>
    <cellStyle name="Normal 72 2" xfId="2538" xr:uid="{00000000-0005-0000-0000-00006A0A0000}"/>
    <cellStyle name="Normal 72 2 2" xfId="2539" xr:uid="{00000000-0005-0000-0000-00006B0A0000}"/>
    <cellStyle name="Normal 72 2 2 2" xfId="2540" xr:uid="{00000000-0005-0000-0000-00006C0A0000}"/>
    <cellStyle name="Normal 72 2 2 2 2" xfId="2541" xr:uid="{00000000-0005-0000-0000-00006D0A0000}"/>
    <cellStyle name="Normal 72 2 2 3" xfId="2542" xr:uid="{00000000-0005-0000-0000-00006E0A0000}"/>
    <cellStyle name="Normal 72 2 3" xfId="2543" xr:uid="{00000000-0005-0000-0000-00006F0A0000}"/>
    <cellStyle name="Normal 72 2 3 2" xfId="2544" xr:uid="{00000000-0005-0000-0000-0000700A0000}"/>
    <cellStyle name="Normal 72 2 4" xfId="2545" xr:uid="{00000000-0005-0000-0000-0000710A0000}"/>
    <cellStyle name="Normal 72 3" xfId="2546" xr:uid="{00000000-0005-0000-0000-0000720A0000}"/>
    <cellStyle name="Normal 72 3 2" xfId="2547" xr:uid="{00000000-0005-0000-0000-0000730A0000}"/>
    <cellStyle name="Normal 72 3 2 2" xfId="2548" xr:uid="{00000000-0005-0000-0000-0000740A0000}"/>
    <cellStyle name="Normal 72 3 3" xfId="2549" xr:uid="{00000000-0005-0000-0000-0000750A0000}"/>
    <cellStyle name="Normal 72 4" xfId="2550" xr:uid="{00000000-0005-0000-0000-0000760A0000}"/>
    <cellStyle name="Normal 72 4 2" xfId="2551" xr:uid="{00000000-0005-0000-0000-0000770A0000}"/>
    <cellStyle name="Normal 72 5" xfId="2552" xr:uid="{00000000-0005-0000-0000-0000780A0000}"/>
    <cellStyle name="Normal 73" xfId="2553" xr:uid="{00000000-0005-0000-0000-0000790A0000}"/>
    <cellStyle name="Normal 73 2" xfId="2554" xr:uid="{00000000-0005-0000-0000-00007A0A0000}"/>
    <cellStyle name="Normal 73 2 2" xfId="2555" xr:uid="{00000000-0005-0000-0000-00007B0A0000}"/>
    <cellStyle name="Normal 73 2 2 2" xfId="2556" xr:uid="{00000000-0005-0000-0000-00007C0A0000}"/>
    <cellStyle name="Normal 73 2 2 2 2" xfId="2557" xr:uid="{00000000-0005-0000-0000-00007D0A0000}"/>
    <cellStyle name="Normal 73 2 2 3" xfId="2558" xr:uid="{00000000-0005-0000-0000-00007E0A0000}"/>
    <cellStyle name="Normal 73 2 3" xfId="2559" xr:uid="{00000000-0005-0000-0000-00007F0A0000}"/>
    <cellStyle name="Normal 73 2 3 2" xfId="2560" xr:uid="{00000000-0005-0000-0000-0000800A0000}"/>
    <cellStyle name="Normal 73 2 4" xfId="2561" xr:uid="{00000000-0005-0000-0000-0000810A0000}"/>
    <cellStyle name="Normal 73 3" xfId="2562" xr:uid="{00000000-0005-0000-0000-0000820A0000}"/>
    <cellStyle name="Normal 73 3 2" xfId="2563" xr:uid="{00000000-0005-0000-0000-0000830A0000}"/>
    <cellStyle name="Normal 73 3 2 2" xfId="2564" xr:uid="{00000000-0005-0000-0000-0000840A0000}"/>
    <cellStyle name="Normal 73 3 3" xfId="2565" xr:uid="{00000000-0005-0000-0000-0000850A0000}"/>
    <cellStyle name="Normal 73 4" xfId="2566" xr:uid="{00000000-0005-0000-0000-0000860A0000}"/>
    <cellStyle name="Normal 73 4 2" xfId="2567" xr:uid="{00000000-0005-0000-0000-0000870A0000}"/>
    <cellStyle name="Normal 73 5" xfId="2568" xr:uid="{00000000-0005-0000-0000-0000880A0000}"/>
    <cellStyle name="Normal 74" xfId="2569" xr:uid="{00000000-0005-0000-0000-0000890A0000}"/>
    <cellStyle name="Normal 74 2" xfId="2570" xr:uid="{00000000-0005-0000-0000-00008A0A0000}"/>
    <cellStyle name="Normal 74 2 2" xfId="2571" xr:uid="{00000000-0005-0000-0000-00008B0A0000}"/>
    <cellStyle name="Normal 74 2 2 2" xfId="2572" xr:uid="{00000000-0005-0000-0000-00008C0A0000}"/>
    <cellStyle name="Normal 74 2 2 2 2" xfId="2573" xr:uid="{00000000-0005-0000-0000-00008D0A0000}"/>
    <cellStyle name="Normal 74 2 2 3" xfId="2574" xr:uid="{00000000-0005-0000-0000-00008E0A0000}"/>
    <cellStyle name="Normal 74 2 3" xfId="2575" xr:uid="{00000000-0005-0000-0000-00008F0A0000}"/>
    <cellStyle name="Normal 74 2 3 2" xfId="2576" xr:uid="{00000000-0005-0000-0000-0000900A0000}"/>
    <cellStyle name="Normal 74 2 4" xfId="2577" xr:uid="{00000000-0005-0000-0000-0000910A0000}"/>
    <cellStyle name="Normal 74 3" xfId="2578" xr:uid="{00000000-0005-0000-0000-0000920A0000}"/>
    <cellStyle name="Normal 74 3 2" xfId="2579" xr:uid="{00000000-0005-0000-0000-0000930A0000}"/>
    <cellStyle name="Normal 74 3 2 2" xfId="2580" xr:uid="{00000000-0005-0000-0000-0000940A0000}"/>
    <cellStyle name="Normal 74 3 3" xfId="2581" xr:uid="{00000000-0005-0000-0000-0000950A0000}"/>
    <cellStyle name="Normal 74 4" xfId="2582" xr:uid="{00000000-0005-0000-0000-0000960A0000}"/>
    <cellStyle name="Normal 74 4 2" xfId="2583" xr:uid="{00000000-0005-0000-0000-0000970A0000}"/>
    <cellStyle name="Normal 74 5" xfId="2584" xr:uid="{00000000-0005-0000-0000-0000980A0000}"/>
    <cellStyle name="Normal 75" xfId="2585" xr:uid="{00000000-0005-0000-0000-0000990A0000}"/>
    <cellStyle name="Normal 75 2" xfId="2586" xr:uid="{00000000-0005-0000-0000-00009A0A0000}"/>
    <cellStyle name="Normal 75 2 2" xfId="2587" xr:uid="{00000000-0005-0000-0000-00009B0A0000}"/>
    <cellStyle name="Normal 75 2 2 2" xfId="2588" xr:uid="{00000000-0005-0000-0000-00009C0A0000}"/>
    <cellStyle name="Normal 75 2 2 2 2" xfId="2589" xr:uid="{00000000-0005-0000-0000-00009D0A0000}"/>
    <cellStyle name="Normal 75 2 2 3" xfId="2590" xr:uid="{00000000-0005-0000-0000-00009E0A0000}"/>
    <cellStyle name="Normal 75 2 3" xfId="2591" xr:uid="{00000000-0005-0000-0000-00009F0A0000}"/>
    <cellStyle name="Normal 75 2 3 2" xfId="2592" xr:uid="{00000000-0005-0000-0000-0000A00A0000}"/>
    <cellStyle name="Normal 75 2 4" xfId="2593" xr:uid="{00000000-0005-0000-0000-0000A10A0000}"/>
    <cellStyle name="Normal 75 3" xfId="2594" xr:uid="{00000000-0005-0000-0000-0000A20A0000}"/>
    <cellStyle name="Normal 75 3 2" xfId="2595" xr:uid="{00000000-0005-0000-0000-0000A30A0000}"/>
    <cellStyle name="Normal 75 3 2 2" xfId="2596" xr:uid="{00000000-0005-0000-0000-0000A40A0000}"/>
    <cellStyle name="Normal 75 3 3" xfId="2597" xr:uid="{00000000-0005-0000-0000-0000A50A0000}"/>
    <cellStyle name="Normal 75 4" xfId="2598" xr:uid="{00000000-0005-0000-0000-0000A60A0000}"/>
    <cellStyle name="Normal 75 4 2" xfId="2599" xr:uid="{00000000-0005-0000-0000-0000A70A0000}"/>
    <cellStyle name="Normal 75 5" xfId="2600" xr:uid="{00000000-0005-0000-0000-0000A80A0000}"/>
    <cellStyle name="Normal 76" xfId="2601" xr:uid="{00000000-0005-0000-0000-0000A90A0000}"/>
    <cellStyle name="Normal 76 2" xfId="2602" xr:uid="{00000000-0005-0000-0000-0000AA0A0000}"/>
    <cellStyle name="Normal 76 2 2" xfId="2603" xr:uid="{00000000-0005-0000-0000-0000AB0A0000}"/>
    <cellStyle name="Normal 76 2 2 2" xfId="2604" xr:uid="{00000000-0005-0000-0000-0000AC0A0000}"/>
    <cellStyle name="Normal 76 2 2 2 2" xfId="2605" xr:uid="{00000000-0005-0000-0000-0000AD0A0000}"/>
    <cellStyle name="Normal 76 2 2 3" xfId="2606" xr:uid="{00000000-0005-0000-0000-0000AE0A0000}"/>
    <cellStyle name="Normal 76 2 3" xfId="2607" xr:uid="{00000000-0005-0000-0000-0000AF0A0000}"/>
    <cellStyle name="Normal 76 2 3 2" xfId="2608" xr:uid="{00000000-0005-0000-0000-0000B00A0000}"/>
    <cellStyle name="Normal 76 2 4" xfId="2609" xr:uid="{00000000-0005-0000-0000-0000B10A0000}"/>
    <cellStyle name="Normal 76 3" xfId="2610" xr:uid="{00000000-0005-0000-0000-0000B20A0000}"/>
    <cellStyle name="Normal 76 3 2" xfId="2611" xr:uid="{00000000-0005-0000-0000-0000B30A0000}"/>
    <cellStyle name="Normal 76 3 2 2" xfId="2612" xr:uid="{00000000-0005-0000-0000-0000B40A0000}"/>
    <cellStyle name="Normal 76 3 3" xfId="2613" xr:uid="{00000000-0005-0000-0000-0000B50A0000}"/>
    <cellStyle name="Normal 76 4" xfId="2614" xr:uid="{00000000-0005-0000-0000-0000B60A0000}"/>
    <cellStyle name="Normal 76 4 2" xfId="2615" xr:uid="{00000000-0005-0000-0000-0000B70A0000}"/>
    <cellStyle name="Normal 76 5" xfId="2616" xr:uid="{00000000-0005-0000-0000-0000B80A0000}"/>
    <cellStyle name="Normal 77" xfId="2617" xr:uid="{00000000-0005-0000-0000-0000B90A0000}"/>
    <cellStyle name="Normal 77 2" xfId="2618" xr:uid="{00000000-0005-0000-0000-0000BA0A0000}"/>
    <cellStyle name="Normal 77 2 2" xfId="2619" xr:uid="{00000000-0005-0000-0000-0000BB0A0000}"/>
    <cellStyle name="Normal 77 2 2 2" xfId="2620" xr:uid="{00000000-0005-0000-0000-0000BC0A0000}"/>
    <cellStyle name="Normal 77 2 2 2 2" xfId="2621" xr:uid="{00000000-0005-0000-0000-0000BD0A0000}"/>
    <cellStyle name="Normal 77 2 2 3" xfId="2622" xr:uid="{00000000-0005-0000-0000-0000BE0A0000}"/>
    <cellStyle name="Normal 77 2 3" xfId="2623" xr:uid="{00000000-0005-0000-0000-0000BF0A0000}"/>
    <cellStyle name="Normal 77 2 3 2" xfId="2624" xr:uid="{00000000-0005-0000-0000-0000C00A0000}"/>
    <cellStyle name="Normal 77 2 4" xfId="2625" xr:uid="{00000000-0005-0000-0000-0000C10A0000}"/>
    <cellStyle name="Normal 77 3" xfId="2626" xr:uid="{00000000-0005-0000-0000-0000C20A0000}"/>
    <cellStyle name="Normal 77 3 2" xfId="2627" xr:uid="{00000000-0005-0000-0000-0000C30A0000}"/>
    <cellStyle name="Normal 77 3 2 2" xfId="2628" xr:uid="{00000000-0005-0000-0000-0000C40A0000}"/>
    <cellStyle name="Normal 77 3 3" xfId="2629" xr:uid="{00000000-0005-0000-0000-0000C50A0000}"/>
    <cellStyle name="Normal 77 4" xfId="2630" xr:uid="{00000000-0005-0000-0000-0000C60A0000}"/>
    <cellStyle name="Normal 77 4 2" xfId="2631" xr:uid="{00000000-0005-0000-0000-0000C70A0000}"/>
    <cellStyle name="Normal 77 5" xfId="2632" xr:uid="{00000000-0005-0000-0000-0000C80A0000}"/>
    <cellStyle name="Normal 78" xfId="2633" xr:uid="{00000000-0005-0000-0000-0000C90A0000}"/>
    <cellStyle name="Normal 78 2" xfId="2634" xr:uid="{00000000-0005-0000-0000-0000CA0A0000}"/>
    <cellStyle name="Normal 78 2 2" xfId="2635" xr:uid="{00000000-0005-0000-0000-0000CB0A0000}"/>
    <cellStyle name="Normal 78 2 2 2" xfId="2636" xr:uid="{00000000-0005-0000-0000-0000CC0A0000}"/>
    <cellStyle name="Normal 78 2 2 2 2" xfId="2637" xr:uid="{00000000-0005-0000-0000-0000CD0A0000}"/>
    <cellStyle name="Normal 78 2 2 3" xfId="2638" xr:uid="{00000000-0005-0000-0000-0000CE0A0000}"/>
    <cellStyle name="Normal 78 2 3" xfId="2639" xr:uid="{00000000-0005-0000-0000-0000CF0A0000}"/>
    <cellStyle name="Normal 78 2 3 2" xfId="2640" xr:uid="{00000000-0005-0000-0000-0000D00A0000}"/>
    <cellStyle name="Normal 78 2 4" xfId="2641" xr:uid="{00000000-0005-0000-0000-0000D10A0000}"/>
    <cellStyle name="Normal 78 3" xfId="2642" xr:uid="{00000000-0005-0000-0000-0000D20A0000}"/>
    <cellStyle name="Normal 78 3 2" xfId="2643" xr:uid="{00000000-0005-0000-0000-0000D30A0000}"/>
    <cellStyle name="Normal 78 3 2 2" xfId="2644" xr:uid="{00000000-0005-0000-0000-0000D40A0000}"/>
    <cellStyle name="Normal 78 3 3" xfId="2645" xr:uid="{00000000-0005-0000-0000-0000D50A0000}"/>
    <cellStyle name="Normal 78 4" xfId="2646" xr:uid="{00000000-0005-0000-0000-0000D60A0000}"/>
    <cellStyle name="Normal 78 4 2" xfId="2647" xr:uid="{00000000-0005-0000-0000-0000D70A0000}"/>
    <cellStyle name="Normal 78 5" xfId="2648" xr:uid="{00000000-0005-0000-0000-0000D80A0000}"/>
    <cellStyle name="Normal 79" xfId="2649" xr:uid="{00000000-0005-0000-0000-0000D90A0000}"/>
    <cellStyle name="Normal 79 2" xfId="2650" xr:uid="{00000000-0005-0000-0000-0000DA0A0000}"/>
    <cellStyle name="Normal 79 2 2" xfId="2651" xr:uid="{00000000-0005-0000-0000-0000DB0A0000}"/>
    <cellStyle name="Normal 79 2 2 2" xfId="2652" xr:uid="{00000000-0005-0000-0000-0000DC0A0000}"/>
    <cellStyle name="Normal 79 2 2 2 2" xfId="2653" xr:uid="{00000000-0005-0000-0000-0000DD0A0000}"/>
    <cellStyle name="Normal 79 2 2 3" xfId="2654" xr:uid="{00000000-0005-0000-0000-0000DE0A0000}"/>
    <cellStyle name="Normal 79 2 3" xfId="2655" xr:uid="{00000000-0005-0000-0000-0000DF0A0000}"/>
    <cellStyle name="Normal 79 2 3 2" xfId="2656" xr:uid="{00000000-0005-0000-0000-0000E00A0000}"/>
    <cellStyle name="Normal 79 2 4" xfId="2657" xr:uid="{00000000-0005-0000-0000-0000E10A0000}"/>
    <cellStyle name="Normal 79 3" xfId="2658" xr:uid="{00000000-0005-0000-0000-0000E20A0000}"/>
    <cellStyle name="Normal 79 3 2" xfId="2659" xr:uid="{00000000-0005-0000-0000-0000E30A0000}"/>
    <cellStyle name="Normal 79 3 2 2" xfId="2660" xr:uid="{00000000-0005-0000-0000-0000E40A0000}"/>
    <cellStyle name="Normal 79 3 3" xfId="2661" xr:uid="{00000000-0005-0000-0000-0000E50A0000}"/>
    <cellStyle name="Normal 79 4" xfId="2662" xr:uid="{00000000-0005-0000-0000-0000E60A0000}"/>
    <cellStyle name="Normal 79 4 2" xfId="2663" xr:uid="{00000000-0005-0000-0000-0000E70A0000}"/>
    <cellStyle name="Normal 79 5" xfId="2664" xr:uid="{00000000-0005-0000-0000-0000E80A0000}"/>
    <cellStyle name="Normal 8" xfId="2665" xr:uid="{00000000-0005-0000-0000-0000E90A0000}"/>
    <cellStyle name="Normal 8 2" xfId="2666" xr:uid="{00000000-0005-0000-0000-0000EA0A0000}"/>
    <cellStyle name="Normal 8 2 2" xfId="2667" xr:uid="{00000000-0005-0000-0000-0000EB0A0000}"/>
    <cellStyle name="Normal 8 2 3" xfId="2668" xr:uid="{00000000-0005-0000-0000-0000EC0A0000}"/>
    <cellStyle name="Normal 8 2 4" xfId="2669" xr:uid="{00000000-0005-0000-0000-0000ED0A0000}"/>
    <cellStyle name="Normal 8 2 5" xfId="2670" xr:uid="{00000000-0005-0000-0000-0000EE0A0000}"/>
    <cellStyle name="Normal 8 3" xfId="2671" xr:uid="{00000000-0005-0000-0000-0000EF0A0000}"/>
    <cellStyle name="Normal 8 4" xfId="2672" xr:uid="{00000000-0005-0000-0000-0000F00A0000}"/>
    <cellStyle name="Normal 8 5" xfId="2673" xr:uid="{00000000-0005-0000-0000-0000F10A0000}"/>
    <cellStyle name="Normal 80" xfId="2674" xr:uid="{00000000-0005-0000-0000-0000F20A0000}"/>
    <cellStyle name="Normal 80 2" xfId="2675" xr:uid="{00000000-0005-0000-0000-0000F30A0000}"/>
    <cellStyle name="Normal 80 3" xfId="2676" xr:uid="{00000000-0005-0000-0000-0000F40A0000}"/>
    <cellStyle name="Normal 80 3 2" xfId="2677" xr:uid="{00000000-0005-0000-0000-0000F50A0000}"/>
    <cellStyle name="Normal 80 3 2 2" xfId="2678" xr:uid="{00000000-0005-0000-0000-0000F60A0000}"/>
    <cellStyle name="Normal 80 3 2 2 2" xfId="2679" xr:uid="{00000000-0005-0000-0000-0000F70A0000}"/>
    <cellStyle name="Normal 80 3 2 3" xfId="2680" xr:uid="{00000000-0005-0000-0000-0000F80A0000}"/>
    <cellStyle name="Normal 80 3 3" xfId="2681" xr:uid="{00000000-0005-0000-0000-0000F90A0000}"/>
    <cellStyle name="Normal 80 3 3 2" xfId="2682" xr:uid="{00000000-0005-0000-0000-0000FA0A0000}"/>
    <cellStyle name="Normal 80 3 4" xfId="2683" xr:uid="{00000000-0005-0000-0000-0000FB0A0000}"/>
    <cellStyle name="Normal 80 4" xfId="2684" xr:uid="{00000000-0005-0000-0000-0000FC0A0000}"/>
    <cellStyle name="Normal 80 4 2" xfId="2685" xr:uid="{00000000-0005-0000-0000-0000FD0A0000}"/>
    <cellStyle name="Normal 80 4 2 2" xfId="2686" xr:uid="{00000000-0005-0000-0000-0000FE0A0000}"/>
    <cellStyle name="Normal 80 4 3" xfId="2687" xr:uid="{00000000-0005-0000-0000-0000FF0A0000}"/>
    <cellStyle name="Normal 80 5" xfId="2688" xr:uid="{00000000-0005-0000-0000-0000000B0000}"/>
    <cellStyle name="Normal 80 5 2" xfId="2689" xr:uid="{00000000-0005-0000-0000-0000010B0000}"/>
    <cellStyle name="Normal 80 6" xfId="2690" xr:uid="{00000000-0005-0000-0000-0000020B0000}"/>
    <cellStyle name="Normal 81" xfId="2691" xr:uid="{00000000-0005-0000-0000-0000030B0000}"/>
    <cellStyle name="Normal 81 2" xfId="2692" xr:uid="{00000000-0005-0000-0000-0000040B0000}"/>
    <cellStyle name="Normal 81 2 2" xfId="2693" xr:uid="{00000000-0005-0000-0000-0000050B0000}"/>
    <cellStyle name="Normal 81 2 2 2" xfId="2694" xr:uid="{00000000-0005-0000-0000-0000060B0000}"/>
    <cellStyle name="Normal 81 2 2 2 2" xfId="2695" xr:uid="{00000000-0005-0000-0000-0000070B0000}"/>
    <cellStyle name="Normal 81 2 2 3" xfId="2696" xr:uid="{00000000-0005-0000-0000-0000080B0000}"/>
    <cellStyle name="Normal 81 2 3" xfId="2697" xr:uid="{00000000-0005-0000-0000-0000090B0000}"/>
    <cellStyle name="Normal 81 2 3 2" xfId="2698" xr:uid="{00000000-0005-0000-0000-00000A0B0000}"/>
    <cellStyle name="Normal 81 2 4" xfId="2699" xr:uid="{00000000-0005-0000-0000-00000B0B0000}"/>
    <cellStyle name="Normal 81 3" xfId="2700" xr:uid="{00000000-0005-0000-0000-00000C0B0000}"/>
    <cellStyle name="Normal 81 3 2" xfId="2701" xr:uid="{00000000-0005-0000-0000-00000D0B0000}"/>
    <cellStyle name="Normal 81 3 2 2" xfId="2702" xr:uid="{00000000-0005-0000-0000-00000E0B0000}"/>
    <cellStyle name="Normal 81 3 3" xfId="2703" xr:uid="{00000000-0005-0000-0000-00000F0B0000}"/>
    <cellStyle name="Normal 81 4" xfId="2704" xr:uid="{00000000-0005-0000-0000-0000100B0000}"/>
    <cellStyle name="Normal 81 4 2" xfId="2705" xr:uid="{00000000-0005-0000-0000-0000110B0000}"/>
    <cellStyle name="Normal 81 5" xfId="2706" xr:uid="{00000000-0005-0000-0000-0000120B0000}"/>
    <cellStyle name="Normal 82" xfId="2707" xr:uid="{00000000-0005-0000-0000-0000130B0000}"/>
    <cellStyle name="Normal 82 2" xfId="2708" xr:uid="{00000000-0005-0000-0000-0000140B0000}"/>
    <cellStyle name="Normal 82 2 2" xfId="2709" xr:uid="{00000000-0005-0000-0000-0000150B0000}"/>
    <cellStyle name="Normal 82 2 2 2" xfId="2710" xr:uid="{00000000-0005-0000-0000-0000160B0000}"/>
    <cellStyle name="Normal 82 2 2 2 2" xfId="2711" xr:uid="{00000000-0005-0000-0000-0000170B0000}"/>
    <cellStyle name="Normal 82 2 2 3" xfId="2712" xr:uid="{00000000-0005-0000-0000-0000180B0000}"/>
    <cellStyle name="Normal 82 2 3" xfId="2713" xr:uid="{00000000-0005-0000-0000-0000190B0000}"/>
    <cellStyle name="Normal 82 2 3 2" xfId="2714" xr:uid="{00000000-0005-0000-0000-00001A0B0000}"/>
    <cellStyle name="Normal 82 2 4" xfId="2715" xr:uid="{00000000-0005-0000-0000-00001B0B0000}"/>
    <cellStyle name="Normal 82 3" xfId="2716" xr:uid="{00000000-0005-0000-0000-00001C0B0000}"/>
    <cellStyle name="Normal 82 3 2" xfId="2717" xr:uid="{00000000-0005-0000-0000-00001D0B0000}"/>
    <cellStyle name="Normal 82 3 2 2" xfId="2718" xr:uid="{00000000-0005-0000-0000-00001E0B0000}"/>
    <cellStyle name="Normal 82 3 3" xfId="2719" xr:uid="{00000000-0005-0000-0000-00001F0B0000}"/>
    <cellStyle name="Normal 82 4" xfId="2720" xr:uid="{00000000-0005-0000-0000-0000200B0000}"/>
    <cellStyle name="Normal 82 4 2" xfId="2721" xr:uid="{00000000-0005-0000-0000-0000210B0000}"/>
    <cellStyle name="Normal 82 5" xfId="2722" xr:uid="{00000000-0005-0000-0000-0000220B0000}"/>
    <cellStyle name="Normal 83" xfId="2723" xr:uid="{00000000-0005-0000-0000-0000230B0000}"/>
    <cellStyle name="Normal 83 2" xfId="2724" xr:uid="{00000000-0005-0000-0000-0000240B0000}"/>
    <cellStyle name="Normal 83 2 2" xfId="2725" xr:uid="{00000000-0005-0000-0000-0000250B0000}"/>
    <cellStyle name="Normal 83 2 2 2" xfId="2726" xr:uid="{00000000-0005-0000-0000-0000260B0000}"/>
    <cellStyle name="Normal 83 2 2 2 2" xfId="2727" xr:uid="{00000000-0005-0000-0000-0000270B0000}"/>
    <cellStyle name="Normal 83 2 2 3" xfId="2728" xr:uid="{00000000-0005-0000-0000-0000280B0000}"/>
    <cellStyle name="Normal 83 2 3" xfId="2729" xr:uid="{00000000-0005-0000-0000-0000290B0000}"/>
    <cellStyle name="Normal 83 2 3 2" xfId="2730" xr:uid="{00000000-0005-0000-0000-00002A0B0000}"/>
    <cellStyle name="Normal 83 2 4" xfId="2731" xr:uid="{00000000-0005-0000-0000-00002B0B0000}"/>
    <cellStyle name="Normal 83 3" xfId="2732" xr:uid="{00000000-0005-0000-0000-00002C0B0000}"/>
    <cellStyle name="Normal 83 3 2" xfId="2733" xr:uid="{00000000-0005-0000-0000-00002D0B0000}"/>
    <cellStyle name="Normal 83 3 2 2" xfId="2734" xr:uid="{00000000-0005-0000-0000-00002E0B0000}"/>
    <cellStyle name="Normal 83 3 3" xfId="2735" xr:uid="{00000000-0005-0000-0000-00002F0B0000}"/>
    <cellStyle name="Normal 83 4" xfId="2736" xr:uid="{00000000-0005-0000-0000-0000300B0000}"/>
    <cellStyle name="Normal 83 4 2" xfId="2737" xr:uid="{00000000-0005-0000-0000-0000310B0000}"/>
    <cellStyle name="Normal 83 5" xfId="2738" xr:uid="{00000000-0005-0000-0000-0000320B0000}"/>
    <cellStyle name="Normal 84" xfId="2739" xr:uid="{00000000-0005-0000-0000-0000330B0000}"/>
    <cellStyle name="Normal 84 2" xfId="2740" xr:uid="{00000000-0005-0000-0000-0000340B0000}"/>
    <cellStyle name="Normal 84 2 2" xfId="2741" xr:uid="{00000000-0005-0000-0000-0000350B0000}"/>
    <cellStyle name="Normal 84 2 2 2" xfId="2742" xr:uid="{00000000-0005-0000-0000-0000360B0000}"/>
    <cellStyle name="Normal 84 2 2 2 2" xfId="2743" xr:uid="{00000000-0005-0000-0000-0000370B0000}"/>
    <cellStyle name="Normal 84 2 2 3" xfId="2744" xr:uid="{00000000-0005-0000-0000-0000380B0000}"/>
    <cellStyle name="Normal 84 2 3" xfId="2745" xr:uid="{00000000-0005-0000-0000-0000390B0000}"/>
    <cellStyle name="Normal 84 2 3 2" xfId="2746" xr:uid="{00000000-0005-0000-0000-00003A0B0000}"/>
    <cellStyle name="Normal 84 2 4" xfId="2747" xr:uid="{00000000-0005-0000-0000-00003B0B0000}"/>
    <cellStyle name="Normal 84 3" xfId="2748" xr:uid="{00000000-0005-0000-0000-00003C0B0000}"/>
    <cellStyle name="Normal 84 3 2" xfId="2749" xr:uid="{00000000-0005-0000-0000-00003D0B0000}"/>
    <cellStyle name="Normal 84 3 2 2" xfId="2750" xr:uid="{00000000-0005-0000-0000-00003E0B0000}"/>
    <cellStyle name="Normal 84 3 3" xfId="2751" xr:uid="{00000000-0005-0000-0000-00003F0B0000}"/>
    <cellStyle name="Normal 84 4" xfId="2752" xr:uid="{00000000-0005-0000-0000-0000400B0000}"/>
    <cellStyle name="Normal 84 4 2" xfId="2753" xr:uid="{00000000-0005-0000-0000-0000410B0000}"/>
    <cellStyle name="Normal 84 5" xfId="2754" xr:uid="{00000000-0005-0000-0000-0000420B0000}"/>
    <cellStyle name="Normal 85" xfId="2755" xr:uid="{00000000-0005-0000-0000-0000430B0000}"/>
    <cellStyle name="Normal 85 2" xfId="2756" xr:uid="{00000000-0005-0000-0000-0000440B0000}"/>
    <cellStyle name="Normal 85 2 2" xfId="2757" xr:uid="{00000000-0005-0000-0000-0000450B0000}"/>
    <cellStyle name="Normal 85 2 2 2" xfId="2758" xr:uid="{00000000-0005-0000-0000-0000460B0000}"/>
    <cellStyle name="Normal 85 2 2 2 2" xfId="2759" xr:uid="{00000000-0005-0000-0000-0000470B0000}"/>
    <cellStyle name="Normal 85 2 2 3" xfId="2760" xr:uid="{00000000-0005-0000-0000-0000480B0000}"/>
    <cellStyle name="Normal 85 2 3" xfId="2761" xr:uid="{00000000-0005-0000-0000-0000490B0000}"/>
    <cellStyle name="Normal 85 2 3 2" xfId="2762" xr:uid="{00000000-0005-0000-0000-00004A0B0000}"/>
    <cellStyle name="Normal 85 2 4" xfId="2763" xr:uid="{00000000-0005-0000-0000-00004B0B0000}"/>
    <cellStyle name="Normal 85 3" xfId="2764" xr:uid="{00000000-0005-0000-0000-00004C0B0000}"/>
    <cellStyle name="Normal 85 3 2" xfId="2765" xr:uid="{00000000-0005-0000-0000-00004D0B0000}"/>
    <cellStyle name="Normal 85 3 2 2" xfId="2766" xr:uid="{00000000-0005-0000-0000-00004E0B0000}"/>
    <cellStyle name="Normal 85 3 3" xfId="2767" xr:uid="{00000000-0005-0000-0000-00004F0B0000}"/>
    <cellStyle name="Normal 85 4" xfId="2768" xr:uid="{00000000-0005-0000-0000-0000500B0000}"/>
    <cellStyle name="Normal 85 4 2" xfId="2769" xr:uid="{00000000-0005-0000-0000-0000510B0000}"/>
    <cellStyle name="Normal 85 5" xfId="2770" xr:uid="{00000000-0005-0000-0000-0000520B0000}"/>
    <cellStyle name="Normal 86" xfId="2771" xr:uid="{00000000-0005-0000-0000-0000530B0000}"/>
    <cellStyle name="Normal 86 2" xfId="2772" xr:uid="{00000000-0005-0000-0000-0000540B0000}"/>
    <cellStyle name="Normal 86 2 2" xfId="2773" xr:uid="{00000000-0005-0000-0000-0000550B0000}"/>
    <cellStyle name="Normal 86 2 2 2" xfId="2774" xr:uid="{00000000-0005-0000-0000-0000560B0000}"/>
    <cellStyle name="Normal 86 2 2 2 2" xfId="2775" xr:uid="{00000000-0005-0000-0000-0000570B0000}"/>
    <cellStyle name="Normal 86 2 2 3" xfId="2776" xr:uid="{00000000-0005-0000-0000-0000580B0000}"/>
    <cellStyle name="Normal 86 2 3" xfId="2777" xr:uid="{00000000-0005-0000-0000-0000590B0000}"/>
    <cellStyle name="Normal 86 2 3 2" xfId="2778" xr:uid="{00000000-0005-0000-0000-00005A0B0000}"/>
    <cellStyle name="Normal 86 2 4" xfId="2779" xr:uid="{00000000-0005-0000-0000-00005B0B0000}"/>
    <cellStyle name="Normal 86 3" xfId="2780" xr:uid="{00000000-0005-0000-0000-00005C0B0000}"/>
    <cellStyle name="Normal 86 3 2" xfId="2781" xr:uid="{00000000-0005-0000-0000-00005D0B0000}"/>
    <cellStyle name="Normal 86 3 2 2" xfId="2782" xr:uid="{00000000-0005-0000-0000-00005E0B0000}"/>
    <cellStyle name="Normal 86 3 3" xfId="2783" xr:uid="{00000000-0005-0000-0000-00005F0B0000}"/>
    <cellStyle name="Normal 86 4" xfId="2784" xr:uid="{00000000-0005-0000-0000-0000600B0000}"/>
    <cellStyle name="Normal 86 4 2" xfId="2785" xr:uid="{00000000-0005-0000-0000-0000610B0000}"/>
    <cellStyle name="Normal 86 5" xfId="2786" xr:uid="{00000000-0005-0000-0000-0000620B0000}"/>
    <cellStyle name="Normal 87" xfId="2787" xr:uid="{00000000-0005-0000-0000-0000630B0000}"/>
    <cellStyle name="Normal 87 2" xfId="2788" xr:uid="{00000000-0005-0000-0000-0000640B0000}"/>
    <cellStyle name="Normal 87 2 2" xfId="2789" xr:uid="{00000000-0005-0000-0000-0000650B0000}"/>
    <cellStyle name="Normal 87 2 2 2" xfId="2790" xr:uid="{00000000-0005-0000-0000-0000660B0000}"/>
    <cellStyle name="Normal 87 2 2 2 2" xfId="2791" xr:uid="{00000000-0005-0000-0000-0000670B0000}"/>
    <cellStyle name="Normal 87 2 2 3" xfId="2792" xr:uid="{00000000-0005-0000-0000-0000680B0000}"/>
    <cellStyle name="Normal 87 2 3" xfId="2793" xr:uid="{00000000-0005-0000-0000-0000690B0000}"/>
    <cellStyle name="Normal 87 2 3 2" xfId="2794" xr:uid="{00000000-0005-0000-0000-00006A0B0000}"/>
    <cellStyle name="Normal 87 2 4" xfId="2795" xr:uid="{00000000-0005-0000-0000-00006B0B0000}"/>
    <cellStyle name="Normal 87 3" xfId="2796" xr:uid="{00000000-0005-0000-0000-00006C0B0000}"/>
    <cellStyle name="Normal 87 3 2" xfId="2797" xr:uid="{00000000-0005-0000-0000-00006D0B0000}"/>
    <cellStyle name="Normal 87 3 2 2" xfId="2798" xr:uid="{00000000-0005-0000-0000-00006E0B0000}"/>
    <cellStyle name="Normal 87 3 3" xfId="2799" xr:uid="{00000000-0005-0000-0000-00006F0B0000}"/>
    <cellStyle name="Normal 87 4" xfId="2800" xr:uid="{00000000-0005-0000-0000-0000700B0000}"/>
    <cellStyle name="Normal 87 4 2" xfId="2801" xr:uid="{00000000-0005-0000-0000-0000710B0000}"/>
    <cellStyle name="Normal 87 5" xfId="2802" xr:uid="{00000000-0005-0000-0000-0000720B0000}"/>
    <cellStyle name="Normal 88" xfId="2803" xr:uid="{00000000-0005-0000-0000-0000730B0000}"/>
    <cellStyle name="Normal 88 2" xfId="2804" xr:uid="{00000000-0005-0000-0000-0000740B0000}"/>
    <cellStyle name="Normal 88 2 2" xfId="2805" xr:uid="{00000000-0005-0000-0000-0000750B0000}"/>
    <cellStyle name="Normal 88 2 2 2" xfId="2806" xr:uid="{00000000-0005-0000-0000-0000760B0000}"/>
    <cellStyle name="Normal 88 2 2 2 2" xfId="2807" xr:uid="{00000000-0005-0000-0000-0000770B0000}"/>
    <cellStyle name="Normal 88 2 2 3" xfId="2808" xr:uid="{00000000-0005-0000-0000-0000780B0000}"/>
    <cellStyle name="Normal 88 2 3" xfId="2809" xr:uid="{00000000-0005-0000-0000-0000790B0000}"/>
    <cellStyle name="Normal 88 2 3 2" xfId="2810" xr:uid="{00000000-0005-0000-0000-00007A0B0000}"/>
    <cellStyle name="Normal 88 2 4" xfId="2811" xr:uid="{00000000-0005-0000-0000-00007B0B0000}"/>
    <cellStyle name="Normal 88 3" xfId="2812" xr:uid="{00000000-0005-0000-0000-00007C0B0000}"/>
    <cellStyle name="Normal 88 3 2" xfId="2813" xr:uid="{00000000-0005-0000-0000-00007D0B0000}"/>
    <cellStyle name="Normal 88 3 2 2" xfId="2814" xr:uid="{00000000-0005-0000-0000-00007E0B0000}"/>
    <cellStyle name="Normal 88 3 3" xfId="2815" xr:uid="{00000000-0005-0000-0000-00007F0B0000}"/>
    <cellStyle name="Normal 88 4" xfId="2816" xr:uid="{00000000-0005-0000-0000-0000800B0000}"/>
    <cellStyle name="Normal 88 4 2" xfId="2817" xr:uid="{00000000-0005-0000-0000-0000810B0000}"/>
    <cellStyle name="Normal 88 5" xfId="2818" xr:uid="{00000000-0005-0000-0000-0000820B0000}"/>
    <cellStyle name="Normal 89" xfId="2819" xr:uid="{00000000-0005-0000-0000-0000830B0000}"/>
    <cellStyle name="Normal 89 2" xfId="2820" xr:uid="{00000000-0005-0000-0000-0000840B0000}"/>
    <cellStyle name="Normal 89 2 2" xfId="2821" xr:uid="{00000000-0005-0000-0000-0000850B0000}"/>
    <cellStyle name="Normal 89 2 2 2" xfId="2822" xr:uid="{00000000-0005-0000-0000-0000860B0000}"/>
    <cellStyle name="Normal 89 2 2 2 2" xfId="2823" xr:uid="{00000000-0005-0000-0000-0000870B0000}"/>
    <cellStyle name="Normal 89 2 2 3" xfId="2824" xr:uid="{00000000-0005-0000-0000-0000880B0000}"/>
    <cellStyle name="Normal 89 2 3" xfId="2825" xr:uid="{00000000-0005-0000-0000-0000890B0000}"/>
    <cellStyle name="Normal 89 2 3 2" xfId="2826" xr:uid="{00000000-0005-0000-0000-00008A0B0000}"/>
    <cellStyle name="Normal 89 2 4" xfId="2827" xr:uid="{00000000-0005-0000-0000-00008B0B0000}"/>
    <cellStyle name="Normal 89 3" xfId="2828" xr:uid="{00000000-0005-0000-0000-00008C0B0000}"/>
    <cellStyle name="Normal 89 3 2" xfId="2829" xr:uid="{00000000-0005-0000-0000-00008D0B0000}"/>
    <cellStyle name="Normal 89 3 2 2" xfId="2830" xr:uid="{00000000-0005-0000-0000-00008E0B0000}"/>
    <cellStyle name="Normal 89 3 3" xfId="2831" xr:uid="{00000000-0005-0000-0000-00008F0B0000}"/>
    <cellStyle name="Normal 89 4" xfId="2832" xr:uid="{00000000-0005-0000-0000-0000900B0000}"/>
    <cellStyle name="Normal 89 4 2" xfId="2833" xr:uid="{00000000-0005-0000-0000-0000910B0000}"/>
    <cellStyle name="Normal 89 5" xfId="2834" xr:uid="{00000000-0005-0000-0000-0000920B0000}"/>
    <cellStyle name="Normal 9" xfId="2835" xr:uid="{00000000-0005-0000-0000-0000930B0000}"/>
    <cellStyle name="Normal 9 2" xfId="2836" xr:uid="{00000000-0005-0000-0000-0000940B0000}"/>
    <cellStyle name="Normal 9 2 2" xfId="2837" xr:uid="{00000000-0005-0000-0000-0000950B0000}"/>
    <cellStyle name="Normal 9 2 3" xfId="2838" xr:uid="{00000000-0005-0000-0000-0000960B0000}"/>
    <cellStyle name="Normal 9 2 4" xfId="2839" xr:uid="{00000000-0005-0000-0000-0000970B0000}"/>
    <cellStyle name="Normal 9 2 5" xfId="2840" xr:uid="{00000000-0005-0000-0000-0000980B0000}"/>
    <cellStyle name="Normal 9 3" xfId="2841" xr:uid="{00000000-0005-0000-0000-0000990B0000}"/>
    <cellStyle name="Normal 9 3 2" xfId="2842" xr:uid="{00000000-0005-0000-0000-00009A0B0000}"/>
    <cellStyle name="Normal 9 4" xfId="2843" xr:uid="{00000000-0005-0000-0000-00009B0B0000}"/>
    <cellStyle name="Normal 9 5" xfId="2844" xr:uid="{00000000-0005-0000-0000-00009C0B0000}"/>
    <cellStyle name="Normal 9 6" xfId="2845" xr:uid="{00000000-0005-0000-0000-00009D0B0000}"/>
    <cellStyle name="Normal 90" xfId="2846" xr:uid="{00000000-0005-0000-0000-00009E0B0000}"/>
    <cellStyle name="Normal 90 2" xfId="2847" xr:uid="{00000000-0005-0000-0000-00009F0B0000}"/>
    <cellStyle name="Normal 90 2 2" xfId="2848" xr:uid="{00000000-0005-0000-0000-0000A00B0000}"/>
    <cellStyle name="Normal 90 2 2 2" xfId="2849" xr:uid="{00000000-0005-0000-0000-0000A10B0000}"/>
    <cellStyle name="Normal 90 2 2 2 2" xfId="2850" xr:uid="{00000000-0005-0000-0000-0000A20B0000}"/>
    <cellStyle name="Normal 90 2 2 3" xfId="2851" xr:uid="{00000000-0005-0000-0000-0000A30B0000}"/>
    <cellStyle name="Normal 90 2 3" xfId="2852" xr:uid="{00000000-0005-0000-0000-0000A40B0000}"/>
    <cellStyle name="Normal 90 2 3 2" xfId="2853" xr:uid="{00000000-0005-0000-0000-0000A50B0000}"/>
    <cellStyle name="Normal 90 2 4" xfId="2854" xr:uid="{00000000-0005-0000-0000-0000A60B0000}"/>
    <cellStyle name="Normal 90 3" xfId="2855" xr:uid="{00000000-0005-0000-0000-0000A70B0000}"/>
    <cellStyle name="Normal 90 3 2" xfId="2856" xr:uid="{00000000-0005-0000-0000-0000A80B0000}"/>
    <cellStyle name="Normal 90 3 2 2" xfId="2857" xr:uid="{00000000-0005-0000-0000-0000A90B0000}"/>
    <cellStyle name="Normal 90 3 3" xfId="2858" xr:uid="{00000000-0005-0000-0000-0000AA0B0000}"/>
    <cellStyle name="Normal 90 4" xfId="2859" xr:uid="{00000000-0005-0000-0000-0000AB0B0000}"/>
    <cellStyle name="Normal 90 4 2" xfId="2860" xr:uid="{00000000-0005-0000-0000-0000AC0B0000}"/>
    <cellStyle name="Normal 90 5" xfId="2861" xr:uid="{00000000-0005-0000-0000-0000AD0B0000}"/>
    <cellStyle name="Normal 91" xfId="2862" xr:uid="{00000000-0005-0000-0000-0000AE0B0000}"/>
    <cellStyle name="Normal 91 2" xfId="2863" xr:uid="{00000000-0005-0000-0000-0000AF0B0000}"/>
    <cellStyle name="Normal 91 2 2" xfId="2864" xr:uid="{00000000-0005-0000-0000-0000B00B0000}"/>
    <cellStyle name="Normal 91 2 2 2" xfId="2865" xr:uid="{00000000-0005-0000-0000-0000B10B0000}"/>
    <cellStyle name="Normal 91 2 2 2 2" xfId="2866" xr:uid="{00000000-0005-0000-0000-0000B20B0000}"/>
    <cellStyle name="Normal 91 2 2 3" xfId="2867" xr:uid="{00000000-0005-0000-0000-0000B30B0000}"/>
    <cellStyle name="Normal 91 2 3" xfId="2868" xr:uid="{00000000-0005-0000-0000-0000B40B0000}"/>
    <cellStyle name="Normal 91 2 3 2" xfId="2869" xr:uid="{00000000-0005-0000-0000-0000B50B0000}"/>
    <cellStyle name="Normal 91 2 4" xfId="2870" xr:uid="{00000000-0005-0000-0000-0000B60B0000}"/>
    <cellStyle name="Normal 91 3" xfId="2871" xr:uid="{00000000-0005-0000-0000-0000B70B0000}"/>
    <cellStyle name="Normal 91 3 2" xfId="2872" xr:uid="{00000000-0005-0000-0000-0000B80B0000}"/>
    <cellStyle name="Normal 91 3 2 2" xfId="2873" xr:uid="{00000000-0005-0000-0000-0000B90B0000}"/>
    <cellStyle name="Normal 91 3 3" xfId="2874" xr:uid="{00000000-0005-0000-0000-0000BA0B0000}"/>
    <cellStyle name="Normal 91 4" xfId="2875" xr:uid="{00000000-0005-0000-0000-0000BB0B0000}"/>
    <cellStyle name="Normal 91 4 2" xfId="2876" xr:uid="{00000000-0005-0000-0000-0000BC0B0000}"/>
    <cellStyle name="Normal 91 5" xfId="2877" xr:uid="{00000000-0005-0000-0000-0000BD0B0000}"/>
    <cellStyle name="Normal 92" xfId="2878" xr:uid="{00000000-0005-0000-0000-0000BE0B0000}"/>
    <cellStyle name="Normal 93" xfId="2879" xr:uid="{00000000-0005-0000-0000-0000BF0B0000}"/>
    <cellStyle name="Normal 94" xfId="2880" xr:uid="{00000000-0005-0000-0000-0000C00B0000}"/>
    <cellStyle name="Normal 95" xfId="2881" xr:uid="{00000000-0005-0000-0000-0000C10B0000}"/>
    <cellStyle name="Normal 96" xfId="2882" xr:uid="{00000000-0005-0000-0000-0000C20B0000}"/>
    <cellStyle name="Normal 96 2" xfId="2883" xr:uid="{00000000-0005-0000-0000-0000C30B0000}"/>
    <cellStyle name="Normal 96 2 2" xfId="2884" xr:uid="{00000000-0005-0000-0000-0000C40B0000}"/>
    <cellStyle name="Normal 96 2 2 2" xfId="2885" xr:uid="{00000000-0005-0000-0000-0000C50B0000}"/>
    <cellStyle name="Normal 96 2 3" xfId="2886" xr:uid="{00000000-0005-0000-0000-0000C60B0000}"/>
    <cellStyle name="Normal 96 3" xfId="2887" xr:uid="{00000000-0005-0000-0000-0000C70B0000}"/>
    <cellStyle name="Normal 96 3 2" xfId="2888" xr:uid="{00000000-0005-0000-0000-0000C80B0000}"/>
    <cellStyle name="Normal 96 4" xfId="2889" xr:uid="{00000000-0005-0000-0000-0000C90B0000}"/>
    <cellStyle name="Normal 96 5" xfId="2890" xr:uid="{00000000-0005-0000-0000-0000CA0B0000}"/>
    <cellStyle name="Normal 97" xfId="2891" xr:uid="{00000000-0005-0000-0000-0000CB0B0000}"/>
    <cellStyle name="Normal 97 2" xfId="2892" xr:uid="{00000000-0005-0000-0000-0000CC0B0000}"/>
    <cellStyle name="Normal 97 2 2" xfId="2893" xr:uid="{00000000-0005-0000-0000-0000CD0B0000}"/>
    <cellStyle name="Normal 97 2 2 2" xfId="2894" xr:uid="{00000000-0005-0000-0000-0000CE0B0000}"/>
    <cellStyle name="Normal 97 2 3" xfId="2895" xr:uid="{00000000-0005-0000-0000-0000CF0B0000}"/>
    <cellStyle name="Normal 97 3" xfId="2896" xr:uid="{00000000-0005-0000-0000-0000D00B0000}"/>
    <cellStyle name="Normal 97 3 2" xfId="2897" xr:uid="{00000000-0005-0000-0000-0000D10B0000}"/>
    <cellStyle name="Normal 97 4" xfId="2898" xr:uid="{00000000-0005-0000-0000-0000D20B0000}"/>
    <cellStyle name="Normal 97 5" xfId="2899" xr:uid="{00000000-0005-0000-0000-0000D30B0000}"/>
    <cellStyle name="Normal 98" xfId="2900" xr:uid="{00000000-0005-0000-0000-0000D40B0000}"/>
    <cellStyle name="Normal 98 2" xfId="2901" xr:uid="{00000000-0005-0000-0000-0000D50B0000}"/>
    <cellStyle name="Normal 98 2 2" xfId="2902" xr:uid="{00000000-0005-0000-0000-0000D60B0000}"/>
    <cellStyle name="Normal 98 2 2 2" xfId="2903" xr:uid="{00000000-0005-0000-0000-0000D70B0000}"/>
    <cellStyle name="Normal 98 2 3" xfId="2904" xr:uid="{00000000-0005-0000-0000-0000D80B0000}"/>
    <cellStyle name="Normal 98 3" xfId="2905" xr:uid="{00000000-0005-0000-0000-0000D90B0000}"/>
    <cellStyle name="Normal 98 3 2" xfId="2906" xr:uid="{00000000-0005-0000-0000-0000DA0B0000}"/>
    <cellStyle name="Normal 98 4" xfId="2907" xr:uid="{00000000-0005-0000-0000-0000DB0B0000}"/>
    <cellStyle name="Normal 98 5" xfId="2908" xr:uid="{00000000-0005-0000-0000-0000DC0B0000}"/>
    <cellStyle name="Normal 99" xfId="2909" xr:uid="{00000000-0005-0000-0000-0000DD0B0000}"/>
    <cellStyle name="Normal 99 2" xfId="2910" xr:uid="{00000000-0005-0000-0000-0000DE0B0000}"/>
    <cellStyle name="Normal 99 2 2" xfId="2911" xr:uid="{00000000-0005-0000-0000-0000DF0B0000}"/>
    <cellStyle name="Normal 99 2 2 2" xfId="2912" xr:uid="{00000000-0005-0000-0000-0000E00B0000}"/>
    <cellStyle name="Normal 99 2 3" xfId="2913" xr:uid="{00000000-0005-0000-0000-0000E10B0000}"/>
    <cellStyle name="Normal 99 3" xfId="2914" xr:uid="{00000000-0005-0000-0000-0000E20B0000}"/>
    <cellStyle name="Normal 99 3 2" xfId="2915" xr:uid="{00000000-0005-0000-0000-0000E30B0000}"/>
    <cellStyle name="Normal 99 4" xfId="2916" xr:uid="{00000000-0005-0000-0000-0000E40B0000}"/>
    <cellStyle name="Normal 99 5" xfId="2917" xr:uid="{00000000-0005-0000-0000-0000E50B0000}"/>
    <cellStyle name="Note" xfId="43" builtinId="10" customBuiltin="1"/>
    <cellStyle name="Note 2" xfId="68" xr:uid="{00000000-0005-0000-0000-0000E70B0000}"/>
    <cellStyle name="Note 2 10" xfId="2919" xr:uid="{00000000-0005-0000-0000-0000E80B0000}"/>
    <cellStyle name="Note 2 10 2" xfId="2920" xr:uid="{00000000-0005-0000-0000-0000E90B0000}"/>
    <cellStyle name="Note 2 10 3" xfId="2921" xr:uid="{00000000-0005-0000-0000-0000EA0B0000}"/>
    <cellStyle name="Note 2 11" xfId="2922" xr:uid="{00000000-0005-0000-0000-0000EB0B0000}"/>
    <cellStyle name="Note 2 12" xfId="2918" xr:uid="{00000000-0005-0000-0000-0000EC0B0000}"/>
    <cellStyle name="Note 2 2" xfId="2923" xr:uid="{00000000-0005-0000-0000-0000ED0B0000}"/>
    <cellStyle name="Note 2 2 2" xfId="2924" xr:uid="{00000000-0005-0000-0000-0000EE0B0000}"/>
    <cellStyle name="Note 2 2 2 2" xfId="2925" xr:uid="{00000000-0005-0000-0000-0000EF0B0000}"/>
    <cellStyle name="Note 2 2 2 2 2" xfId="2926" xr:uid="{00000000-0005-0000-0000-0000F00B0000}"/>
    <cellStyle name="Note 2 2 3" xfId="2927" xr:uid="{00000000-0005-0000-0000-0000F10B0000}"/>
    <cellStyle name="Note 2 2 3 2" xfId="2928" xr:uid="{00000000-0005-0000-0000-0000F20B0000}"/>
    <cellStyle name="Note 2 2 4" xfId="2929" xr:uid="{00000000-0005-0000-0000-0000F30B0000}"/>
    <cellStyle name="Note 2 2 5" xfId="2930" xr:uid="{00000000-0005-0000-0000-0000F40B0000}"/>
    <cellStyle name="Note 2 2 5 2" xfId="2931" xr:uid="{00000000-0005-0000-0000-0000F50B0000}"/>
    <cellStyle name="Note 2 2 5 3" xfId="2932" xr:uid="{00000000-0005-0000-0000-0000F60B0000}"/>
    <cellStyle name="Note 2 2 6" xfId="2933" xr:uid="{00000000-0005-0000-0000-0000F70B0000}"/>
    <cellStyle name="Note 2 3" xfId="2934" xr:uid="{00000000-0005-0000-0000-0000F80B0000}"/>
    <cellStyle name="Note 2 3 2" xfId="2935" xr:uid="{00000000-0005-0000-0000-0000F90B0000}"/>
    <cellStyle name="Note 2 3 2 2" xfId="2936" xr:uid="{00000000-0005-0000-0000-0000FA0B0000}"/>
    <cellStyle name="Note 2 3 3" xfId="2937" xr:uid="{00000000-0005-0000-0000-0000FB0B0000}"/>
    <cellStyle name="Note 2 3 4" xfId="2938" xr:uid="{00000000-0005-0000-0000-0000FC0B0000}"/>
    <cellStyle name="Note 2 3 5" xfId="2939" xr:uid="{00000000-0005-0000-0000-0000FD0B0000}"/>
    <cellStyle name="Note 2 3 5 2" xfId="2940" xr:uid="{00000000-0005-0000-0000-0000FE0B0000}"/>
    <cellStyle name="Note 2 3 5 3" xfId="2941" xr:uid="{00000000-0005-0000-0000-0000FF0B0000}"/>
    <cellStyle name="Note 2 3 6" xfId="2942" xr:uid="{00000000-0005-0000-0000-0000000C0000}"/>
    <cellStyle name="Note 2 3 7" xfId="2943" xr:uid="{00000000-0005-0000-0000-0000010C0000}"/>
    <cellStyle name="Note 2 4" xfId="2944" xr:uid="{00000000-0005-0000-0000-0000020C0000}"/>
    <cellStyle name="Note 2 4 2" xfId="2945" xr:uid="{00000000-0005-0000-0000-0000030C0000}"/>
    <cellStyle name="Note 2 4 2 2" xfId="2946" xr:uid="{00000000-0005-0000-0000-0000040C0000}"/>
    <cellStyle name="Note 2 4 3" xfId="2947" xr:uid="{00000000-0005-0000-0000-0000050C0000}"/>
    <cellStyle name="Note 2 4 4" xfId="2948" xr:uid="{00000000-0005-0000-0000-0000060C0000}"/>
    <cellStyle name="Note 2 4 5" xfId="2949" xr:uid="{00000000-0005-0000-0000-0000070C0000}"/>
    <cellStyle name="Note 2 4 5 2" xfId="2950" xr:uid="{00000000-0005-0000-0000-0000080C0000}"/>
    <cellStyle name="Note 2 4 5 3" xfId="2951" xr:uid="{00000000-0005-0000-0000-0000090C0000}"/>
    <cellStyle name="Note 2 4 6" xfId="2952" xr:uid="{00000000-0005-0000-0000-00000A0C0000}"/>
    <cellStyle name="Note 2 4 7" xfId="2953" xr:uid="{00000000-0005-0000-0000-00000B0C0000}"/>
    <cellStyle name="Note 2 5" xfId="2954" xr:uid="{00000000-0005-0000-0000-00000C0C0000}"/>
    <cellStyle name="Note 2 5 2" xfId="2955" xr:uid="{00000000-0005-0000-0000-00000D0C0000}"/>
    <cellStyle name="Note 2 5 2 2" xfId="2956" xr:uid="{00000000-0005-0000-0000-00000E0C0000}"/>
    <cellStyle name="Note 2 5 3" xfId="2957" xr:uid="{00000000-0005-0000-0000-00000F0C0000}"/>
    <cellStyle name="Note 2 6" xfId="2958" xr:uid="{00000000-0005-0000-0000-0000100C0000}"/>
    <cellStyle name="Note 2 6 2" xfId="2959" xr:uid="{00000000-0005-0000-0000-0000110C0000}"/>
    <cellStyle name="Note 2 6 2 2" xfId="2960" xr:uid="{00000000-0005-0000-0000-0000120C0000}"/>
    <cellStyle name="Note 2 6 3" xfId="2961" xr:uid="{00000000-0005-0000-0000-0000130C0000}"/>
    <cellStyle name="Note 2 6 4" xfId="2962" xr:uid="{00000000-0005-0000-0000-0000140C0000}"/>
    <cellStyle name="Note 2 7" xfId="2963" xr:uid="{00000000-0005-0000-0000-0000150C0000}"/>
    <cellStyle name="Note 2 7 2" xfId="2964" xr:uid="{00000000-0005-0000-0000-0000160C0000}"/>
    <cellStyle name="Note 2 8" xfId="2965" xr:uid="{00000000-0005-0000-0000-0000170C0000}"/>
    <cellStyle name="Note 2 8 2" xfId="2966" xr:uid="{00000000-0005-0000-0000-0000180C0000}"/>
    <cellStyle name="Note 2 9" xfId="2967" xr:uid="{00000000-0005-0000-0000-0000190C0000}"/>
    <cellStyle name="Note 3" xfId="53" xr:uid="{00000000-0005-0000-0000-00001A0C0000}"/>
    <cellStyle name="Note 3 2" xfId="2969" xr:uid="{00000000-0005-0000-0000-00001B0C0000}"/>
    <cellStyle name="Note 3 2 2" xfId="2970" xr:uid="{00000000-0005-0000-0000-00001C0C0000}"/>
    <cellStyle name="Note 3 2 2 2" xfId="2971" xr:uid="{00000000-0005-0000-0000-00001D0C0000}"/>
    <cellStyle name="Note 3 2 3" xfId="2972" xr:uid="{00000000-0005-0000-0000-00001E0C0000}"/>
    <cellStyle name="Note 3 2 4" xfId="2973" xr:uid="{00000000-0005-0000-0000-00001F0C0000}"/>
    <cellStyle name="Note 3 2 4 2" xfId="2974" xr:uid="{00000000-0005-0000-0000-0000200C0000}"/>
    <cellStyle name="Note 3 2 4 3" xfId="2975" xr:uid="{00000000-0005-0000-0000-0000210C0000}"/>
    <cellStyle name="Note 3 2 5" xfId="2976" xr:uid="{00000000-0005-0000-0000-0000220C0000}"/>
    <cellStyle name="Note 3 3" xfId="2977" xr:uid="{00000000-0005-0000-0000-0000230C0000}"/>
    <cellStyle name="Note 3 3 2" xfId="2978" xr:uid="{00000000-0005-0000-0000-0000240C0000}"/>
    <cellStyle name="Note 3 4" xfId="2979" xr:uid="{00000000-0005-0000-0000-0000250C0000}"/>
    <cellStyle name="Note 3 5" xfId="2968" xr:uid="{00000000-0005-0000-0000-0000260C0000}"/>
    <cellStyle name="Note 4" xfId="2980" xr:uid="{00000000-0005-0000-0000-0000270C0000}"/>
    <cellStyle name="Note 5" xfId="118" xr:uid="{00000000-0005-0000-0000-0000280C0000}"/>
    <cellStyle name="Note 6" xfId="3828" xr:uid="{00000000-0005-0000-0000-0000290C0000}"/>
    <cellStyle name="Number." xfId="3861" xr:uid="{118C7B64-2D1E-4414-B900-7D95BD9EA8E4}"/>
    <cellStyle name="OK Heading" xfId="2981" xr:uid="{00000000-0005-0000-0000-00002A0C0000}"/>
    <cellStyle name="OK Heading 10" xfId="2982" xr:uid="{00000000-0005-0000-0000-00002B0C0000}"/>
    <cellStyle name="OK Heading 100" xfId="2983" xr:uid="{00000000-0005-0000-0000-00002C0C0000}"/>
    <cellStyle name="OK Heading 100 2" xfId="2984" xr:uid="{00000000-0005-0000-0000-00002D0C0000}"/>
    <cellStyle name="OK Heading 100 2 2" xfId="2985" xr:uid="{00000000-0005-0000-0000-00002E0C0000}"/>
    <cellStyle name="OK Heading 100 2 3" xfId="2986" xr:uid="{00000000-0005-0000-0000-00002F0C0000}"/>
    <cellStyle name="OK Heading 100 3" xfId="2987" xr:uid="{00000000-0005-0000-0000-0000300C0000}"/>
    <cellStyle name="OK Heading 100 4" xfId="2988" xr:uid="{00000000-0005-0000-0000-0000310C0000}"/>
    <cellStyle name="OK Heading 11" xfId="2989" xr:uid="{00000000-0005-0000-0000-0000320C0000}"/>
    <cellStyle name="OK Heading 12" xfId="2990" xr:uid="{00000000-0005-0000-0000-0000330C0000}"/>
    <cellStyle name="OK Heading 13" xfId="2991" xr:uid="{00000000-0005-0000-0000-0000340C0000}"/>
    <cellStyle name="OK Heading 14" xfId="2992" xr:uid="{00000000-0005-0000-0000-0000350C0000}"/>
    <cellStyle name="OK Heading 15" xfId="2993" xr:uid="{00000000-0005-0000-0000-0000360C0000}"/>
    <cellStyle name="OK Heading 16" xfId="2994" xr:uid="{00000000-0005-0000-0000-0000370C0000}"/>
    <cellStyle name="OK Heading 17" xfId="2995" xr:uid="{00000000-0005-0000-0000-0000380C0000}"/>
    <cellStyle name="OK Heading 18" xfId="2996" xr:uid="{00000000-0005-0000-0000-0000390C0000}"/>
    <cellStyle name="OK Heading 19" xfId="2997" xr:uid="{00000000-0005-0000-0000-00003A0C0000}"/>
    <cellStyle name="OK Heading 2" xfId="2998" xr:uid="{00000000-0005-0000-0000-00003B0C0000}"/>
    <cellStyle name="OK Heading 2 2" xfId="2999" xr:uid="{00000000-0005-0000-0000-00003C0C0000}"/>
    <cellStyle name="OK Heading 2 2 2" xfId="3000" xr:uid="{00000000-0005-0000-0000-00003D0C0000}"/>
    <cellStyle name="OK Heading 2 2 2 2" xfId="3001" xr:uid="{00000000-0005-0000-0000-00003E0C0000}"/>
    <cellStyle name="OK Heading 2 2 2 3" xfId="3002" xr:uid="{00000000-0005-0000-0000-00003F0C0000}"/>
    <cellStyle name="OK Heading 2 2 3" xfId="3003" xr:uid="{00000000-0005-0000-0000-0000400C0000}"/>
    <cellStyle name="OK Heading 2 2 4" xfId="3004" xr:uid="{00000000-0005-0000-0000-0000410C0000}"/>
    <cellStyle name="OK Heading 20" xfId="3005" xr:uid="{00000000-0005-0000-0000-0000420C0000}"/>
    <cellStyle name="OK Heading 21" xfId="3006" xr:uid="{00000000-0005-0000-0000-0000430C0000}"/>
    <cellStyle name="OK Heading 22" xfId="3007" xr:uid="{00000000-0005-0000-0000-0000440C0000}"/>
    <cellStyle name="OK Heading 23" xfId="3008" xr:uid="{00000000-0005-0000-0000-0000450C0000}"/>
    <cellStyle name="OK Heading 24" xfId="3009" xr:uid="{00000000-0005-0000-0000-0000460C0000}"/>
    <cellStyle name="OK Heading 25" xfId="3010" xr:uid="{00000000-0005-0000-0000-0000470C0000}"/>
    <cellStyle name="OK Heading 26" xfId="3011" xr:uid="{00000000-0005-0000-0000-0000480C0000}"/>
    <cellStyle name="OK Heading 27" xfId="3012" xr:uid="{00000000-0005-0000-0000-0000490C0000}"/>
    <cellStyle name="OK Heading 28" xfId="3013" xr:uid="{00000000-0005-0000-0000-00004A0C0000}"/>
    <cellStyle name="OK Heading 29" xfId="3014" xr:uid="{00000000-0005-0000-0000-00004B0C0000}"/>
    <cellStyle name="OK Heading 3" xfId="3015" xr:uid="{00000000-0005-0000-0000-00004C0C0000}"/>
    <cellStyle name="OK Heading 30" xfId="3016" xr:uid="{00000000-0005-0000-0000-00004D0C0000}"/>
    <cellStyle name="OK Heading 31" xfId="3017" xr:uid="{00000000-0005-0000-0000-00004E0C0000}"/>
    <cellStyle name="OK Heading 32" xfId="3018" xr:uid="{00000000-0005-0000-0000-00004F0C0000}"/>
    <cellStyle name="OK Heading 33" xfId="3019" xr:uid="{00000000-0005-0000-0000-0000500C0000}"/>
    <cellStyle name="OK Heading 34" xfId="3020" xr:uid="{00000000-0005-0000-0000-0000510C0000}"/>
    <cellStyle name="OK Heading 35" xfId="3021" xr:uid="{00000000-0005-0000-0000-0000520C0000}"/>
    <cellStyle name="OK Heading 36" xfId="3022" xr:uid="{00000000-0005-0000-0000-0000530C0000}"/>
    <cellStyle name="OK Heading 37" xfId="3023" xr:uid="{00000000-0005-0000-0000-0000540C0000}"/>
    <cellStyle name="OK Heading 38" xfId="3024" xr:uid="{00000000-0005-0000-0000-0000550C0000}"/>
    <cellStyle name="OK Heading 39" xfId="3025" xr:uid="{00000000-0005-0000-0000-0000560C0000}"/>
    <cellStyle name="OK Heading 4" xfId="3026" xr:uid="{00000000-0005-0000-0000-0000570C0000}"/>
    <cellStyle name="OK Heading 40" xfId="3027" xr:uid="{00000000-0005-0000-0000-0000580C0000}"/>
    <cellStyle name="OK Heading 41" xfId="3028" xr:uid="{00000000-0005-0000-0000-0000590C0000}"/>
    <cellStyle name="OK Heading 42" xfId="3029" xr:uid="{00000000-0005-0000-0000-00005A0C0000}"/>
    <cellStyle name="OK Heading 43" xfId="3030" xr:uid="{00000000-0005-0000-0000-00005B0C0000}"/>
    <cellStyle name="OK Heading 44" xfId="3031" xr:uid="{00000000-0005-0000-0000-00005C0C0000}"/>
    <cellStyle name="OK Heading 45" xfId="3032" xr:uid="{00000000-0005-0000-0000-00005D0C0000}"/>
    <cellStyle name="OK Heading 46" xfId="3033" xr:uid="{00000000-0005-0000-0000-00005E0C0000}"/>
    <cellStyle name="OK Heading 47" xfId="3034" xr:uid="{00000000-0005-0000-0000-00005F0C0000}"/>
    <cellStyle name="OK Heading 48" xfId="3035" xr:uid="{00000000-0005-0000-0000-0000600C0000}"/>
    <cellStyle name="OK Heading 49" xfId="3036" xr:uid="{00000000-0005-0000-0000-0000610C0000}"/>
    <cellStyle name="OK Heading 5" xfId="3037" xr:uid="{00000000-0005-0000-0000-0000620C0000}"/>
    <cellStyle name="OK Heading 50" xfId="3038" xr:uid="{00000000-0005-0000-0000-0000630C0000}"/>
    <cellStyle name="OK Heading 51" xfId="3039" xr:uid="{00000000-0005-0000-0000-0000640C0000}"/>
    <cellStyle name="OK Heading 52" xfId="3040" xr:uid="{00000000-0005-0000-0000-0000650C0000}"/>
    <cellStyle name="OK Heading 53" xfId="3041" xr:uid="{00000000-0005-0000-0000-0000660C0000}"/>
    <cellStyle name="OK Heading 54" xfId="3042" xr:uid="{00000000-0005-0000-0000-0000670C0000}"/>
    <cellStyle name="OK Heading 55" xfId="3043" xr:uid="{00000000-0005-0000-0000-0000680C0000}"/>
    <cellStyle name="OK Heading 56" xfId="3044" xr:uid="{00000000-0005-0000-0000-0000690C0000}"/>
    <cellStyle name="OK Heading 57" xfId="3045" xr:uid="{00000000-0005-0000-0000-00006A0C0000}"/>
    <cellStyle name="OK Heading 58" xfId="3046" xr:uid="{00000000-0005-0000-0000-00006B0C0000}"/>
    <cellStyle name="OK Heading 59" xfId="3047" xr:uid="{00000000-0005-0000-0000-00006C0C0000}"/>
    <cellStyle name="OK Heading 6" xfId="3048" xr:uid="{00000000-0005-0000-0000-00006D0C0000}"/>
    <cellStyle name="OK Heading 60" xfId="3049" xr:uid="{00000000-0005-0000-0000-00006E0C0000}"/>
    <cellStyle name="OK Heading 61" xfId="3050" xr:uid="{00000000-0005-0000-0000-00006F0C0000}"/>
    <cellStyle name="OK Heading 62" xfId="3051" xr:uid="{00000000-0005-0000-0000-0000700C0000}"/>
    <cellStyle name="OK Heading 63" xfId="3052" xr:uid="{00000000-0005-0000-0000-0000710C0000}"/>
    <cellStyle name="OK Heading 64" xfId="3053" xr:uid="{00000000-0005-0000-0000-0000720C0000}"/>
    <cellStyle name="OK Heading 65" xfId="3054" xr:uid="{00000000-0005-0000-0000-0000730C0000}"/>
    <cellStyle name="OK Heading 66" xfId="3055" xr:uid="{00000000-0005-0000-0000-0000740C0000}"/>
    <cellStyle name="OK Heading 67" xfId="3056" xr:uid="{00000000-0005-0000-0000-0000750C0000}"/>
    <cellStyle name="OK Heading 68" xfId="3057" xr:uid="{00000000-0005-0000-0000-0000760C0000}"/>
    <cellStyle name="OK Heading 69" xfId="3058" xr:uid="{00000000-0005-0000-0000-0000770C0000}"/>
    <cellStyle name="OK Heading 7" xfId="3059" xr:uid="{00000000-0005-0000-0000-0000780C0000}"/>
    <cellStyle name="OK Heading 70" xfId="3060" xr:uid="{00000000-0005-0000-0000-0000790C0000}"/>
    <cellStyle name="OK Heading 71" xfId="3061" xr:uid="{00000000-0005-0000-0000-00007A0C0000}"/>
    <cellStyle name="OK Heading 72" xfId="3062" xr:uid="{00000000-0005-0000-0000-00007B0C0000}"/>
    <cellStyle name="OK Heading 73" xfId="3063" xr:uid="{00000000-0005-0000-0000-00007C0C0000}"/>
    <cellStyle name="OK Heading 74" xfId="3064" xr:uid="{00000000-0005-0000-0000-00007D0C0000}"/>
    <cellStyle name="OK Heading 75" xfId="3065" xr:uid="{00000000-0005-0000-0000-00007E0C0000}"/>
    <cellStyle name="OK Heading 76" xfId="3066" xr:uid="{00000000-0005-0000-0000-00007F0C0000}"/>
    <cellStyle name="OK Heading 77" xfId="3067" xr:uid="{00000000-0005-0000-0000-0000800C0000}"/>
    <cellStyle name="OK Heading 78" xfId="3068" xr:uid="{00000000-0005-0000-0000-0000810C0000}"/>
    <cellStyle name="OK Heading 79" xfId="3069" xr:uid="{00000000-0005-0000-0000-0000820C0000}"/>
    <cellStyle name="OK Heading 8" xfId="3070" xr:uid="{00000000-0005-0000-0000-0000830C0000}"/>
    <cellStyle name="OK Heading 80" xfId="3071" xr:uid="{00000000-0005-0000-0000-0000840C0000}"/>
    <cellStyle name="OK Heading 81" xfId="3072" xr:uid="{00000000-0005-0000-0000-0000850C0000}"/>
    <cellStyle name="OK Heading 81 2" xfId="3073" xr:uid="{00000000-0005-0000-0000-0000860C0000}"/>
    <cellStyle name="OK Heading 81 2 2" xfId="3074" xr:uid="{00000000-0005-0000-0000-0000870C0000}"/>
    <cellStyle name="OK Heading 81 2 3" xfId="3075" xr:uid="{00000000-0005-0000-0000-0000880C0000}"/>
    <cellStyle name="OK Heading 81 3" xfId="3076" xr:uid="{00000000-0005-0000-0000-0000890C0000}"/>
    <cellStyle name="OK Heading 81 4" xfId="3077" xr:uid="{00000000-0005-0000-0000-00008A0C0000}"/>
    <cellStyle name="OK Heading 82" xfId="3078" xr:uid="{00000000-0005-0000-0000-00008B0C0000}"/>
    <cellStyle name="OK Heading 82 2" xfId="3079" xr:uid="{00000000-0005-0000-0000-00008C0C0000}"/>
    <cellStyle name="OK Heading 82 2 2" xfId="3080" xr:uid="{00000000-0005-0000-0000-00008D0C0000}"/>
    <cellStyle name="OK Heading 82 2 3" xfId="3081" xr:uid="{00000000-0005-0000-0000-00008E0C0000}"/>
    <cellStyle name="OK Heading 82 3" xfId="3082" xr:uid="{00000000-0005-0000-0000-00008F0C0000}"/>
    <cellStyle name="OK Heading 82 4" xfId="3083" xr:uid="{00000000-0005-0000-0000-0000900C0000}"/>
    <cellStyle name="OK Heading 83" xfId="3084" xr:uid="{00000000-0005-0000-0000-0000910C0000}"/>
    <cellStyle name="OK Heading 83 2" xfId="3085" xr:uid="{00000000-0005-0000-0000-0000920C0000}"/>
    <cellStyle name="OK Heading 83 2 2" xfId="3086" xr:uid="{00000000-0005-0000-0000-0000930C0000}"/>
    <cellStyle name="OK Heading 83 2 3" xfId="3087" xr:uid="{00000000-0005-0000-0000-0000940C0000}"/>
    <cellStyle name="OK Heading 83 3" xfId="3088" xr:uid="{00000000-0005-0000-0000-0000950C0000}"/>
    <cellStyle name="OK Heading 83 4" xfId="3089" xr:uid="{00000000-0005-0000-0000-0000960C0000}"/>
    <cellStyle name="OK Heading 84" xfId="3090" xr:uid="{00000000-0005-0000-0000-0000970C0000}"/>
    <cellStyle name="OK Heading 84 2" xfId="3091" xr:uid="{00000000-0005-0000-0000-0000980C0000}"/>
    <cellStyle name="OK Heading 84 2 2" xfId="3092" xr:uid="{00000000-0005-0000-0000-0000990C0000}"/>
    <cellStyle name="OK Heading 84 2 3" xfId="3093" xr:uid="{00000000-0005-0000-0000-00009A0C0000}"/>
    <cellStyle name="OK Heading 84 3" xfId="3094" xr:uid="{00000000-0005-0000-0000-00009B0C0000}"/>
    <cellStyle name="OK Heading 84 4" xfId="3095" xr:uid="{00000000-0005-0000-0000-00009C0C0000}"/>
    <cellStyle name="OK Heading 85" xfId="3096" xr:uid="{00000000-0005-0000-0000-00009D0C0000}"/>
    <cellStyle name="OK Heading 85 2" xfId="3097" xr:uid="{00000000-0005-0000-0000-00009E0C0000}"/>
    <cellStyle name="OK Heading 85 2 2" xfId="3098" xr:uid="{00000000-0005-0000-0000-00009F0C0000}"/>
    <cellStyle name="OK Heading 85 2 3" xfId="3099" xr:uid="{00000000-0005-0000-0000-0000A00C0000}"/>
    <cellStyle name="OK Heading 85 3" xfId="3100" xr:uid="{00000000-0005-0000-0000-0000A10C0000}"/>
    <cellStyle name="OK Heading 85 4" xfId="3101" xr:uid="{00000000-0005-0000-0000-0000A20C0000}"/>
    <cellStyle name="OK Heading 86" xfId="3102" xr:uid="{00000000-0005-0000-0000-0000A30C0000}"/>
    <cellStyle name="OK Heading 86 2" xfId="3103" xr:uid="{00000000-0005-0000-0000-0000A40C0000}"/>
    <cellStyle name="OK Heading 86 2 2" xfId="3104" xr:uid="{00000000-0005-0000-0000-0000A50C0000}"/>
    <cellStyle name="OK Heading 86 2 3" xfId="3105" xr:uid="{00000000-0005-0000-0000-0000A60C0000}"/>
    <cellStyle name="OK Heading 86 3" xfId="3106" xr:uid="{00000000-0005-0000-0000-0000A70C0000}"/>
    <cellStyle name="OK Heading 86 4" xfId="3107" xr:uid="{00000000-0005-0000-0000-0000A80C0000}"/>
    <cellStyle name="OK Heading 87" xfId="3108" xr:uid="{00000000-0005-0000-0000-0000A90C0000}"/>
    <cellStyle name="OK Heading 87 2" xfId="3109" xr:uid="{00000000-0005-0000-0000-0000AA0C0000}"/>
    <cellStyle name="OK Heading 87 2 2" xfId="3110" xr:uid="{00000000-0005-0000-0000-0000AB0C0000}"/>
    <cellStyle name="OK Heading 87 2 3" xfId="3111" xr:uid="{00000000-0005-0000-0000-0000AC0C0000}"/>
    <cellStyle name="OK Heading 87 3" xfId="3112" xr:uid="{00000000-0005-0000-0000-0000AD0C0000}"/>
    <cellStyle name="OK Heading 87 4" xfId="3113" xr:uid="{00000000-0005-0000-0000-0000AE0C0000}"/>
    <cellStyle name="OK Heading 88" xfId="3114" xr:uid="{00000000-0005-0000-0000-0000AF0C0000}"/>
    <cellStyle name="OK Heading 88 2" xfId="3115" xr:uid="{00000000-0005-0000-0000-0000B00C0000}"/>
    <cellStyle name="OK Heading 88 2 2" xfId="3116" xr:uid="{00000000-0005-0000-0000-0000B10C0000}"/>
    <cellStyle name="OK Heading 88 2 3" xfId="3117" xr:uid="{00000000-0005-0000-0000-0000B20C0000}"/>
    <cellStyle name="OK Heading 88 3" xfId="3118" xr:uid="{00000000-0005-0000-0000-0000B30C0000}"/>
    <cellStyle name="OK Heading 88 4" xfId="3119" xr:uid="{00000000-0005-0000-0000-0000B40C0000}"/>
    <cellStyle name="OK Heading 89" xfId="3120" xr:uid="{00000000-0005-0000-0000-0000B50C0000}"/>
    <cellStyle name="OK Heading 89 2" xfId="3121" xr:uid="{00000000-0005-0000-0000-0000B60C0000}"/>
    <cellStyle name="OK Heading 89 2 2" xfId="3122" xr:uid="{00000000-0005-0000-0000-0000B70C0000}"/>
    <cellStyle name="OK Heading 89 2 3" xfId="3123" xr:uid="{00000000-0005-0000-0000-0000B80C0000}"/>
    <cellStyle name="OK Heading 89 3" xfId="3124" xr:uid="{00000000-0005-0000-0000-0000B90C0000}"/>
    <cellStyle name="OK Heading 89 4" xfId="3125" xr:uid="{00000000-0005-0000-0000-0000BA0C0000}"/>
    <cellStyle name="OK Heading 9" xfId="3126" xr:uid="{00000000-0005-0000-0000-0000BB0C0000}"/>
    <cellStyle name="OK Heading 90" xfId="3127" xr:uid="{00000000-0005-0000-0000-0000BC0C0000}"/>
    <cellStyle name="OK Heading 90 2" xfId="3128" xr:uid="{00000000-0005-0000-0000-0000BD0C0000}"/>
    <cellStyle name="OK Heading 90 2 2" xfId="3129" xr:uid="{00000000-0005-0000-0000-0000BE0C0000}"/>
    <cellStyle name="OK Heading 90 2 3" xfId="3130" xr:uid="{00000000-0005-0000-0000-0000BF0C0000}"/>
    <cellStyle name="OK Heading 90 3" xfId="3131" xr:uid="{00000000-0005-0000-0000-0000C00C0000}"/>
    <cellStyle name="OK Heading 90 4" xfId="3132" xr:uid="{00000000-0005-0000-0000-0000C10C0000}"/>
    <cellStyle name="OK Heading 91" xfId="3133" xr:uid="{00000000-0005-0000-0000-0000C20C0000}"/>
    <cellStyle name="OK Heading 91 2" xfId="3134" xr:uid="{00000000-0005-0000-0000-0000C30C0000}"/>
    <cellStyle name="OK Heading 91 2 2" xfId="3135" xr:uid="{00000000-0005-0000-0000-0000C40C0000}"/>
    <cellStyle name="OK Heading 91 2 3" xfId="3136" xr:uid="{00000000-0005-0000-0000-0000C50C0000}"/>
    <cellStyle name="OK Heading 91 3" xfId="3137" xr:uid="{00000000-0005-0000-0000-0000C60C0000}"/>
    <cellStyle name="OK Heading 91 4" xfId="3138" xr:uid="{00000000-0005-0000-0000-0000C70C0000}"/>
    <cellStyle name="OK Heading 92" xfId="3139" xr:uid="{00000000-0005-0000-0000-0000C80C0000}"/>
    <cellStyle name="OK Heading 92 2" xfId="3140" xr:uid="{00000000-0005-0000-0000-0000C90C0000}"/>
    <cellStyle name="OK Heading 92 2 2" xfId="3141" xr:uid="{00000000-0005-0000-0000-0000CA0C0000}"/>
    <cellStyle name="OK Heading 92 2 3" xfId="3142" xr:uid="{00000000-0005-0000-0000-0000CB0C0000}"/>
    <cellStyle name="OK Heading 92 3" xfId="3143" xr:uid="{00000000-0005-0000-0000-0000CC0C0000}"/>
    <cellStyle name="OK Heading 92 4" xfId="3144" xr:uid="{00000000-0005-0000-0000-0000CD0C0000}"/>
    <cellStyle name="OK Heading 93" xfId="3145" xr:uid="{00000000-0005-0000-0000-0000CE0C0000}"/>
    <cellStyle name="OK Heading 93 2" xfId="3146" xr:uid="{00000000-0005-0000-0000-0000CF0C0000}"/>
    <cellStyle name="OK Heading 93 2 2" xfId="3147" xr:uid="{00000000-0005-0000-0000-0000D00C0000}"/>
    <cellStyle name="OK Heading 93 2 3" xfId="3148" xr:uid="{00000000-0005-0000-0000-0000D10C0000}"/>
    <cellStyle name="OK Heading 93 3" xfId="3149" xr:uid="{00000000-0005-0000-0000-0000D20C0000}"/>
    <cellStyle name="OK Heading 93 4" xfId="3150" xr:uid="{00000000-0005-0000-0000-0000D30C0000}"/>
    <cellStyle name="OK Heading 94" xfId="3151" xr:uid="{00000000-0005-0000-0000-0000D40C0000}"/>
    <cellStyle name="OK Heading 94 2" xfId="3152" xr:uid="{00000000-0005-0000-0000-0000D50C0000}"/>
    <cellStyle name="OK Heading 94 2 2" xfId="3153" xr:uid="{00000000-0005-0000-0000-0000D60C0000}"/>
    <cellStyle name="OK Heading 94 2 3" xfId="3154" xr:uid="{00000000-0005-0000-0000-0000D70C0000}"/>
    <cellStyle name="OK Heading 94 3" xfId="3155" xr:uid="{00000000-0005-0000-0000-0000D80C0000}"/>
    <cellStyle name="OK Heading 94 4" xfId="3156" xr:uid="{00000000-0005-0000-0000-0000D90C0000}"/>
    <cellStyle name="OK Heading 95" xfId="3157" xr:uid="{00000000-0005-0000-0000-0000DA0C0000}"/>
    <cellStyle name="OK Heading 95 2" xfId="3158" xr:uid="{00000000-0005-0000-0000-0000DB0C0000}"/>
    <cellStyle name="OK Heading 95 2 2" xfId="3159" xr:uid="{00000000-0005-0000-0000-0000DC0C0000}"/>
    <cellStyle name="OK Heading 95 2 3" xfId="3160" xr:uid="{00000000-0005-0000-0000-0000DD0C0000}"/>
    <cellStyle name="OK Heading 95 3" xfId="3161" xr:uid="{00000000-0005-0000-0000-0000DE0C0000}"/>
    <cellStyle name="OK Heading 95 4" xfId="3162" xr:uid="{00000000-0005-0000-0000-0000DF0C0000}"/>
    <cellStyle name="OK Heading 96" xfId="3163" xr:uid="{00000000-0005-0000-0000-0000E00C0000}"/>
    <cellStyle name="OK Heading 96 2" xfId="3164" xr:uid="{00000000-0005-0000-0000-0000E10C0000}"/>
    <cellStyle name="OK Heading 96 2 2" xfId="3165" xr:uid="{00000000-0005-0000-0000-0000E20C0000}"/>
    <cellStyle name="OK Heading 96 2 3" xfId="3166" xr:uid="{00000000-0005-0000-0000-0000E30C0000}"/>
    <cellStyle name="OK Heading 96 3" xfId="3167" xr:uid="{00000000-0005-0000-0000-0000E40C0000}"/>
    <cellStyle name="OK Heading 96 4" xfId="3168" xr:uid="{00000000-0005-0000-0000-0000E50C0000}"/>
    <cellStyle name="OK Heading 97" xfId="3169" xr:uid="{00000000-0005-0000-0000-0000E60C0000}"/>
    <cellStyle name="OK Heading 97 2" xfId="3170" xr:uid="{00000000-0005-0000-0000-0000E70C0000}"/>
    <cellStyle name="OK Heading 97 2 2" xfId="3171" xr:uid="{00000000-0005-0000-0000-0000E80C0000}"/>
    <cellStyle name="OK Heading 97 2 3" xfId="3172" xr:uid="{00000000-0005-0000-0000-0000E90C0000}"/>
    <cellStyle name="OK Heading 97 3" xfId="3173" xr:uid="{00000000-0005-0000-0000-0000EA0C0000}"/>
    <cellStyle name="OK Heading 97 4" xfId="3174" xr:uid="{00000000-0005-0000-0000-0000EB0C0000}"/>
    <cellStyle name="OK Heading 98" xfId="3175" xr:uid="{00000000-0005-0000-0000-0000EC0C0000}"/>
    <cellStyle name="OK Heading 98 2" xfId="3176" xr:uid="{00000000-0005-0000-0000-0000ED0C0000}"/>
    <cellStyle name="OK Heading 98 2 2" xfId="3177" xr:uid="{00000000-0005-0000-0000-0000EE0C0000}"/>
    <cellStyle name="OK Heading 98 2 3" xfId="3178" xr:uid="{00000000-0005-0000-0000-0000EF0C0000}"/>
    <cellStyle name="OK Heading 98 3" xfId="3179" xr:uid="{00000000-0005-0000-0000-0000F00C0000}"/>
    <cellStyle name="OK Heading 98 4" xfId="3180" xr:uid="{00000000-0005-0000-0000-0000F10C0000}"/>
    <cellStyle name="OK Heading 99" xfId="3181" xr:uid="{00000000-0005-0000-0000-0000F20C0000}"/>
    <cellStyle name="OK Heading 99 2" xfId="3182" xr:uid="{00000000-0005-0000-0000-0000F30C0000}"/>
    <cellStyle name="OK Heading 99 2 2" xfId="3183" xr:uid="{00000000-0005-0000-0000-0000F40C0000}"/>
    <cellStyle name="OK Heading 99 2 3" xfId="3184" xr:uid="{00000000-0005-0000-0000-0000F50C0000}"/>
    <cellStyle name="OK Heading 99 3" xfId="3185" xr:uid="{00000000-0005-0000-0000-0000F60C0000}"/>
    <cellStyle name="OK Heading 99 4" xfId="3186" xr:uid="{00000000-0005-0000-0000-0000F70C0000}"/>
    <cellStyle name="Output" xfId="12" builtinId="21" customBuiltin="1"/>
    <cellStyle name="Output 2" xfId="63" xr:uid="{00000000-0005-0000-0000-0000F90C0000}"/>
    <cellStyle name="Output 2 2" xfId="3188" xr:uid="{00000000-0005-0000-0000-0000FA0C0000}"/>
    <cellStyle name="Output 2 2 2" xfId="3189" xr:uid="{00000000-0005-0000-0000-0000FB0C0000}"/>
    <cellStyle name="Output 2 2 2 2" xfId="3190" xr:uid="{00000000-0005-0000-0000-0000FC0C0000}"/>
    <cellStyle name="Output 2 3" xfId="3191" xr:uid="{00000000-0005-0000-0000-0000FD0C0000}"/>
    <cellStyle name="Output 2 3 2" xfId="3192" xr:uid="{00000000-0005-0000-0000-0000FE0C0000}"/>
    <cellStyle name="Output 2 3 2 2" xfId="3193" xr:uid="{00000000-0005-0000-0000-0000FF0C0000}"/>
    <cellStyle name="Output 2 4" xfId="3194" xr:uid="{00000000-0005-0000-0000-0000000D0000}"/>
    <cellStyle name="Output 2 4 2" xfId="3195" xr:uid="{00000000-0005-0000-0000-0000010D0000}"/>
    <cellStyle name="Output 2 4 2 2" xfId="3196" xr:uid="{00000000-0005-0000-0000-0000020D0000}"/>
    <cellStyle name="Output 2 5" xfId="3197" xr:uid="{00000000-0005-0000-0000-0000030D0000}"/>
    <cellStyle name="Output 2 5 2" xfId="3198" xr:uid="{00000000-0005-0000-0000-0000040D0000}"/>
    <cellStyle name="Output 2 5 2 2" xfId="3199" xr:uid="{00000000-0005-0000-0000-0000050D0000}"/>
    <cellStyle name="Output 2 6" xfId="3200" xr:uid="{00000000-0005-0000-0000-0000060D0000}"/>
    <cellStyle name="Output 2 6 2" xfId="3201" xr:uid="{00000000-0005-0000-0000-0000070D0000}"/>
    <cellStyle name="Output 2 7" xfId="3202" xr:uid="{00000000-0005-0000-0000-0000080D0000}"/>
    <cellStyle name="Output 2 8" xfId="3722" xr:uid="{00000000-0005-0000-0000-0000090D0000}"/>
    <cellStyle name="Output 2 9" xfId="3187" xr:uid="{00000000-0005-0000-0000-00000A0D0000}"/>
    <cellStyle name="Output 3" xfId="3203" xr:uid="{00000000-0005-0000-0000-00000B0D0000}"/>
    <cellStyle name="Output 3 2" xfId="3204" xr:uid="{00000000-0005-0000-0000-00000C0D0000}"/>
    <cellStyle name="Output 3 2 2" xfId="3205" xr:uid="{00000000-0005-0000-0000-00000D0D0000}"/>
    <cellStyle name="Output 3 2 2 2" xfId="3206" xr:uid="{00000000-0005-0000-0000-00000E0D0000}"/>
    <cellStyle name="Output 3 3" xfId="3207" xr:uid="{00000000-0005-0000-0000-00000F0D0000}"/>
    <cellStyle name="Output 3 3 2" xfId="3208" xr:uid="{00000000-0005-0000-0000-0000100D0000}"/>
    <cellStyle name="Output 3 3 3" xfId="3209" xr:uid="{00000000-0005-0000-0000-0000110D0000}"/>
    <cellStyle name="Output 3 4" xfId="3210" xr:uid="{00000000-0005-0000-0000-0000120D0000}"/>
    <cellStyle name="Output 3 5" xfId="3211" xr:uid="{00000000-0005-0000-0000-0000130D0000}"/>
    <cellStyle name="Output 4" xfId="3212" xr:uid="{00000000-0005-0000-0000-0000140D0000}"/>
    <cellStyle name="Output 5" xfId="3213" xr:uid="{00000000-0005-0000-0000-0000150D0000}"/>
    <cellStyle name="Output 6" xfId="3214" xr:uid="{00000000-0005-0000-0000-0000160D0000}"/>
    <cellStyle name="Output 7" xfId="113" xr:uid="{00000000-0005-0000-0000-0000170D0000}"/>
    <cellStyle name="Percent" xfId="3" builtinId="5"/>
    <cellStyle name="Percent 2" xfId="51" xr:uid="{00000000-0005-0000-0000-0000190D0000}"/>
    <cellStyle name="Percent 2 2" xfId="96" xr:uid="{00000000-0005-0000-0000-00001A0D0000}"/>
    <cellStyle name="Percent 2 2 2" xfId="3217" xr:uid="{00000000-0005-0000-0000-00001B0D0000}"/>
    <cellStyle name="Percent 2 2 2 2" xfId="3218" xr:uid="{00000000-0005-0000-0000-00001C0D0000}"/>
    <cellStyle name="Percent 2 2 3" xfId="3219" xr:uid="{00000000-0005-0000-0000-00001D0D0000}"/>
    <cellStyle name="Percent 2 2 3 2" xfId="3220" xr:uid="{00000000-0005-0000-0000-00001E0D0000}"/>
    <cellStyle name="Percent 2 2 4" xfId="3221" xr:uid="{00000000-0005-0000-0000-00001F0D0000}"/>
    <cellStyle name="Percent 2 2 5" xfId="3222" xr:uid="{00000000-0005-0000-0000-0000200D0000}"/>
    <cellStyle name="Percent 2 2 6" xfId="3223" xr:uid="{00000000-0005-0000-0000-0000210D0000}"/>
    <cellStyle name="Percent 2 2 6 2" xfId="3224" xr:uid="{00000000-0005-0000-0000-0000220D0000}"/>
    <cellStyle name="Percent 2 2 6 3" xfId="3225" xr:uid="{00000000-0005-0000-0000-0000230D0000}"/>
    <cellStyle name="Percent 2 2 7" xfId="3226" xr:uid="{00000000-0005-0000-0000-0000240D0000}"/>
    <cellStyle name="Percent 2 2 8" xfId="3216" xr:uid="{00000000-0005-0000-0000-0000250D0000}"/>
    <cellStyle name="Percent 2 3" xfId="3227" xr:uid="{00000000-0005-0000-0000-0000260D0000}"/>
    <cellStyle name="Percent 2 4" xfId="3228" xr:uid="{00000000-0005-0000-0000-0000270D0000}"/>
    <cellStyle name="Percent 2 5" xfId="3229" xr:uid="{00000000-0005-0000-0000-0000280D0000}"/>
    <cellStyle name="Percent 2 6" xfId="3230" xr:uid="{00000000-0005-0000-0000-0000290D0000}"/>
    <cellStyle name="Percent 2 7" xfId="3231" xr:uid="{00000000-0005-0000-0000-00002A0D0000}"/>
    <cellStyle name="Percent 2 8" xfId="3215" xr:uid="{00000000-0005-0000-0000-00002B0D0000}"/>
    <cellStyle name="Percent 2 9" xfId="102" xr:uid="{00000000-0005-0000-0000-00002C0D0000}"/>
    <cellStyle name="Percent 3" xfId="3232" xr:uid="{00000000-0005-0000-0000-00002D0D0000}"/>
    <cellStyle name="Percent 3 2" xfId="3233" xr:uid="{00000000-0005-0000-0000-00002E0D0000}"/>
    <cellStyle name="Percent 3 2 2" xfId="3234" xr:uid="{00000000-0005-0000-0000-00002F0D0000}"/>
    <cellStyle name="Percent 3 2 3" xfId="3235" xr:uid="{00000000-0005-0000-0000-0000300D0000}"/>
    <cellStyle name="Percent 3 2 3 2" xfId="3236" xr:uid="{00000000-0005-0000-0000-0000310D0000}"/>
    <cellStyle name="Percent 3 2 4" xfId="3237" xr:uid="{00000000-0005-0000-0000-0000320D0000}"/>
    <cellStyle name="Percent 3 2 5" xfId="3238" xr:uid="{00000000-0005-0000-0000-0000330D0000}"/>
    <cellStyle name="Percent 3 2 5 2" xfId="3239" xr:uid="{00000000-0005-0000-0000-0000340D0000}"/>
    <cellStyle name="Percent 3 2 5 3" xfId="3240" xr:uid="{00000000-0005-0000-0000-0000350D0000}"/>
    <cellStyle name="Percent 3 2 6" xfId="3241" xr:uid="{00000000-0005-0000-0000-0000360D0000}"/>
    <cellStyle name="Percent 3 2 7" xfId="3853" xr:uid="{00000000-0005-0000-0000-0000370D0000}"/>
    <cellStyle name="Percent 3 3" xfId="3242" xr:uid="{00000000-0005-0000-0000-0000380D0000}"/>
    <cellStyle name="Percent 3 4" xfId="3243" xr:uid="{00000000-0005-0000-0000-0000390D0000}"/>
    <cellStyle name="Percent 3 5" xfId="3723" xr:uid="{00000000-0005-0000-0000-00003A0D0000}"/>
    <cellStyle name="Percent 4" xfId="3244" xr:uid="{00000000-0005-0000-0000-00003B0D0000}"/>
    <cellStyle name="Percent 4 10" xfId="3245" xr:uid="{00000000-0005-0000-0000-00003C0D0000}"/>
    <cellStyle name="Percent 4 11" xfId="3854" xr:uid="{00000000-0005-0000-0000-00003D0D0000}"/>
    <cellStyle name="Percent 4 2" xfId="3246" xr:uid="{00000000-0005-0000-0000-00003E0D0000}"/>
    <cellStyle name="Percent 4 2 2" xfId="3247" xr:uid="{00000000-0005-0000-0000-00003F0D0000}"/>
    <cellStyle name="Percent 4 2 2 2" xfId="3248" xr:uid="{00000000-0005-0000-0000-0000400D0000}"/>
    <cellStyle name="Percent 4 2 3" xfId="3249" xr:uid="{00000000-0005-0000-0000-0000410D0000}"/>
    <cellStyle name="Percent 4 2 4" xfId="3250" xr:uid="{00000000-0005-0000-0000-0000420D0000}"/>
    <cellStyle name="Percent 4 2 4 2" xfId="3251" xr:uid="{00000000-0005-0000-0000-0000430D0000}"/>
    <cellStyle name="Percent 4 2 4 3" xfId="3252" xr:uid="{00000000-0005-0000-0000-0000440D0000}"/>
    <cellStyle name="Percent 4 2 5" xfId="3253" xr:uid="{00000000-0005-0000-0000-0000450D0000}"/>
    <cellStyle name="Percent 4 2 6" xfId="3855" xr:uid="{00000000-0005-0000-0000-0000460D0000}"/>
    <cellStyle name="Percent 4 3" xfId="3254" xr:uid="{00000000-0005-0000-0000-0000470D0000}"/>
    <cellStyle name="Percent 4 3 2" xfId="3255" xr:uid="{00000000-0005-0000-0000-0000480D0000}"/>
    <cellStyle name="Percent 4 3 2 2" xfId="3256" xr:uid="{00000000-0005-0000-0000-0000490D0000}"/>
    <cellStyle name="Percent 4 3 3" xfId="3257" xr:uid="{00000000-0005-0000-0000-00004A0D0000}"/>
    <cellStyle name="Percent 4 3 4" xfId="3258" xr:uid="{00000000-0005-0000-0000-00004B0D0000}"/>
    <cellStyle name="Percent 4 3 5" xfId="3259" xr:uid="{00000000-0005-0000-0000-00004C0D0000}"/>
    <cellStyle name="Percent 4 3 5 2" xfId="3260" xr:uid="{00000000-0005-0000-0000-00004D0D0000}"/>
    <cellStyle name="Percent 4 3 5 3" xfId="3261" xr:uid="{00000000-0005-0000-0000-00004E0D0000}"/>
    <cellStyle name="Percent 4 3 6" xfId="3262" xr:uid="{00000000-0005-0000-0000-00004F0D0000}"/>
    <cellStyle name="Percent 4 4" xfId="3263" xr:uid="{00000000-0005-0000-0000-0000500D0000}"/>
    <cellStyle name="Percent 4 4 2" xfId="3264" xr:uid="{00000000-0005-0000-0000-0000510D0000}"/>
    <cellStyle name="Percent 4 5" xfId="3265" xr:uid="{00000000-0005-0000-0000-0000520D0000}"/>
    <cellStyle name="Percent 4 5 2" xfId="3266" xr:uid="{00000000-0005-0000-0000-0000530D0000}"/>
    <cellStyle name="Percent 4 6" xfId="3267" xr:uid="{00000000-0005-0000-0000-0000540D0000}"/>
    <cellStyle name="Percent 4 7" xfId="3268" xr:uid="{00000000-0005-0000-0000-0000550D0000}"/>
    <cellStyle name="Percent 4 8" xfId="3269" xr:uid="{00000000-0005-0000-0000-0000560D0000}"/>
    <cellStyle name="Percent 4 9" xfId="3270" xr:uid="{00000000-0005-0000-0000-0000570D0000}"/>
    <cellStyle name="Percent 4 9 2" xfId="3271" xr:uid="{00000000-0005-0000-0000-0000580D0000}"/>
    <cellStyle name="Percent 4 9 3" xfId="3272" xr:uid="{00000000-0005-0000-0000-0000590D0000}"/>
    <cellStyle name="Percent 5" xfId="3273" xr:uid="{00000000-0005-0000-0000-00005A0D0000}"/>
    <cellStyle name="Percent 5 2" xfId="3274" xr:uid="{00000000-0005-0000-0000-00005B0D0000}"/>
    <cellStyle name="Percent 5 2 2" xfId="3275" xr:uid="{00000000-0005-0000-0000-00005C0D0000}"/>
    <cellStyle name="Percent 5 3" xfId="3276" xr:uid="{00000000-0005-0000-0000-00005D0D0000}"/>
    <cellStyle name="Percent 5 3 2" xfId="3277" xr:uid="{00000000-0005-0000-0000-00005E0D0000}"/>
    <cellStyle name="Percent 5 4" xfId="3278" xr:uid="{00000000-0005-0000-0000-00005F0D0000}"/>
    <cellStyle name="Percent 6" xfId="3279" xr:uid="{00000000-0005-0000-0000-0000600D0000}"/>
    <cellStyle name="Percent 6 2" xfId="3280" xr:uid="{00000000-0005-0000-0000-0000610D0000}"/>
    <cellStyle name="Percent 6 2 2" xfId="3281" xr:uid="{00000000-0005-0000-0000-0000620D0000}"/>
    <cellStyle name="Percent 6 2 3" xfId="3282" xr:uid="{00000000-0005-0000-0000-0000630D0000}"/>
    <cellStyle name="Percent 7" xfId="3283" xr:uid="{00000000-0005-0000-0000-0000640D0000}"/>
    <cellStyle name="Percent 7 2" xfId="3284" xr:uid="{00000000-0005-0000-0000-0000650D0000}"/>
    <cellStyle name="Percent 8" xfId="3285" xr:uid="{00000000-0005-0000-0000-0000660D0000}"/>
    <cellStyle name="Percent 8 2" xfId="3286" xr:uid="{00000000-0005-0000-0000-0000670D0000}"/>
    <cellStyle name="Percent 8 3" xfId="3287" xr:uid="{00000000-0005-0000-0000-0000680D0000}"/>
    <cellStyle name="Percent 9" xfId="3826" xr:uid="{00000000-0005-0000-0000-0000690D0000}"/>
    <cellStyle name="Presentation Heading 1." xfId="3866" xr:uid="{13F262E0-DCFF-4465-BC8C-A3CFB55B409B}"/>
    <cellStyle name="Presentation Heading 2." xfId="3856" xr:uid="{5B412E2E-0BF4-4A66-891D-5D195FE0B433}"/>
    <cellStyle name="Presentation Heading 3." xfId="3857" xr:uid="{629D2D45-09E1-42B4-A9D7-B4E86BF8DE08}"/>
    <cellStyle name="Presentation Heading 4." xfId="3858" xr:uid="{D3C81135-7806-4F73-9106-B9FC5210E9C9}"/>
    <cellStyle name="Presentation Hyperlink Arrow." xfId="3864" xr:uid="{FDBC1B17-B068-4994-869F-15B8E62D31FA}"/>
    <cellStyle name="Presentation Hyperlink Check." xfId="3865" xr:uid="{FCA9A6D4-A15E-4271-B18A-C7369D1E4BA1}"/>
    <cellStyle name="Presentation Normal." xfId="3859" xr:uid="{F084A3C2-7164-479E-B078-C9B953D61CF1}"/>
    <cellStyle name="Presentation Number." xfId="3860" xr:uid="{A0B9893E-76D4-4330-824B-9C0CDEF92D02}"/>
    <cellStyle name="Presentation Sheet Title." xfId="3863" xr:uid="{E5D60A1B-C052-48CB-BB31-EC60E85972FC}"/>
    <cellStyle name="PROTECT" xfId="3288" xr:uid="{00000000-0005-0000-0000-00006A0D0000}"/>
    <cellStyle name="PROTECT 2" xfId="3289" xr:uid="{00000000-0005-0000-0000-00006B0D0000}"/>
    <cellStyle name="Report Body" xfId="3290" xr:uid="{00000000-0005-0000-0000-00006C0D0000}"/>
    <cellStyle name="Report Heading" xfId="3291" xr:uid="{00000000-0005-0000-0000-00006D0D0000}"/>
    <cellStyle name="Report Heading 2" xfId="3292" xr:uid="{00000000-0005-0000-0000-00006E0D0000}"/>
    <cellStyle name="Report Heading 2 2" xfId="3293" xr:uid="{00000000-0005-0000-0000-00006F0D0000}"/>
    <cellStyle name="Report Heading 2 3" xfId="3294" xr:uid="{00000000-0005-0000-0000-0000700D0000}"/>
    <cellStyle name="Report Heading 3" xfId="3295" xr:uid="{00000000-0005-0000-0000-0000710D0000}"/>
    <cellStyle name="Report Heading 4" xfId="3296" xr:uid="{00000000-0005-0000-0000-0000720D0000}"/>
    <cellStyle name="SAPBEXaggData" xfId="3297" xr:uid="{00000000-0005-0000-0000-0000730D0000}"/>
    <cellStyle name="SAPBEXaggData 2" xfId="3298" xr:uid="{00000000-0005-0000-0000-0000740D0000}"/>
    <cellStyle name="SAPBEXaggData 2 2" xfId="3299" xr:uid="{00000000-0005-0000-0000-0000750D0000}"/>
    <cellStyle name="SAPBEXaggData 3" xfId="3300" xr:uid="{00000000-0005-0000-0000-0000760D0000}"/>
    <cellStyle name="SAPBEXaggDataEmph" xfId="3301" xr:uid="{00000000-0005-0000-0000-0000770D0000}"/>
    <cellStyle name="SAPBEXaggDataEmph 2" xfId="3302" xr:uid="{00000000-0005-0000-0000-0000780D0000}"/>
    <cellStyle name="SAPBEXaggDataEmph 2 2" xfId="3303" xr:uid="{00000000-0005-0000-0000-0000790D0000}"/>
    <cellStyle name="SAPBEXaggItem" xfId="3304" xr:uid="{00000000-0005-0000-0000-00007A0D0000}"/>
    <cellStyle name="SAPBEXaggItem 2" xfId="3305" xr:uid="{00000000-0005-0000-0000-00007B0D0000}"/>
    <cellStyle name="SAPBEXaggItem 2 2" xfId="3306" xr:uid="{00000000-0005-0000-0000-00007C0D0000}"/>
    <cellStyle name="SAPBEXaggItem 3" xfId="3307" xr:uid="{00000000-0005-0000-0000-00007D0D0000}"/>
    <cellStyle name="SAPBEXaggItemX" xfId="3308" xr:uid="{00000000-0005-0000-0000-00007E0D0000}"/>
    <cellStyle name="SAPBEXaggItemX 2" xfId="3309" xr:uid="{00000000-0005-0000-0000-00007F0D0000}"/>
    <cellStyle name="SAPBEXaggItemX 2 2" xfId="3310" xr:uid="{00000000-0005-0000-0000-0000800D0000}"/>
    <cellStyle name="SAPBEXchaText" xfId="3311" xr:uid="{00000000-0005-0000-0000-0000810D0000}"/>
    <cellStyle name="SAPBEXchaText 2" xfId="3312" xr:uid="{00000000-0005-0000-0000-0000820D0000}"/>
    <cellStyle name="SAPBEXchaText 2 2" xfId="3313" xr:uid="{00000000-0005-0000-0000-0000830D0000}"/>
    <cellStyle name="SAPBEXchaText 3" xfId="3314" xr:uid="{00000000-0005-0000-0000-0000840D0000}"/>
    <cellStyle name="SAPBEXexcBad7" xfId="3315" xr:uid="{00000000-0005-0000-0000-0000850D0000}"/>
    <cellStyle name="SAPBEXexcBad7 2" xfId="3316" xr:uid="{00000000-0005-0000-0000-0000860D0000}"/>
    <cellStyle name="SAPBEXexcBad7 2 2" xfId="3317" xr:uid="{00000000-0005-0000-0000-0000870D0000}"/>
    <cellStyle name="SAPBEXexcBad7 3" xfId="3318" xr:uid="{00000000-0005-0000-0000-0000880D0000}"/>
    <cellStyle name="SAPBEXexcBad8" xfId="3319" xr:uid="{00000000-0005-0000-0000-0000890D0000}"/>
    <cellStyle name="SAPBEXexcBad8 2" xfId="3320" xr:uid="{00000000-0005-0000-0000-00008A0D0000}"/>
    <cellStyle name="SAPBEXexcBad8 2 2" xfId="3321" xr:uid="{00000000-0005-0000-0000-00008B0D0000}"/>
    <cellStyle name="SAPBEXexcBad8 3" xfId="3322" xr:uid="{00000000-0005-0000-0000-00008C0D0000}"/>
    <cellStyle name="SAPBEXexcBad9" xfId="3323" xr:uid="{00000000-0005-0000-0000-00008D0D0000}"/>
    <cellStyle name="SAPBEXexcBad9 2" xfId="3324" xr:uid="{00000000-0005-0000-0000-00008E0D0000}"/>
    <cellStyle name="SAPBEXexcBad9 2 2" xfId="3325" xr:uid="{00000000-0005-0000-0000-00008F0D0000}"/>
    <cellStyle name="SAPBEXexcBad9 3" xfId="3326" xr:uid="{00000000-0005-0000-0000-0000900D0000}"/>
    <cellStyle name="SAPBEXexcCritical4" xfId="3327" xr:uid="{00000000-0005-0000-0000-0000910D0000}"/>
    <cellStyle name="SAPBEXexcCritical4 2" xfId="3328" xr:uid="{00000000-0005-0000-0000-0000920D0000}"/>
    <cellStyle name="SAPBEXexcCritical4 2 2" xfId="3329" xr:uid="{00000000-0005-0000-0000-0000930D0000}"/>
    <cellStyle name="SAPBEXexcCritical4 3" xfId="3330" xr:uid="{00000000-0005-0000-0000-0000940D0000}"/>
    <cellStyle name="SAPBEXexcCritical5" xfId="3331" xr:uid="{00000000-0005-0000-0000-0000950D0000}"/>
    <cellStyle name="SAPBEXexcCritical5 2" xfId="3332" xr:uid="{00000000-0005-0000-0000-0000960D0000}"/>
    <cellStyle name="SAPBEXexcCritical5 2 2" xfId="3333" xr:uid="{00000000-0005-0000-0000-0000970D0000}"/>
    <cellStyle name="SAPBEXexcCritical5 3" xfId="3334" xr:uid="{00000000-0005-0000-0000-0000980D0000}"/>
    <cellStyle name="SAPBEXexcCritical6" xfId="3335" xr:uid="{00000000-0005-0000-0000-0000990D0000}"/>
    <cellStyle name="SAPBEXexcCritical6 2" xfId="3336" xr:uid="{00000000-0005-0000-0000-00009A0D0000}"/>
    <cellStyle name="SAPBEXexcCritical6 2 2" xfId="3337" xr:uid="{00000000-0005-0000-0000-00009B0D0000}"/>
    <cellStyle name="SAPBEXexcCritical6 3" xfId="3338" xr:uid="{00000000-0005-0000-0000-00009C0D0000}"/>
    <cellStyle name="SAPBEXexcGood1" xfId="3339" xr:uid="{00000000-0005-0000-0000-00009D0D0000}"/>
    <cellStyle name="SAPBEXexcGood1 2" xfId="3340" xr:uid="{00000000-0005-0000-0000-00009E0D0000}"/>
    <cellStyle name="SAPBEXexcGood1 2 2" xfId="3341" xr:uid="{00000000-0005-0000-0000-00009F0D0000}"/>
    <cellStyle name="SAPBEXexcGood1 3" xfId="3342" xr:uid="{00000000-0005-0000-0000-0000A00D0000}"/>
    <cellStyle name="SAPBEXexcGood2" xfId="3343" xr:uid="{00000000-0005-0000-0000-0000A10D0000}"/>
    <cellStyle name="SAPBEXexcGood2 2" xfId="3344" xr:uid="{00000000-0005-0000-0000-0000A20D0000}"/>
    <cellStyle name="SAPBEXexcGood2 2 2" xfId="3345" xr:uid="{00000000-0005-0000-0000-0000A30D0000}"/>
    <cellStyle name="SAPBEXexcGood2 3" xfId="3346" xr:uid="{00000000-0005-0000-0000-0000A40D0000}"/>
    <cellStyle name="SAPBEXexcGood3" xfId="3347" xr:uid="{00000000-0005-0000-0000-0000A50D0000}"/>
    <cellStyle name="SAPBEXexcGood3 2" xfId="3348" xr:uid="{00000000-0005-0000-0000-0000A60D0000}"/>
    <cellStyle name="SAPBEXexcGood3 2 2" xfId="3349" xr:uid="{00000000-0005-0000-0000-0000A70D0000}"/>
    <cellStyle name="SAPBEXexcGood3 3" xfId="3350" xr:uid="{00000000-0005-0000-0000-0000A80D0000}"/>
    <cellStyle name="SAPBEXfilterDrill" xfId="3351" xr:uid="{00000000-0005-0000-0000-0000A90D0000}"/>
    <cellStyle name="SAPBEXfilterDrill 2" xfId="3352" xr:uid="{00000000-0005-0000-0000-0000AA0D0000}"/>
    <cellStyle name="SAPBEXfilterDrill 2 2" xfId="3353" xr:uid="{00000000-0005-0000-0000-0000AB0D0000}"/>
    <cellStyle name="SAPBEXfilterDrill 3" xfId="3354" xr:uid="{00000000-0005-0000-0000-0000AC0D0000}"/>
    <cellStyle name="SAPBEXfilterItem" xfId="3355" xr:uid="{00000000-0005-0000-0000-0000AD0D0000}"/>
    <cellStyle name="SAPBEXfilterItem 2" xfId="3356" xr:uid="{00000000-0005-0000-0000-0000AE0D0000}"/>
    <cellStyle name="SAPBEXfilterItem 2 2" xfId="3357" xr:uid="{00000000-0005-0000-0000-0000AF0D0000}"/>
    <cellStyle name="SAPBEXfilterText" xfId="3358" xr:uid="{00000000-0005-0000-0000-0000B00D0000}"/>
    <cellStyle name="SAPBEXfilterText 2" xfId="3359" xr:uid="{00000000-0005-0000-0000-0000B10D0000}"/>
    <cellStyle name="SAPBEXfilterText 2 2" xfId="3360" xr:uid="{00000000-0005-0000-0000-0000B20D0000}"/>
    <cellStyle name="SAPBEXformats" xfId="3361" xr:uid="{00000000-0005-0000-0000-0000B30D0000}"/>
    <cellStyle name="SAPBEXformats 2" xfId="3362" xr:uid="{00000000-0005-0000-0000-0000B40D0000}"/>
    <cellStyle name="SAPBEXformats 2 2" xfId="3363" xr:uid="{00000000-0005-0000-0000-0000B50D0000}"/>
    <cellStyle name="SAPBEXformats 3" xfId="3364" xr:uid="{00000000-0005-0000-0000-0000B60D0000}"/>
    <cellStyle name="SAPBEXheaderItem" xfId="3365" xr:uid="{00000000-0005-0000-0000-0000B70D0000}"/>
    <cellStyle name="SAPBEXheaderItem 2" xfId="3366" xr:uid="{00000000-0005-0000-0000-0000B80D0000}"/>
    <cellStyle name="SAPBEXheaderItem 2 2" xfId="3367" xr:uid="{00000000-0005-0000-0000-0000B90D0000}"/>
    <cellStyle name="SAPBEXheaderItem 3" xfId="3368" xr:uid="{00000000-0005-0000-0000-0000BA0D0000}"/>
    <cellStyle name="SAPBEXheaderText" xfId="3369" xr:uid="{00000000-0005-0000-0000-0000BB0D0000}"/>
    <cellStyle name="SAPBEXheaderText 2" xfId="3370" xr:uid="{00000000-0005-0000-0000-0000BC0D0000}"/>
    <cellStyle name="SAPBEXheaderText 2 2" xfId="3371" xr:uid="{00000000-0005-0000-0000-0000BD0D0000}"/>
    <cellStyle name="SAPBEXheaderText 3" xfId="3372" xr:uid="{00000000-0005-0000-0000-0000BE0D0000}"/>
    <cellStyle name="SAPBEXHLevel0" xfId="3373" xr:uid="{00000000-0005-0000-0000-0000BF0D0000}"/>
    <cellStyle name="SAPBEXHLevel0 2" xfId="3374" xr:uid="{00000000-0005-0000-0000-0000C00D0000}"/>
    <cellStyle name="SAPBEXHLevel0 2 2" xfId="3375" xr:uid="{00000000-0005-0000-0000-0000C10D0000}"/>
    <cellStyle name="SAPBEXHLevel0 3" xfId="3376" xr:uid="{00000000-0005-0000-0000-0000C20D0000}"/>
    <cellStyle name="SAPBEXHLevel0X" xfId="3377" xr:uid="{00000000-0005-0000-0000-0000C30D0000}"/>
    <cellStyle name="SAPBEXHLevel0X 2" xfId="3378" xr:uid="{00000000-0005-0000-0000-0000C40D0000}"/>
    <cellStyle name="SAPBEXHLevel0X 2 2" xfId="3379" xr:uid="{00000000-0005-0000-0000-0000C50D0000}"/>
    <cellStyle name="SAPBEXHLevel0X 3" xfId="3380" xr:uid="{00000000-0005-0000-0000-0000C60D0000}"/>
    <cellStyle name="SAPBEXHLevel1" xfId="3381" xr:uid="{00000000-0005-0000-0000-0000C70D0000}"/>
    <cellStyle name="SAPBEXHLevel1 2" xfId="3382" xr:uid="{00000000-0005-0000-0000-0000C80D0000}"/>
    <cellStyle name="SAPBEXHLevel1 2 2" xfId="3383" xr:uid="{00000000-0005-0000-0000-0000C90D0000}"/>
    <cellStyle name="SAPBEXHLevel1 3" xfId="3384" xr:uid="{00000000-0005-0000-0000-0000CA0D0000}"/>
    <cellStyle name="SAPBEXHLevel1X" xfId="3385" xr:uid="{00000000-0005-0000-0000-0000CB0D0000}"/>
    <cellStyle name="SAPBEXHLevel1X 2" xfId="3386" xr:uid="{00000000-0005-0000-0000-0000CC0D0000}"/>
    <cellStyle name="SAPBEXHLevel1X 2 2" xfId="3387" xr:uid="{00000000-0005-0000-0000-0000CD0D0000}"/>
    <cellStyle name="SAPBEXHLevel1X 3" xfId="3388" xr:uid="{00000000-0005-0000-0000-0000CE0D0000}"/>
    <cellStyle name="SAPBEXHLevel2" xfId="3389" xr:uid="{00000000-0005-0000-0000-0000CF0D0000}"/>
    <cellStyle name="SAPBEXHLevel2 2" xfId="3390" xr:uid="{00000000-0005-0000-0000-0000D00D0000}"/>
    <cellStyle name="SAPBEXHLevel2 2 2" xfId="3391" xr:uid="{00000000-0005-0000-0000-0000D10D0000}"/>
    <cellStyle name="SAPBEXHLevel2 3" xfId="3392" xr:uid="{00000000-0005-0000-0000-0000D20D0000}"/>
    <cellStyle name="SAPBEXHLevel2X" xfId="3393" xr:uid="{00000000-0005-0000-0000-0000D30D0000}"/>
    <cellStyle name="SAPBEXHLevel2X 2" xfId="3394" xr:uid="{00000000-0005-0000-0000-0000D40D0000}"/>
    <cellStyle name="SAPBEXHLevel2X 2 2" xfId="3395" xr:uid="{00000000-0005-0000-0000-0000D50D0000}"/>
    <cellStyle name="SAPBEXHLevel2X 3" xfId="3396" xr:uid="{00000000-0005-0000-0000-0000D60D0000}"/>
    <cellStyle name="SAPBEXHLevel3" xfId="3397" xr:uid="{00000000-0005-0000-0000-0000D70D0000}"/>
    <cellStyle name="SAPBEXHLevel3 2" xfId="3398" xr:uid="{00000000-0005-0000-0000-0000D80D0000}"/>
    <cellStyle name="SAPBEXHLevel3 2 2" xfId="3399" xr:uid="{00000000-0005-0000-0000-0000D90D0000}"/>
    <cellStyle name="SAPBEXHLevel3 3" xfId="3400" xr:uid="{00000000-0005-0000-0000-0000DA0D0000}"/>
    <cellStyle name="SAPBEXHLevel3X" xfId="3401" xr:uid="{00000000-0005-0000-0000-0000DB0D0000}"/>
    <cellStyle name="SAPBEXHLevel3X 2" xfId="3402" xr:uid="{00000000-0005-0000-0000-0000DC0D0000}"/>
    <cellStyle name="SAPBEXHLevel3X 2 2" xfId="3403" xr:uid="{00000000-0005-0000-0000-0000DD0D0000}"/>
    <cellStyle name="SAPBEXHLevel3X 3" xfId="3404" xr:uid="{00000000-0005-0000-0000-0000DE0D0000}"/>
    <cellStyle name="SAPBEXinputData" xfId="3405" xr:uid="{00000000-0005-0000-0000-0000DF0D0000}"/>
    <cellStyle name="SAPBEXinputData 2" xfId="3406" xr:uid="{00000000-0005-0000-0000-0000E00D0000}"/>
    <cellStyle name="SAPBEXinputData 2 2" xfId="3407" xr:uid="{00000000-0005-0000-0000-0000E10D0000}"/>
    <cellStyle name="SAPBEXinputData 3" xfId="3408" xr:uid="{00000000-0005-0000-0000-0000E20D0000}"/>
    <cellStyle name="SAPBEXItemHeader" xfId="3409" xr:uid="{00000000-0005-0000-0000-0000E30D0000}"/>
    <cellStyle name="SAPBEXItemHeader 2" xfId="3410" xr:uid="{00000000-0005-0000-0000-0000E40D0000}"/>
    <cellStyle name="SAPBEXItemHeader 2 2" xfId="3411" xr:uid="{00000000-0005-0000-0000-0000E50D0000}"/>
    <cellStyle name="SAPBEXresData" xfId="3412" xr:uid="{00000000-0005-0000-0000-0000E60D0000}"/>
    <cellStyle name="SAPBEXresData 2" xfId="3413" xr:uid="{00000000-0005-0000-0000-0000E70D0000}"/>
    <cellStyle name="SAPBEXresData 2 2" xfId="3414" xr:uid="{00000000-0005-0000-0000-0000E80D0000}"/>
    <cellStyle name="SAPBEXresDataEmph" xfId="3415" xr:uid="{00000000-0005-0000-0000-0000E90D0000}"/>
    <cellStyle name="SAPBEXresItem" xfId="3416" xr:uid="{00000000-0005-0000-0000-0000EA0D0000}"/>
    <cellStyle name="SAPBEXresItem 2" xfId="3417" xr:uid="{00000000-0005-0000-0000-0000EB0D0000}"/>
    <cellStyle name="SAPBEXresItem 2 2" xfId="3418" xr:uid="{00000000-0005-0000-0000-0000EC0D0000}"/>
    <cellStyle name="SAPBEXresItemX" xfId="3419" xr:uid="{00000000-0005-0000-0000-0000ED0D0000}"/>
    <cellStyle name="SAPBEXresItemX 2" xfId="3420" xr:uid="{00000000-0005-0000-0000-0000EE0D0000}"/>
    <cellStyle name="SAPBEXresItemX 2 2" xfId="3421" xr:uid="{00000000-0005-0000-0000-0000EF0D0000}"/>
    <cellStyle name="SAPBEXstdData" xfId="3422" xr:uid="{00000000-0005-0000-0000-0000F00D0000}"/>
    <cellStyle name="SAPBEXstdData 2" xfId="3423" xr:uid="{00000000-0005-0000-0000-0000F10D0000}"/>
    <cellStyle name="SAPBEXstdData 2 2" xfId="3424" xr:uid="{00000000-0005-0000-0000-0000F20D0000}"/>
    <cellStyle name="SAPBEXstdData 3" xfId="3425" xr:uid="{00000000-0005-0000-0000-0000F30D0000}"/>
    <cellStyle name="SAPBEXstdDataEmph" xfId="3426" xr:uid="{00000000-0005-0000-0000-0000F40D0000}"/>
    <cellStyle name="SAPBEXstdDataEmph 2" xfId="3427" xr:uid="{00000000-0005-0000-0000-0000F50D0000}"/>
    <cellStyle name="SAPBEXstdDataEmph 2 2" xfId="3428" xr:uid="{00000000-0005-0000-0000-0000F60D0000}"/>
    <cellStyle name="SAPBEXstdItem" xfId="3429" xr:uid="{00000000-0005-0000-0000-0000F70D0000}"/>
    <cellStyle name="SAPBEXstdItem 2" xfId="3430" xr:uid="{00000000-0005-0000-0000-0000F80D0000}"/>
    <cellStyle name="SAPBEXstdItem 2 2" xfId="3431" xr:uid="{00000000-0005-0000-0000-0000F90D0000}"/>
    <cellStyle name="SAPBEXstdItem 3" xfId="3432" xr:uid="{00000000-0005-0000-0000-0000FA0D0000}"/>
    <cellStyle name="SAPBEXstdItemX" xfId="3433" xr:uid="{00000000-0005-0000-0000-0000FB0D0000}"/>
    <cellStyle name="SAPBEXstdItemX 2" xfId="3434" xr:uid="{00000000-0005-0000-0000-0000FC0D0000}"/>
    <cellStyle name="SAPBEXstdItemX 2 2" xfId="3435" xr:uid="{00000000-0005-0000-0000-0000FD0D0000}"/>
    <cellStyle name="SAPBEXtitle" xfId="3436" xr:uid="{00000000-0005-0000-0000-0000FE0D0000}"/>
    <cellStyle name="SAPBEXtitle 2" xfId="3437" xr:uid="{00000000-0005-0000-0000-0000FF0D0000}"/>
    <cellStyle name="SAPBEXtitle 2 2" xfId="3438" xr:uid="{00000000-0005-0000-0000-0000000E0000}"/>
    <cellStyle name="SAPBEXunassignedItem" xfId="3439" xr:uid="{00000000-0005-0000-0000-0000010E0000}"/>
    <cellStyle name="SAPBEXunassignedItem 2" xfId="3440" xr:uid="{00000000-0005-0000-0000-0000020E0000}"/>
    <cellStyle name="SAPBEXunassignedItem 2 2" xfId="3441" xr:uid="{00000000-0005-0000-0000-0000030E0000}"/>
    <cellStyle name="SAPBEXunassignedItem 3" xfId="3442" xr:uid="{00000000-0005-0000-0000-0000040E0000}"/>
    <cellStyle name="SAPBEXundefined" xfId="3443" xr:uid="{00000000-0005-0000-0000-0000050E0000}"/>
    <cellStyle name="SAPBEXundefined 2" xfId="3444" xr:uid="{00000000-0005-0000-0000-0000060E0000}"/>
    <cellStyle name="SAPBEXundefined 2 2" xfId="3445" xr:uid="{00000000-0005-0000-0000-0000070E0000}"/>
    <cellStyle name="Sheet Title" xfId="3446" xr:uid="{00000000-0005-0000-0000-0000080E0000}"/>
    <cellStyle name="SOO Table Footnote" xfId="3447" xr:uid="{00000000-0005-0000-0000-0000090E0000}"/>
    <cellStyle name="SOO Table Footnote 2" xfId="3448" xr:uid="{00000000-0005-0000-0000-00000A0E0000}"/>
    <cellStyle name="Special" xfId="3449" xr:uid="{00000000-0005-0000-0000-00000B0E0000}"/>
    <cellStyle name="ss16" xfId="3450" xr:uid="{00000000-0005-0000-0000-00000C0E0000}"/>
    <cellStyle name="ss16 2" xfId="3451" xr:uid="{00000000-0005-0000-0000-00000D0E0000}"/>
    <cellStyle name="Standard" xfId="3452" xr:uid="{00000000-0005-0000-0000-00000E0E0000}"/>
    <cellStyle name="Stub" xfId="3453" xr:uid="{00000000-0005-0000-0000-00000F0E0000}"/>
    <cellStyle name="Stub Bold" xfId="3454" xr:uid="{00000000-0005-0000-0000-0000100E0000}"/>
    <cellStyle name="Stub Italic" xfId="3455" xr:uid="{00000000-0005-0000-0000-0000110E0000}"/>
    <cellStyle name="Stub_B 01" xfId="3456" xr:uid="{00000000-0005-0000-0000-0000120E0000}"/>
    <cellStyle name="Style 1" xfId="3457" xr:uid="{00000000-0005-0000-0000-0000130E0000}"/>
    <cellStyle name="Style 2" xfId="3458" xr:uid="{00000000-0005-0000-0000-0000140E0000}"/>
    <cellStyle name="Sub Heading" xfId="3459" xr:uid="{00000000-0005-0000-0000-0000150E0000}"/>
    <cellStyle name="Sub Heading 10" xfId="3460" xr:uid="{00000000-0005-0000-0000-0000160E0000}"/>
    <cellStyle name="Sub Heading 100" xfId="3461" xr:uid="{00000000-0005-0000-0000-0000170E0000}"/>
    <cellStyle name="Sub Heading 100 2" xfId="3462" xr:uid="{00000000-0005-0000-0000-0000180E0000}"/>
    <cellStyle name="Sub Heading 100 2 2" xfId="3463" xr:uid="{00000000-0005-0000-0000-0000190E0000}"/>
    <cellStyle name="Sub Heading 100 2 3" xfId="3464" xr:uid="{00000000-0005-0000-0000-00001A0E0000}"/>
    <cellStyle name="Sub Heading 100 3" xfId="3465" xr:uid="{00000000-0005-0000-0000-00001B0E0000}"/>
    <cellStyle name="Sub Heading 100 4" xfId="3466" xr:uid="{00000000-0005-0000-0000-00001C0E0000}"/>
    <cellStyle name="Sub Heading 11" xfId="3467" xr:uid="{00000000-0005-0000-0000-00001D0E0000}"/>
    <cellStyle name="Sub Heading 12" xfId="3468" xr:uid="{00000000-0005-0000-0000-00001E0E0000}"/>
    <cellStyle name="Sub Heading 13" xfId="3469" xr:uid="{00000000-0005-0000-0000-00001F0E0000}"/>
    <cellStyle name="Sub Heading 14" xfId="3470" xr:uid="{00000000-0005-0000-0000-0000200E0000}"/>
    <cellStyle name="Sub Heading 15" xfId="3471" xr:uid="{00000000-0005-0000-0000-0000210E0000}"/>
    <cellStyle name="Sub Heading 16" xfId="3472" xr:uid="{00000000-0005-0000-0000-0000220E0000}"/>
    <cellStyle name="Sub Heading 17" xfId="3473" xr:uid="{00000000-0005-0000-0000-0000230E0000}"/>
    <cellStyle name="Sub Heading 18" xfId="3474" xr:uid="{00000000-0005-0000-0000-0000240E0000}"/>
    <cellStyle name="Sub Heading 19" xfId="3475" xr:uid="{00000000-0005-0000-0000-0000250E0000}"/>
    <cellStyle name="Sub Heading 2" xfId="3476" xr:uid="{00000000-0005-0000-0000-0000260E0000}"/>
    <cellStyle name="Sub Heading 2 2" xfId="3477" xr:uid="{00000000-0005-0000-0000-0000270E0000}"/>
    <cellStyle name="Sub Heading 2 2 2" xfId="3478" xr:uid="{00000000-0005-0000-0000-0000280E0000}"/>
    <cellStyle name="Sub Heading 2 2 2 2" xfId="3479" xr:uid="{00000000-0005-0000-0000-0000290E0000}"/>
    <cellStyle name="Sub Heading 2 2 2 3" xfId="3480" xr:uid="{00000000-0005-0000-0000-00002A0E0000}"/>
    <cellStyle name="Sub Heading 2 2 3" xfId="3481" xr:uid="{00000000-0005-0000-0000-00002B0E0000}"/>
    <cellStyle name="Sub Heading 2 2 4" xfId="3482" xr:uid="{00000000-0005-0000-0000-00002C0E0000}"/>
    <cellStyle name="Sub Heading 20" xfId="3483" xr:uid="{00000000-0005-0000-0000-00002D0E0000}"/>
    <cellStyle name="Sub Heading 21" xfId="3484" xr:uid="{00000000-0005-0000-0000-00002E0E0000}"/>
    <cellStyle name="Sub Heading 22" xfId="3485" xr:uid="{00000000-0005-0000-0000-00002F0E0000}"/>
    <cellStyle name="Sub Heading 23" xfId="3486" xr:uid="{00000000-0005-0000-0000-0000300E0000}"/>
    <cellStyle name="Sub Heading 24" xfId="3487" xr:uid="{00000000-0005-0000-0000-0000310E0000}"/>
    <cellStyle name="Sub Heading 25" xfId="3488" xr:uid="{00000000-0005-0000-0000-0000320E0000}"/>
    <cellStyle name="Sub Heading 26" xfId="3489" xr:uid="{00000000-0005-0000-0000-0000330E0000}"/>
    <cellStyle name="Sub Heading 27" xfId="3490" xr:uid="{00000000-0005-0000-0000-0000340E0000}"/>
    <cellStyle name="Sub Heading 28" xfId="3491" xr:uid="{00000000-0005-0000-0000-0000350E0000}"/>
    <cellStyle name="Sub Heading 29" xfId="3492" xr:uid="{00000000-0005-0000-0000-0000360E0000}"/>
    <cellStyle name="Sub Heading 3" xfId="3493" xr:uid="{00000000-0005-0000-0000-0000370E0000}"/>
    <cellStyle name="Sub Heading 30" xfId="3494" xr:uid="{00000000-0005-0000-0000-0000380E0000}"/>
    <cellStyle name="Sub Heading 31" xfId="3495" xr:uid="{00000000-0005-0000-0000-0000390E0000}"/>
    <cellStyle name="Sub Heading 32" xfId="3496" xr:uid="{00000000-0005-0000-0000-00003A0E0000}"/>
    <cellStyle name="Sub Heading 33" xfId="3497" xr:uid="{00000000-0005-0000-0000-00003B0E0000}"/>
    <cellStyle name="Sub Heading 34" xfId="3498" xr:uid="{00000000-0005-0000-0000-00003C0E0000}"/>
    <cellStyle name="Sub Heading 35" xfId="3499" xr:uid="{00000000-0005-0000-0000-00003D0E0000}"/>
    <cellStyle name="Sub Heading 36" xfId="3500" xr:uid="{00000000-0005-0000-0000-00003E0E0000}"/>
    <cellStyle name="Sub Heading 37" xfId="3501" xr:uid="{00000000-0005-0000-0000-00003F0E0000}"/>
    <cellStyle name="Sub Heading 38" xfId="3502" xr:uid="{00000000-0005-0000-0000-0000400E0000}"/>
    <cellStyle name="Sub Heading 39" xfId="3503" xr:uid="{00000000-0005-0000-0000-0000410E0000}"/>
    <cellStyle name="Sub Heading 4" xfId="3504" xr:uid="{00000000-0005-0000-0000-0000420E0000}"/>
    <cellStyle name="Sub Heading 40" xfId="3505" xr:uid="{00000000-0005-0000-0000-0000430E0000}"/>
    <cellStyle name="Sub Heading 41" xfId="3506" xr:uid="{00000000-0005-0000-0000-0000440E0000}"/>
    <cellStyle name="Sub Heading 42" xfId="3507" xr:uid="{00000000-0005-0000-0000-0000450E0000}"/>
    <cellStyle name="Sub Heading 43" xfId="3508" xr:uid="{00000000-0005-0000-0000-0000460E0000}"/>
    <cellStyle name="Sub Heading 44" xfId="3509" xr:uid="{00000000-0005-0000-0000-0000470E0000}"/>
    <cellStyle name="Sub Heading 45" xfId="3510" xr:uid="{00000000-0005-0000-0000-0000480E0000}"/>
    <cellStyle name="Sub Heading 46" xfId="3511" xr:uid="{00000000-0005-0000-0000-0000490E0000}"/>
    <cellStyle name="Sub Heading 47" xfId="3512" xr:uid="{00000000-0005-0000-0000-00004A0E0000}"/>
    <cellStyle name="Sub Heading 48" xfId="3513" xr:uid="{00000000-0005-0000-0000-00004B0E0000}"/>
    <cellStyle name="Sub Heading 49" xfId="3514" xr:uid="{00000000-0005-0000-0000-00004C0E0000}"/>
    <cellStyle name="Sub Heading 5" xfId="3515" xr:uid="{00000000-0005-0000-0000-00004D0E0000}"/>
    <cellStyle name="Sub Heading 50" xfId="3516" xr:uid="{00000000-0005-0000-0000-00004E0E0000}"/>
    <cellStyle name="Sub Heading 51" xfId="3517" xr:uid="{00000000-0005-0000-0000-00004F0E0000}"/>
    <cellStyle name="Sub Heading 52" xfId="3518" xr:uid="{00000000-0005-0000-0000-0000500E0000}"/>
    <cellStyle name="Sub Heading 53" xfId="3519" xr:uid="{00000000-0005-0000-0000-0000510E0000}"/>
    <cellStyle name="Sub Heading 54" xfId="3520" xr:uid="{00000000-0005-0000-0000-0000520E0000}"/>
    <cellStyle name="Sub Heading 55" xfId="3521" xr:uid="{00000000-0005-0000-0000-0000530E0000}"/>
    <cellStyle name="Sub Heading 56" xfId="3522" xr:uid="{00000000-0005-0000-0000-0000540E0000}"/>
    <cellStyle name="Sub Heading 57" xfId="3523" xr:uid="{00000000-0005-0000-0000-0000550E0000}"/>
    <cellStyle name="Sub Heading 58" xfId="3524" xr:uid="{00000000-0005-0000-0000-0000560E0000}"/>
    <cellStyle name="Sub Heading 59" xfId="3525" xr:uid="{00000000-0005-0000-0000-0000570E0000}"/>
    <cellStyle name="Sub Heading 6" xfId="3526" xr:uid="{00000000-0005-0000-0000-0000580E0000}"/>
    <cellStyle name="Sub Heading 60" xfId="3527" xr:uid="{00000000-0005-0000-0000-0000590E0000}"/>
    <cellStyle name="Sub Heading 61" xfId="3528" xr:uid="{00000000-0005-0000-0000-00005A0E0000}"/>
    <cellStyle name="Sub Heading 62" xfId="3529" xr:uid="{00000000-0005-0000-0000-00005B0E0000}"/>
    <cellStyle name="Sub Heading 63" xfId="3530" xr:uid="{00000000-0005-0000-0000-00005C0E0000}"/>
    <cellStyle name="Sub Heading 64" xfId="3531" xr:uid="{00000000-0005-0000-0000-00005D0E0000}"/>
    <cellStyle name="Sub Heading 65" xfId="3532" xr:uid="{00000000-0005-0000-0000-00005E0E0000}"/>
    <cellStyle name="Sub Heading 66" xfId="3533" xr:uid="{00000000-0005-0000-0000-00005F0E0000}"/>
    <cellStyle name="Sub Heading 67" xfId="3534" xr:uid="{00000000-0005-0000-0000-0000600E0000}"/>
    <cellStyle name="Sub Heading 68" xfId="3535" xr:uid="{00000000-0005-0000-0000-0000610E0000}"/>
    <cellStyle name="Sub Heading 69" xfId="3536" xr:uid="{00000000-0005-0000-0000-0000620E0000}"/>
    <cellStyle name="Sub Heading 7" xfId="3537" xr:uid="{00000000-0005-0000-0000-0000630E0000}"/>
    <cellStyle name="Sub Heading 70" xfId="3538" xr:uid="{00000000-0005-0000-0000-0000640E0000}"/>
    <cellStyle name="Sub Heading 71" xfId="3539" xr:uid="{00000000-0005-0000-0000-0000650E0000}"/>
    <cellStyle name="Sub Heading 72" xfId="3540" xr:uid="{00000000-0005-0000-0000-0000660E0000}"/>
    <cellStyle name="Sub Heading 73" xfId="3541" xr:uid="{00000000-0005-0000-0000-0000670E0000}"/>
    <cellStyle name="Sub Heading 74" xfId="3542" xr:uid="{00000000-0005-0000-0000-0000680E0000}"/>
    <cellStyle name="Sub Heading 75" xfId="3543" xr:uid="{00000000-0005-0000-0000-0000690E0000}"/>
    <cellStyle name="Sub Heading 76" xfId="3544" xr:uid="{00000000-0005-0000-0000-00006A0E0000}"/>
    <cellStyle name="Sub Heading 77" xfId="3545" xr:uid="{00000000-0005-0000-0000-00006B0E0000}"/>
    <cellStyle name="Sub Heading 78" xfId="3546" xr:uid="{00000000-0005-0000-0000-00006C0E0000}"/>
    <cellStyle name="Sub Heading 79" xfId="3547" xr:uid="{00000000-0005-0000-0000-00006D0E0000}"/>
    <cellStyle name="Sub Heading 8" xfId="3548" xr:uid="{00000000-0005-0000-0000-00006E0E0000}"/>
    <cellStyle name="Sub Heading 80" xfId="3549" xr:uid="{00000000-0005-0000-0000-00006F0E0000}"/>
    <cellStyle name="Sub Heading 81" xfId="3550" xr:uid="{00000000-0005-0000-0000-0000700E0000}"/>
    <cellStyle name="Sub Heading 81 2" xfId="3551" xr:uid="{00000000-0005-0000-0000-0000710E0000}"/>
    <cellStyle name="Sub Heading 81 2 2" xfId="3552" xr:uid="{00000000-0005-0000-0000-0000720E0000}"/>
    <cellStyle name="Sub Heading 81 2 3" xfId="3553" xr:uid="{00000000-0005-0000-0000-0000730E0000}"/>
    <cellStyle name="Sub Heading 81 3" xfId="3554" xr:uid="{00000000-0005-0000-0000-0000740E0000}"/>
    <cellStyle name="Sub Heading 81 4" xfId="3555" xr:uid="{00000000-0005-0000-0000-0000750E0000}"/>
    <cellStyle name="Sub Heading 82" xfId="3556" xr:uid="{00000000-0005-0000-0000-0000760E0000}"/>
    <cellStyle name="Sub Heading 82 2" xfId="3557" xr:uid="{00000000-0005-0000-0000-0000770E0000}"/>
    <cellStyle name="Sub Heading 82 2 2" xfId="3558" xr:uid="{00000000-0005-0000-0000-0000780E0000}"/>
    <cellStyle name="Sub Heading 82 2 3" xfId="3559" xr:uid="{00000000-0005-0000-0000-0000790E0000}"/>
    <cellStyle name="Sub Heading 82 3" xfId="3560" xr:uid="{00000000-0005-0000-0000-00007A0E0000}"/>
    <cellStyle name="Sub Heading 82 4" xfId="3561" xr:uid="{00000000-0005-0000-0000-00007B0E0000}"/>
    <cellStyle name="Sub Heading 83" xfId="3562" xr:uid="{00000000-0005-0000-0000-00007C0E0000}"/>
    <cellStyle name="Sub Heading 83 2" xfId="3563" xr:uid="{00000000-0005-0000-0000-00007D0E0000}"/>
    <cellStyle name="Sub Heading 83 2 2" xfId="3564" xr:uid="{00000000-0005-0000-0000-00007E0E0000}"/>
    <cellStyle name="Sub Heading 83 2 3" xfId="3565" xr:uid="{00000000-0005-0000-0000-00007F0E0000}"/>
    <cellStyle name="Sub Heading 83 3" xfId="3566" xr:uid="{00000000-0005-0000-0000-0000800E0000}"/>
    <cellStyle name="Sub Heading 83 4" xfId="3567" xr:uid="{00000000-0005-0000-0000-0000810E0000}"/>
    <cellStyle name="Sub Heading 84" xfId="3568" xr:uid="{00000000-0005-0000-0000-0000820E0000}"/>
    <cellStyle name="Sub Heading 84 2" xfId="3569" xr:uid="{00000000-0005-0000-0000-0000830E0000}"/>
    <cellStyle name="Sub Heading 84 2 2" xfId="3570" xr:uid="{00000000-0005-0000-0000-0000840E0000}"/>
    <cellStyle name="Sub Heading 84 2 3" xfId="3571" xr:uid="{00000000-0005-0000-0000-0000850E0000}"/>
    <cellStyle name="Sub Heading 84 3" xfId="3572" xr:uid="{00000000-0005-0000-0000-0000860E0000}"/>
    <cellStyle name="Sub Heading 84 4" xfId="3573" xr:uid="{00000000-0005-0000-0000-0000870E0000}"/>
    <cellStyle name="Sub Heading 85" xfId="3574" xr:uid="{00000000-0005-0000-0000-0000880E0000}"/>
    <cellStyle name="Sub Heading 85 2" xfId="3575" xr:uid="{00000000-0005-0000-0000-0000890E0000}"/>
    <cellStyle name="Sub Heading 85 2 2" xfId="3576" xr:uid="{00000000-0005-0000-0000-00008A0E0000}"/>
    <cellStyle name="Sub Heading 85 2 3" xfId="3577" xr:uid="{00000000-0005-0000-0000-00008B0E0000}"/>
    <cellStyle name="Sub Heading 85 3" xfId="3578" xr:uid="{00000000-0005-0000-0000-00008C0E0000}"/>
    <cellStyle name="Sub Heading 85 4" xfId="3579" xr:uid="{00000000-0005-0000-0000-00008D0E0000}"/>
    <cellStyle name="Sub Heading 86" xfId="3580" xr:uid="{00000000-0005-0000-0000-00008E0E0000}"/>
    <cellStyle name="Sub Heading 86 2" xfId="3581" xr:uid="{00000000-0005-0000-0000-00008F0E0000}"/>
    <cellStyle name="Sub Heading 86 2 2" xfId="3582" xr:uid="{00000000-0005-0000-0000-0000900E0000}"/>
    <cellStyle name="Sub Heading 86 2 3" xfId="3583" xr:uid="{00000000-0005-0000-0000-0000910E0000}"/>
    <cellStyle name="Sub Heading 86 3" xfId="3584" xr:uid="{00000000-0005-0000-0000-0000920E0000}"/>
    <cellStyle name="Sub Heading 86 4" xfId="3585" xr:uid="{00000000-0005-0000-0000-0000930E0000}"/>
    <cellStyle name="Sub Heading 87" xfId="3586" xr:uid="{00000000-0005-0000-0000-0000940E0000}"/>
    <cellStyle name="Sub Heading 87 2" xfId="3587" xr:uid="{00000000-0005-0000-0000-0000950E0000}"/>
    <cellStyle name="Sub Heading 87 2 2" xfId="3588" xr:uid="{00000000-0005-0000-0000-0000960E0000}"/>
    <cellStyle name="Sub Heading 87 2 3" xfId="3589" xr:uid="{00000000-0005-0000-0000-0000970E0000}"/>
    <cellStyle name="Sub Heading 87 3" xfId="3590" xr:uid="{00000000-0005-0000-0000-0000980E0000}"/>
    <cellStyle name="Sub Heading 87 4" xfId="3591" xr:uid="{00000000-0005-0000-0000-0000990E0000}"/>
    <cellStyle name="Sub Heading 88" xfId="3592" xr:uid="{00000000-0005-0000-0000-00009A0E0000}"/>
    <cellStyle name="Sub Heading 88 2" xfId="3593" xr:uid="{00000000-0005-0000-0000-00009B0E0000}"/>
    <cellStyle name="Sub Heading 88 2 2" xfId="3594" xr:uid="{00000000-0005-0000-0000-00009C0E0000}"/>
    <cellStyle name="Sub Heading 88 2 3" xfId="3595" xr:uid="{00000000-0005-0000-0000-00009D0E0000}"/>
    <cellStyle name="Sub Heading 88 3" xfId="3596" xr:uid="{00000000-0005-0000-0000-00009E0E0000}"/>
    <cellStyle name="Sub Heading 88 4" xfId="3597" xr:uid="{00000000-0005-0000-0000-00009F0E0000}"/>
    <cellStyle name="Sub Heading 89" xfId="3598" xr:uid="{00000000-0005-0000-0000-0000A00E0000}"/>
    <cellStyle name="Sub Heading 89 2" xfId="3599" xr:uid="{00000000-0005-0000-0000-0000A10E0000}"/>
    <cellStyle name="Sub Heading 89 2 2" xfId="3600" xr:uid="{00000000-0005-0000-0000-0000A20E0000}"/>
    <cellStyle name="Sub Heading 89 2 3" xfId="3601" xr:uid="{00000000-0005-0000-0000-0000A30E0000}"/>
    <cellStyle name="Sub Heading 89 3" xfId="3602" xr:uid="{00000000-0005-0000-0000-0000A40E0000}"/>
    <cellStyle name="Sub Heading 89 4" xfId="3603" xr:uid="{00000000-0005-0000-0000-0000A50E0000}"/>
    <cellStyle name="Sub Heading 9" xfId="3604" xr:uid="{00000000-0005-0000-0000-0000A60E0000}"/>
    <cellStyle name="Sub Heading 90" xfId="3605" xr:uid="{00000000-0005-0000-0000-0000A70E0000}"/>
    <cellStyle name="Sub Heading 90 2" xfId="3606" xr:uid="{00000000-0005-0000-0000-0000A80E0000}"/>
    <cellStyle name="Sub Heading 90 2 2" xfId="3607" xr:uid="{00000000-0005-0000-0000-0000A90E0000}"/>
    <cellStyle name="Sub Heading 90 2 3" xfId="3608" xr:uid="{00000000-0005-0000-0000-0000AA0E0000}"/>
    <cellStyle name="Sub Heading 90 3" xfId="3609" xr:uid="{00000000-0005-0000-0000-0000AB0E0000}"/>
    <cellStyle name="Sub Heading 90 4" xfId="3610" xr:uid="{00000000-0005-0000-0000-0000AC0E0000}"/>
    <cellStyle name="Sub Heading 91" xfId="3611" xr:uid="{00000000-0005-0000-0000-0000AD0E0000}"/>
    <cellStyle name="Sub Heading 91 2" xfId="3612" xr:uid="{00000000-0005-0000-0000-0000AE0E0000}"/>
    <cellStyle name="Sub Heading 91 2 2" xfId="3613" xr:uid="{00000000-0005-0000-0000-0000AF0E0000}"/>
    <cellStyle name="Sub Heading 91 2 3" xfId="3614" xr:uid="{00000000-0005-0000-0000-0000B00E0000}"/>
    <cellStyle name="Sub Heading 91 3" xfId="3615" xr:uid="{00000000-0005-0000-0000-0000B10E0000}"/>
    <cellStyle name="Sub Heading 91 4" xfId="3616" xr:uid="{00000000-0005-0000-0000-0000B20E0000}"/>
    <cellStyle name="Sub Heading 92" xfId="3617" xr:uid="{00000000-0005-0000-0000-0000B30E0000}"/>
    <cellStyle name="Sub Heading 92 2" xfId="3618" xr:uid="{00000000-0005-0000-0000-0000B40E0000}"/>
    <cellStyle name="Sub Heading 92 2 2" xfId="3619" xr:uid="{00000000-0005-0000-0000-0000B50E0000}"/>
    <cellStyle name="Sub Heading 92 2 3" xfId="3620" xr:uid="{00000000-0005-0000-0000-0000B60E0000}"/>
    <cellStyle name="Sub Heading 92 3" xfId="3621" xr:uid="{00000000-0005-0000-0000-0000B70E0000}"/>
    <cellStyle name="Sub Heading 92 4" xfId="3622" xr:uid="{00000000-0005-0000-0000-0000B80E0000}"/>
    <cellStyle name="Sub Heading 93" xfId="3623" xr:uid="{00000000-0005-0000-0000-0000B90E0000}"/>
    <cellStyle name="Sub Heading 93 2" xfId="3624" xr:uid="{00000000-0005-0000-0000-0000BA0E0000}"/>
    <cellStyle name="Sub Heading 93 2 2" xfId="3625" xr:uid="{00000000-0005-0000-0000-0000BB0E0000}"/>
    <cellStyle name="Sub Heading 93 2 3" xfId="3626" xr:uid="{00000000-0005-0000-0000-0000BC0E0000}"/>
    <cellStyle name="Sub Heading 93 3" xfId="3627" xr:uid="{00000000-0005-0000-0000-0000BD0E0000}"/>
    <cellStyle name="Sub Heading 93 4" xfId="3628" xr:uid="{00000000-0005-0000-0000-0000BE0E0000}"/>
    <cellStyle name="Sub Heading 94" xfId="3629" xr:uid="{00000000-0005-0000-0000-0000BF0E0000}"/>
    <cellStyle name="Sub Heading 94 2" xfId="3630" xr:uid="{00000000-0005-0000-0000-0000C00E0000}"/>
    <cellStyle name="Sub Heading 94 2 2" xfId="3631" xr:uid="{00000000-0005-0000-0000-0000C10E0000}"/>
    <cellStyle name="Sub Heading 94 2 3" xfId="3632" xr:uid="{00000000-0005-0000-0000-0000C20E0000}"/>
    <cellStyle name="Sub Heading 94 3" xfId="3633" xr:uid="{00000000-0005-0000-0000-0000C30E0000}"/>
    <cellStyle name="Sub Heading 94 4" xfId="3634" xr:uid="{00000000-0005-0000-0000-0000C40E0000}"/>
    <cellStyle name="Sub Heading 95" xfId="3635" xr:uid="{00000000-0005-0000-0000-0000C50E0000}"/>
    <cellStyle name="Sub Heading 95 2" xfId="3636" xr:uid="{00000000-0005-0000-0000-0000C60E0000}"/>
    <cellStyle name="Sub Heading 95 2 2" xfId="3637" xr:uid="{00000000-0005-0000-0000-0000C70E0000}"/>
    <cellStyle name="Sub Heading 95 2 3" xfId="3638" xr:uid="{00000000-0005-0000-0000-0000C80E0000}"/>
    <cellStyle name="Sub Heading 95 3" xfId="3639" xr:uid="{00000000-0005-0000-0000-0000C90E0000}"/>
    <cellStyle name="Sub Heading 95 4" xfId="3640" xr:uid="{00000000-0005-0000-0000-0000CA0E0000}"/>
    <cellStyle name="Sub Heading 96" xfId="3641" xr:uid="{00000000-0005-0000-0000-0000CB0E0000}"/>
    <cellStyle name="Sub Heading 96 2" xfId="3642" xr:uid="{00000000-0005-0000-0000-0000CC0E0000}"/>
    <cellStyle name="Sub Heading 96 2 2" xfId="3643" xr:uid="{00000000-0005-0000-0000-0000CD0E0000}"/>
    <cellStyle name="Sub Heading 96 2 3" xfId="3644" xr:uid="{00000000-0005-0000-0000-0000CE0E0000}"/>
    <cellStyle name="Sub Heading 96 3" xfId="3645" xr:uid="{00000000-0005-0000-0000-0000CF0E0000}"/>
    <cellStyle name="Sub Heading 96 4" xfId="3646" xr:uid="{00000000-0005-0000-0000-0000D00E0000}"/>
    <cellStyle name="Sub Heading 97" xfId="3647" xr:uid="{00000000-0005-0000-0000-0000D10E0000}"/>
    <cellStyle name="Sub Heading 97 2" xfId="3648" xr:uid="{00000000-0005-0000-0000-0000D20E0000}"/>
    <cellStyle name="Sub Heading 97 2 2" xfId="3649" xr:uid="{00000000-0005-0000-0000-0000D30E0000}"/>
    <cellStyle name="Sub Heading 97 2 3" xfId="3650" xr:uid="{00000000-0005-0000-0000-0000D40E0000}"/>
    <cellStyle name="Sub Heading 97 3" xfId="3651" xr:uid="{00000000-0005-0000-0000-0000D50E0000}"/>
    <cellStyle name="Sub Heading 97 4" xfId="3652" xr:uid="{00000000-0005-0000-0000-0000D60E0000}"/>
    <cellStyle name="Sub Heading 98" xfId="3653" xr:uid="{00000000-0005-0000-0000-0000D70E0000}"/>
    <cellStyle name="Sub Heading 98 2" xfId="3654" xr:uid="{00000000-0005-0000-0000-0000D80E0000}"/>
    <cellStyle name="Sub Heading 98 2 2" xfId="3655" xr:uid="{00000000-0005-0000-0000-0000D90E0000}"/>
    <cellStyle name="Sub Heading 98 2 3" xfId="3656" xr:uid="{00000000-0005-0000-0000-0000DA0E0000}"/>
    <cellStyle name="Sub Heading 98 3" xfId="3657" xr:uid="{00000000-0005-0000-0000-0000DB0E0000}"/>
    <cellStyle name="Sub Heading 98 4" xfId="3658" xr:uid="{00000000-0005-0000-0000-0000DC0E0000}"/>
    <cellStyle name="Sub Heading 99" xfId="3659" xr:uid="{00000000-0005-0000-0000-0000DD0E0000}"/>
    <cellStyle name="Sub Heading 99 2" xfId="3660" xr:uid="{00000000-0005-0000-0000-0000DE0E0000}"/>
    <cellStyle name="Sub Heading 99 2 2" xfId="3661" xr:uid="{00000000-0005-0000-0000-0000DF0E0000}"/>
    <cellStyle name="Sub Heading 99 2 3" xfId="3662" xr:uid="{00000000-0005-0000-0000-0000E00E0000}"/>
    <cellStyle name="Sub Heading 99 3" xfId="3663" xr:uid="{00000000-0005-0000-0000-0000E10E0000}"/>
    <cellStyle name="Sub Heading 99 4" xfId="3664" xr:uid="{00000000-0005-0000-0000-0000E20E0000}"/>
    <cellStyle name="Title" xfId="1" builtinId="15" customBuiltin="1"/>
    <cellStyle name="Title 2" xfId="3665" xr:uid="{00000000-0005-0000-0000-0000E40E0000}"/>
    <cellStyle name="Title 2 2" xfId="3666" xr:uid="{00000000-0005-0000-0000-0000E50E0000}"/>
    <cellStyle name="Title 2 3" xfId="3724" xr:uid="{00000000-0005-0000-0000-0000E60E0000}"/>
    <cellStyle name="Title 3" xfId="3667" xr:uid="{00000000-0005-0000-0000-0000E70E0000}"/>
    <cellStyle name="Title 4" xfId="3668" xr:uid="{00000000-0005-0000-0000-0000E80E0000}"/>
    <cellStyle name="Title 5" xfId="3669" xr:uid="{00000000-0005-0000-0000-0000E90E0000}"/>
    <cellStyle name="Title 6" xfId="104" xr:uid="{00000000-0005-0000-0000-0000EA0E0000}"/>
    <cellStyle name="Total" xfId="18" builtinId="25" customBuiltin="1"/>
    <cellStyle name="Total 2" xfId="70" xr:uid="{00000000-0005-0000-0000-0000EC0E0000}"/>
    <cellStyle name="Total 2 2" xfId="3671" xr:uid="{00000000-0005-0000-0000-0000ED0E0000}"/>
    <cellStyle name="Total 2 2 2" xfId="3672" xr:uid="{00000000-0005-0000-0000-0000EE0E0000}"/>
    <cellStyle name="Total 2 2 2 2" xfId="3673" xr:uid="{00000000-0005-0000-0000-0000EF0E0000}"/>
    <cellStyle name="Total 2 3" xfId="3674" xr:uid="{00000000-0005-0000-0000-0000F00E0000}"/>
    <cellStyle name="Total 2 3 2" xfId="3675" xr:uid="{00000000-0005-0000-0000-0000F10E0000}"/>
    <cellStyle name="Total 2 3 2 2" xfId="3676" xr:uid="{00000000-0005-0000-0000-0000F20E0000}"/>
    <cellStyle name="Total 2 4" xfId="3677" xr:uid="{00000000-0005-0000-0000-0000F30E0000}"/>
    <cellStyle name="Total 2 4 2" xfId="3678" xr:uid="{00000000-0005-0000-0000-0000F40E0000}"/>
    <cellStyle name="Total 2 4 2 2" xfId="3679" xr:uid="{00000000-0005-0000-0000-0000F50E0000}"/>
    <cellStyle name="Total 2 5" xfId="3680" xr:uid="{00000000-0005-0000-0000-0000F60E0000}"/>
    <cellStyle name="Total 2 5 2" xfId="3681" xr:uid="{00000000-0005-0000-0000-0000F70E0000}"/>
    <cellStyle name="Total 2 6" xfId="3682" xr:uid="{00000000-0005-0000-0000-0000F80E0000}"/>
    <cellStyle name="Total 2 7" xfId="3725" xr:uid="{00000000-0005-0000-0000-0000F90E0000}"/>
    <cellStyle name="Total 2 8" xfId="3670" xr:uid="{00000000-0005-0000-0000-0000FA0E0000}"/>
    <cellStyle name="Total 3" xfId="3683" xr:uid="{00000000-0005-0000-0000-0000FB0E0000}"/>
    <cellStyle name="Total 3 2" xfId="3684" xr:uid="{00000000-0005-0000-0000-0000FC0E0000}"/>
    <cellStyle name="Total 3 2 2" xfId="3685" xr:uid="{00000000-0005-0000-0000-0000FD0E0000}"/>
    <cellStyle name="Total 3 2 2 2" xfId="3686" xr:uid="{00000000-0005-0000-0000-0000FE0E0000}"/>
    <cellStyle name="Total 3 3" xfId="3687" xr:uid="{00000000-0005-0000-0000-0000FF0E0000}"/>
    <cellStyle name="Total 3 3 2" xfId="3688" xr:uid="{00000000-0005-0000-0000-0000000F0000}"/>
    <cellStyle name="Total 3 3 3" xfId="3689" xr:uid="{00000000-0005-0000-0000-0000010F0000}"/>
    <cellStyle name="Total 3 4" xfId="3690" xr:uid="{00000000-0005-0000-0000-0000020F0000}"/>
    <cellStyle name="Total 3 5" xfId="3691" xr:uid="{00000000-0005-0000-0000-0000030F0000}"/>
    <cellStyle name="Total 4" xfId="3692" xr:uid="{00000000-0005-0000-0000-0000040F0000}"/>
    <cellStyle name="Total 5" xfId="3693" xr:uid="{00000000-0005-0000-0000-0000050F0000}"/>
    <cellStyle name="Total 6" xfId="120" xr:uid="{00000000-0005-0000-0000-0000060F0000}"/>
    <cellStyle name="Warning Text" xfId="16" builtinId="11" customBuiltin="1"/>
    <cellStyle name="Warning Text 2" xfId="67" xr:uid="{00000000-0005-0000-0000-0000080F0000}"/>
    <cellStyle name="Warning Text 2 2" xfId="3695" xr:uid="{00000000-0005-0000-0000-0000090F0000}"/>
    <cellStyle name="Warning Text 2 3" xfId="3696" xr:uid="{00000000-0005-0000-0000-00000A0F0000}"/>
    <cellStyle name="Warning Text 2 4" xfId="3697" xr:uid="{00000000-0005-0000-0000-00000B0F0000}"/>
    <cellStyle name="Warning Text 2 5" xfId="3694" xr:uid="{00000000-0005-0000-0000-00000C0F0000}"/>
    <cellStyle name="Warning Text 3" xfId="3698" xr:uid="{00000000-0005-0000-0000-00000D0F0000}"/>
    <cellStyle name="Warning Text 4" xfId="3699" xr:uid="{00000000-0005-0000-0000-00000E0F0000}"/>
    <cellStyle name="Warning Text 5" xfId="117" xr:uid="{00000000-0005-0000-0000-00000F0F0000}"/>
  </cellStyles>
  <dxfs count="0"/>
  <tableStyles count="0" defaultTableStyle="TableStyleMedium2" defaultPivotStyle="PivotStyleMedium9"/>
  <colors>
    <mruColors>
      <color rgb="FFFFCCCC"/>
      <color rgb="FF2BF52B"/>
      <color rgb="FFFFFF99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NPV Sensitivity Scenarios (relative to Base Case)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Summary!$C$21</c:f>
              <c:strCache>
                <c:ptCount val="1"/>
                <c:pt idx="0">
                  <c:v>Central Assumptions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Summary!$B$22:$B$26</c:f>
              <c:strCache>
                <c:ptCount val="5"/>
                <c:pt idx="0">
                  <c:v> Base Case </c:v>
                </c:pt>
                <c:pt idx="1">
                  <c:v> Option 1 </c:v>
                </c:pt>
                <c:pt idx="2">
                  <c:v> Option 2 </c:v>
                </c:pt>
                <c:pt idx="3">
                  <c:v> Option 3 </c:v>
                </c:pt>
                <c:pt idx="4">
                  <c:v> Option 4 </c:v>
                </c:pt>
              </c:strCache>
            </c:strRef>
          </c:cat>
          <c:val>
            <c:numRef>
              <c:f>Summary!$C$22:$C$26</c:f>
              <c:numCache>
                <c:formatCode>#,##0.00_);[Red]\(#,##0.00\)</c:formatCode>
                <c:ptCount val="5"/>
                <c:pt idx="0">
                  <c:v>-5.8064751715016465</c:v>
                </c:pt>
                <c:pt idx="1">
                  <c:v>7.8003065264451594</c:v>
                </c:pt>
                <c:pt idx="2">
                  <c:v>51.466498071640309</c:v>
                </c:pt>
                <c:pt idx="3">
                  <c:v>62.227137663684395</c:v>
                </c:pt>
                <c:pt idx="4">
                  <c:v>66.632071749593706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05-4A71-AFA4-FE3674C54DE3}"/>
            </c:ext>
          </c:extLst>
        </c:ser>
        <c:ser>
          <c:idx val="1"/>
          <c:order val="1"/>
          <c:tx>
            <c:strRef>
              <c:f>Summary!$D$21</c:f>
              <c:strCache>
                <c:ptCount val="1"/>
                <c:pt idx="0">
                  <c:v>Higher Discount Rate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Summary!$B$22:$B$26</c:f>
              <c:strCache>
                <c:ptCount val="5"/>
                <c:pt idx="0">
                  <c:v> Base Case </c:v>
                </c:pt>
                <c:pt idx="1">
                  <c:v> Option 1 </c:v>
                </c:pt>
                <c:pt idx="2">
                  <c:v> Option 2 </c:v>
                </c:pt>
                <c:pt idx="3">
                  <c:v> Option 3 </c:v>
                </c:pt>
                <c:pt idx="4">
                  <c:v> Option 4 </c:v>
                </c:pt>
              </c:strCache>
            </c:strRef>
          </c:cat>
          <c:val>
            <c:numRef>
              <c:f>Summary!$D$22:$D$26</c:f>
              <c:numCache>
                <c:formatCode>#,##0.00_);[Red]\(#,##0.00\)</c:formatCode>
                <c:ptCount val="5"/>
                <c:pt idx="0">
                  <c:v>-4.4020190624748619</c:v>
                </c:pt>
                <c:pt idx="1">
                  <c:v>0.8583688559664342</c:v>
                </c:pt>
                <c:pt idx="2">
                  <c:v>32.888072036940521</c:v>
                </c:pt>
                <c:pt idx="3">
                  <c:v>39.103779266420723</c:v>
                </c:pt>
                <c:pt idx="4">
                  <c:v>41.714870196211685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05-4A71-AFA4-FE3674C54DE3}"/>
            </c:ext>
          </c:extLst>
        </c:ser>
        <c:ser>
          <c:idx val="2"/>
          <c:order val="2"/>
          <c:tx>
            <c:strRef>
              <c:f>Summary!$E$21</c:f>
              <c:strCache>
                <c:ptCount val="1"/>
                <c:pt idx="0">
                  <c:v>Lower Discount Rate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Summary!$B$22:$B$26</c:f>
              <c:strCache>
                <c:ptCount val="5"/>
                <c:pt idx="0">
                  <c:v> Base Case </c:v>
                </c:pt>
                <c:pt idx="1">
                  <c:v> Option 1 </c:v>
                </c:pt>
                <c:pt idx="2">
                  <c:v> Option 2 </c:v>
                </c:pt>
                <c:pt idx="3">
                  <c:v> Option 3 </c:v>
                </c:pt>
                <c:pt idx="4">
                  <c:v> Option 4 </c:v>
                </c:pt>
              </c:strCache>
            </c:strRef>
          </c:cat>
          <c:val>
            <c:numRef>
              <c:f>Summary!$E$22:$E$26</c:f>
              <c:numCache>
                <c:formatCode>#,##0.00_);[Red]\(#,##0.00\)</c:formatCode>
                <c:ptCount val="5"/>
                <c:pt idx="0">
                  <c:v>-7.6078845065367524</c:v>
                </c:pt>
                <c:pt idx="1">
                  <c:v>17.766803182293778</c:v>
                </c:pt>
                <c:pt idx="2">
                  <c:v>76.436413031319617</c:v>
                </c:pt>
                <c:pt idx="3">
                  <c:v>93.458624963277884</c:v>
                </c:pt>
                <c:pt idx="4">
                  <c:v>100.30429494284729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05-4A71-AFA4-FE3674C54DE3}"/>
            </c:ext>
          </c:extLst>
        </c:ser>
        <c:ser>
          <c:idx val="3"/>
          <c:order val="3"/>
          <c:tx>
            <c:strRef>
              <c:f>Summary!$F$21</c:f>
              <c:strCache>
                <c:ptCount val="1"/>
                <c:pt idx="0">
                  <c:v> Higher Costs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Summary!$B$22:$B$26</c:f>
              <c:strCache>
                <c:ptCount val="5"/>
                <c:pt idx="0">
                  <c:v> Base Case </c:v>
                </c:pt>
                <c:pt idx="1">
                  <c:v> Option 1 </c:v>
                </c:pt>
                <c:pt idx="2">
                  <c:v> Option 2 </c:v>
                </c:pt>
                <c:pt idx="3">
                  <c:v> Option 3 </c:v>
                </c:pt>
                <c:pt idx="4">
                  <c:v> Option 4 </c:v>
                </c:pt>
              </c:strCache>
            </c:strRef>
          </c:cat>
          <c:val>
            <c:numRef>
              <c:f>Summary!$F$22:$F$26</c:f>
              <c:numCache>
                <c:formatCode>#,##0.00_);[Red]\(#,##0.00\)</c:formatCode>
                <c:ptCount val="5"/>
                <c:pt idx="0">
                  <c:v>-5.8064751715016465</c:v>
                </c:pt>
                <c:pt idx="1">
                  <c:v>1.0105391392221863</c:v>
                </c:pt>
                <c:pt idx="2">
                  <c:v>44.571832592760813</c:v>
                </c:pt>
                <c:pt idx="3">
                  <c:v>53.301263682728376</c:v>
                </c:pt>
                <c:pt idx="4">
                  <c:v>60.879841850755383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05-4A71-AFA4-FE3674C54DE3}"/>
            </c:ext>
          </c:extLst>
        </c:ser>
        <c:ser>
          <c:idx val="4"/>
          <c:order val="4"/>
          <c:tx>
            <c:strRef>
              <c:f>Summary!$G$21</c:f>
              <c:strCache>
                <c:ptCount val="1"/>
                <c:pt idx="0">
                  <c:v> Lower Costs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Summary!$B$22:$B$26</c:f>
              <c:strCache>
                <c:ptCount val="5"/>
                <c:pt idx="0">
                  <c:v> Base Case </c:v>
                </c:pt>
                <c:pt idx="1">
                  <c:v> Option 1 </c:v>
                </c:pt>
                <c:pt idx="2">
                  <c:v> Option 2 </c:v>
                </c:pt>
                <c:pt idx="3">
                  <c:v> Option 3 </c:v>
                </c:pt>
                <c:pt idx="4">
                  <c:v> Option 4 </c:v>
                </c:pt>
              </c:strCache>
            </c:strRef>
          </c:cat>
          <c:val>
            <c:numRef>
              <c:f>Summary!$G$22:$G$26</c:f>
              <c:numCache>
                <c:formatCode>#,##0.00_);[Red]\(#,##0.00\)</c:formatCode>
                <c:ptCount val="5"/>
                <c:pt idx="0">
                  <c:v>-5.8064751715016465</c:v>
                </c:pt>
                <c:pt idx="1">
                  <c:v>14.590073913668132</c:v>
                </c:pt>
                <c:pt idx="2">
                  <c:v>58.361163550519827</c:v>
                </c:pt>
                <c:pt idx="3">
                  <c:v>71.153011644640458</c:v>
                </c:pt>
                <c:pt idx="4">
                  <c:v>78.731589812667465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05-4A71-AFA4-FE3674C54DE3}"/>
            </c:ext>
          </c:extLst>
        </c:ser>
        <c:ser>
          <c:idx val="5"/>
          <c:order val="5"/>
          <c:tx>
            <c:strRef>
              <c:f>Summary!$H$21</c:f>
              <c:strCache>
                <c:ptCount val="1"/>
                <c:pt idx="0">
                  <c:v> Average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Summary!$B$22:$B$26</c:f>
              <c:strCache>
                <c:ptCount val="5"/>
                <c:pt idx="0">
                  <c:v> Base Case </c:v>
                </c:pt>
                <c:pt idx="1">
                  <c:v> Option 1 </c:v>
                </c:pt>
                <c:pt idx="2">
                  <c:v> Option 2 </c:v>
                </c:pt>
                <c:pt idx="3">
                  <c:v> Option 3 </c:v>
                </c:pt>
                <c:pt idx="4">
                  <c:v> Option 4 </c:v>
                </c:pt>
              </c:strCache>
            </c:strRef>
          </c:cat>
          <c:val>
            <c:numRef>
              <c:f>Summary!$H$22:$H$26</c:f>
              <c:numCache>
                <c:formatCode>#,##0.00_);[Red]\(#,##0.00\)</c:formatCode>
                <c:ptCount val="5"/>
                <c:pt idx="0">
                  <c:v>-5.8858658167033102</c:v>
                </c:pt>
                <c:pt idx="1">
                  <c:v>8.4052183235191382</c:v>
                </c:pt>
                <c:pt idx="2">
                  <c:v>52.744795856636223</c:v>
                </c:pt>
                <c:pt idx="3">
                  <c:v>63.848763444150357</c:v>
                </c:pt>
                <c:pt idx="4">
                  <c:v>69.652533710415099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D05-4A71-AFA4-FE3674C54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81380799"/>
        <c:axId val="381390399"/>
      </c:barChart>
      <c:catAx>
        <c:axId val="381380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1390399"/>
        <c:crosses val="autoZero"/>
        <c:auto val="1"/>
        <c:lblAlgn val="ctr"/>
        <c:lblOffset val="100"/>
        <c:noMultiLvlLbl val="0"/>
      </c:catAx>
      <c:valAx>
        <c:axId val="3813903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$M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13807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02809964595186"/>
          <c:y val="7.7099863999112395E-2"/>
          <c:w val="0.65093352589452946"/>
          <c:h val="0.84633342441862747"/>
        </c:manualLayout>
      </c:layout>
      <c:radarChart>
        <c:radarStyle val="marker"/>
        <c:varyColors val="0"/>
        <c:ser>
          <c:idx val="0"/>
          <c:order val="0"/>
          <c:tx>
            <c:v>Option 1</c:v>
          </c:tx>
          <c:cat>
            <c:strLit>
              <c:ptCount val="18"/>
              <c:pt idx="0">
                <c:v>Discount Rate 3.9%</c:v>
              </c:pt>
              <c:pt idx="1">
                <c:v>Discount Rate 7%</c:v>
              </c:pt>
              <c:pt idx="2">
                <c:v>Discount Rate 10.5%</c:v>
              </c:pt>
              <c:pt idx="3">
                <c:v>Asset Failure Rate LC (75%)</c:v>
              </c:pt>
              <c:pt idx="4">
                <c:v>Asset Failure Rate BC</c:v>
              </c:pt>
              <c:pt idx="5">
                <c:v>Asset Failure Rate HC (125%)</c:v>
              </c:pt>
              <c:pt idx="6">
                <c:v>VCR Rate LC (75%)</c:v>
              </c:pt>
              <c:pt idx="7">
                <c:v>VCR Rate BC</c:v>
              </c:pt>
              <c:pt idx="8">
                <c:v>VCR Rate HC (125%)</c:v>
              </c:pt>
              <c:pt idx="9">
                <c:v>Capital Cost LC (75%)</c:v>
              </c:pt>
              <c:pt idx="10">
                <c:v>Capital Cost BC</c:v>
              </c:pt>
              <c:pt idx="11">
                <c:v>Capital Cost HC (125%)</c:v>
              </c:pt>
              <c:pt idx="12">
                <c:v>Cost of Carbon LC (75%)</c:v>
              </c:pt>
              <c:pt idx="13">
                <c:v>Cost of Carbon BC</c:v>
              </c:pt>
              <c:pt idx="14">
                <c:v>Cost of Carbon HC (125%)</c:v>
              </c:pt>
              <c:pt idx="15">
                <c:v>Generation Connected LC (90%)</c:v>
              </c:pt>
              <c:pt idx="16">
                <c:v>Generation Connected BC</c:v>
              </c:pt>
              <c:pt idx="17">
                <c:v>Generation Connected HC (110%)</c:v>
              </c:pt>
            </c:strLit>
          </c:cat>
          <c:val>
            <c:numRef>
              <c:f>(Scenarios!$D$5:$I$5,Scenarios!$M$5:$X$5)</c:f>
              <c:numCache>
                <c:formatCode>"$"#,##0.00_);[Red]\("$"#,##0.00\)</c:formatCode>
                <c:ptCount val="18"/>
                <c:pt idx="0">
                  <c:v>17.766803182293778</c:v>
                </c:pt>
                <c:pt idx="1">
                  <c:v>7.8003065264451585</c:v>
                </c:pt>
                <c:pt idx="2">
                  <c:v>0.8583688559664342</c:v>
                </c:pt>
                <c:pt idx="3">
                  <c:v>7.8003065264451585</c:v>
                </c:pt>
                <c:pt idx="4">
                  <c:v>7.8003065264451585</c:v>
                </c:pt>
                <c:pt idx="5">
                  <c:v>7.8003065264451585</c:v>
                </c:pt>
                <c:pt idx="6">
                  <c:v>7.8003065264451585</c:v>
                </c:pt>
                <c:pt idx="7">
                  <c:v>7.8003065264451585</c:v>
                </c:pt>
                <c:pt idx="8">
                  <c:v>7.8003065264451585</c:v>
                </c:pt>
                <c:pt idx="9">
                  <c:v>14.590073913668132</c:v>
                </c:pt>
                <c:pt idx="10">
                  <c:v>7.8003065264451585</c:v>
                </c:pt>
                <c:pt idx="11">
                  <c:v>1.0105391392221863</c:v>
                </c:pt>
                <c:pt idx="12">
                  <c:v>5.2951038221127327</c:v>
                </c:pt>
                <c:pt idx="13">
                  <c:v>7.8003065264451585</c:v>
                </c:pt>
                <c:pt idx="14">
                  <c:v>10.305509230777574</c:v>
                </c:pt>
                <c:pt idx="15">
                  <c:v>-1.2519488918582731</c:v>
                </c:pt>
                <c:pt idx="16">
                  <c:v>7.8003065264451585</c:v>
                </c:pt>
                <c:pt idx="17">
                  <c:v>4.9214782139649538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27-4579-BCE2-57A6C22A1967}"/>
            </c:ext>
          </c:extLst>
        </c:ser>
        <c:ser>
          <c:idx val="2"/>
          <c:order val="1"/>
          <c:tx>
            <c:v>Option 2</c:v>
          </c:tx>
          <c:cat>
            <c:strLit>
              <c:ptCount val="18"/>
              <c:pt idx="0">
                <c:v>Discount Rate 3.9%</c:v>
              </c:pt>
              <c:pt idx="1">
                <c:v>Discount Rate 7%</c:v>
              </c:pt>
              <c:pt idx="2">
                <c:v>Discount Rate 10.5%</c:v>
              </c:pt>
              <c:pt idx="3">
                <c:v>Asset Failure Rate LC (75%)</c:v>
              </c:pt>
              <c:pt idx="4">
                <c:v>Asset Failure Rate BC</c:v>
              </c:pt>
              <c:pt idx="5">
                <c:v>Asset Failure Rate HC (125%)</c:v>
              </c:pt>
              <c:pt idx="6">
                <c:v>VCR Rate LC (75%)</c:v>
              </c:pt>
              <c:pt idx="7">
                <c:v>VCR Rate BC</c:v>
              </c:pt>
              <c:pt idx="8">
                <c:v>VCR Rate HC (125%)</c:v>
              </c:pt>
              <c:pt idx="9">
                <c:v>Capital Cost LC (75%)</c:v>
              </c:pt>
              <c:pt idx="10">
                <c:v>Capital Cost BC</c:v>
              </c:pt>
              <c:pt idx="11">
                <c:v>Capital Cost HC (125%)</c:v>
              </c:pt>
              <c:pt idx="12">
                <c:v>Cost of Carbon LC (75%)</c:v>
              </c:pt>
              <c:pt idx="13">
                <c:v>Cost of Carbon BC</c:v>
              </c:pt>
              <c:pt idx="14">
                <c:v>Cost of Carbon HC (125%)</c:v>
              </c:pt>
              <c:pt idx="15">
                <c:v>Generation Connected LC (90%)</c:v>
              </c:pt>
              <c:pt idx="16">
                <c:v>Generation Connected BC</c:v>
              </c:pt>
              <c:pt idx="17">
                <c:v>Generation Connected HC (110%)</c:v>
              </c:pt>
            </c:strLit>
          </c:cat>
          <c:val>
            <c:numRef>
              <c:f>(Scenarios!$D$6:$I$6,Scenarios!$M$6:$X$6)</c:f>
              <c:numCache>
                <c:formatCode>"$"#,##0.00_);[Red]\("$"#,##0.00\)</c:formatCode>
                <c:ptCount val="18"/>
                <c:pt idx="0">
                  <c:v>76.436413031319617</c:v>
                </c:pt>
                <c:pt idx="1">
                  <c:v>51.466498071640316</c:v>
                </c:pt>
                <c:pt idx="2">
                  <c:v>32.888072036940521</c:v>
                </c:pt>
                <c:pt idx="3">
                  <c:v>51.466498071640316</c:v>
                </c:pt>
                <c:pt idx="4">
                  <c:v>51.466498071640316</c:v>
                </c:pt>
                <c:pt idx="5">
                  <c:v>51.466498071640316</c:v>
                </c:pt>
                <c:pt idx="6">
                  <c:v>51.466498071640316</c:v>
                </c:pt>
                <c:pt idx="7">
                  <c:v>51.466498071640316</c:v>
                </c:pt>
                <c:pt idx="8">
                  <c:v>51.466498071640302</c:v>
                </c:pt>
                <c:pt idx="9">
                  <c:v>58.361163550519827</c:v>
                </c:pt>
                <c:pt idx="10">
                  <c:v>51.466498071640316</c:v>
                </c:pt>
                <c:pt idx="11">
                  <c:v>44.571832592760813</c:v>
                </c:pt>
                <c:pt idx="12">
                  <c:v>49.013895575422914</c:v>
                </c:pt>
                <c:pt idx="13">
                  <c:v>51.466498071640316</c:v>
                </c:pt>
                <c:pt idx="14">
                  <c:v>53.919100567857733</c:v>
                </c:pt>
                <c:pt idx="15">
                  <c:v>6.3591583341242011</c:v>
                </c:pt>
                <c:pt idx="16">
                  <c:v>51.466498071640316</c:v>
                </c:pt>
                <c:pt idx="17">
                  <c:v>11.394313356517523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27-4579-BCE2-57A6C22A1967}"/>
            </c:ext>
          </c:extLst>
        </c:ser>
        <c:ser>
          <c:idx val="1"/>
          <c:order val="2"/>
          <c:tx>
            <c:v>Option 3</c:v>
          </c:tx>
          <c:cat>
            <c:strLit>
              <c:ptCount val="18"/>
              <c:pt idx="0">
                <c:v>Discount Rate 3.9%</c:v>
              </c:pt>
              <c:pt idx="1">
                <c:v>Discount Rate 7%</c:v>
              </c:pt>
              <c:pt idx="2">
                <c:v>Discount Rate 10.5%</c:v>
              </c:pt>
              <c:pt idx="3">
                <c:v>Asset Failure Rate LC (75%)</c:v>
              </c:pt>
              <c:pt idx="4">
                <c:v>Asset Failure Rate BC</c:v>
              </c:pt>
              <c:pt idx="5">
                <c:v>Asset Failure Rate HC (125%)</c:v>
              </c:pt>
              <c:pt idx="6">
                <c:v>VCR Rate LC (75%)</c:v>
              </c:pt>
              <c:pt idx="7">
                <c:v>VCR Rate BC</c:v>
              </c:pt>
              <c:pt idx="8">
                <c:v>VCR Rate HC (125%)</c:v>
              </c:pt>
              <c:pt idx="9">
                <c:v>Capital Cost LC (75%)</c:v>
              </c:pt>
              <c:pt idx="10">
                <c:v>Capital Cost BC</c:v>
              </c:pt>
              <c:pt idx="11">
                <c:v>Capital Cost HC (125%)</c:v>
              </c:pt>
              <c:pt idx="12">
                <c:v>Cost of Carbon LC (75%)</c:v>
              </c:pt>
              <c:pt idx="13">
                <c:v>Cost of Carbon BC</c:v>
              </c:pt>
              <c:pt idx="14">
                <c:v>Cost of Carbon HC (125%)</c:v>
              </c:pt>
              <c:pt idx="15">
                <c:v>Generation Connected LC (90%)</c:v>
              </c:pt>
              <c:pt idx="16">
                <c:v>Generation Connected BC</c:v>
              </c:pt>
              <c:pt idx="17">
                <c:v>Generation Connected HC (110%)</c:v>
              </c:pt>
            </c:strLit>
          </c:cat>
          <c:val>
            <c:numRef>
              <c:f>(Scenarios!$D$7:$I$7,Scenarios!$M$7:$X$7)</c:f>
              <c:numCache>
                <c:formatCode>"$"#,##0.00_);[Red]\("$"#,##0.00\)</c:formatCode>
                <c:ptCount val="18"/>
                <c:pt idx="0">
                  <c:v>93.458624963277884</c:v>
                </c:pt>
                <c:pt idx="1">
                  <c:v>62.227137663684424</c:v>
                </c:pt>
                <c:pt idx="2">
                  <c:v>39.103779266420723</c:v>
                </c:pt>
                <c:pt idx="3">
                  <c:v>62.227137663684424</c:v>
                </c:pt>
                <c:pt idx="4">
                  <c:v>62.227137663684424</c:v>
                </c:pt>
                <c:pt idx="5">
                  <c:v>62.227137663684424</c:v>
                </c:pt>
                <c:pt idx="6">
                  <c:v>62.227137663684395</c:v>
                </c:pt>
                <c:pt idx="7">
                  <c:v>62.227137663684424</c:v>
                </c:pt>
                <c:pt idx="8">
                  <c:v>62.227137663684417</c:v>
                </c:pt>
                <c:pt idx="9">
                  <c:v>71.153011644640458</c:v>
                </c:pt>
                <c:pt idx="10">
                  <c:v>62.227137663684424</c:v>
                </c:pt>
                <c:pt idx="11">
                  <c:v>53.301263682728376</c:v>
                </c:pt>
                <c:pt idx="12">
                  <c:v>59.10938020393256</c:v>
                </c:pt>
                <c:pt idx="13">
                  <c:v>62.227137663684424</c:v>
                </c:pt>
                <c:pt idx="14">
                  <c:v>65.344895123436288</c:v>
                </c:pt>
                <c:pt idx="15">
                  <c:v>8.3285499888098755</c:v>
                </c:pt>
                <c:pt idx="16">
                  <c:v>62.227137663684424</c:v>
                </c:pt>
                <c:pt idx="17">
                  <c:v>23.393970891947841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27-4579-BCE2-57A6C22A1967}"/>
            </c:ext>
          </c:extLst>
        </c:ser>
        <c:ser>
          <c:idx val="3"/>
          <c:order val="3"/>
          <c:tx>
            <c:v>Option 4</c:v>
          </c:tx>
          <c:cat>
            <c:strLit>
              <c:ptCount val="18"/>
              <c:pt idx="0">
                <c:v>Discount Rate 3.9%</c:v>
              </c:pt>
              <c:pt idx="1">
                <c:v>Discount Rate 7%</c:v>
              </c:pt>
              <c:pt idx="2">
                <c:v>Discount Rate 10.5%</c:v>
              </c:pt>
              <c:pt idx="3">
                <c:v>Asset Failure Rate LC (75%)</c:v>
              </c:pt>
              <c:pt idx="4">
                <c:v>Asset Failure Rate BC</c:v>
              </c:pt>
              <c:pt idx="5">
                <c:v>Asset Failure Rate HC (125%)</c:v>
              </c:pt>
              <c:pt idx="6">
                <c:v>VCR Rate LC (75%)</c:v>
              </c:pt>
              <c:pt idx="7">
                <c:v>VCR Rate BC</c:v>
              </c:pt>
              <c:pt idx="8">
                <c:v>VCR Rate HC (125%)</c:v>
              </c:pt>
              <c:pt idx="9">
                <c:v>Capital Cost LC (75%)</c:v>
              </c:pt>
              <c:pt idx="10">
                <c:v>Capital Cost BC</c:v>
              </c:pt>
              <c:pt idx="11">
                <c:v>Capital Cost HC (125%)</c:v>
              </c:pt>
              <c:pt idx="12">
                <c:v>Cost of Carbon LC (75%)</c:v>
              </c:pt>
              <c:pt idx="13">
                <c:v>Cost of Carbon BC</c:v>
              </c:pt>
              <c:pt idx="14">
                <c:v>Cost of Carbon HC (125%)</c:v>
              </c:pt>
              <c:pt idx="15">
                <c:v>Generation Connected LC (90%)</c:v>
              </c:pt>
              <c:pt idx="16">
                <c:v>Generation Connected BC</c:v>
              </c:pt>
              <c:pt idx="17">
                <c:v>Generation Connected HC (110%)</c:v>
              </c:pt>
            </c:strLit>
          </c:cat>
          <c:val>
            <c:numRef>
              <c:f>(Scenarios!$D$8:$I$8,Scenarios!$M$8:$X$8)</c:f>
              <c:numCache>
                <c:formatCode>"$"#,##0.00_);[Red]\("$"#,##0.00\)</c:formatCode>
                <c:ptCount val="18"/>
                <c:pt idx="0">
                  <c:v>100.30429494284729</c:v>
                </c:pt>
                <c:pt idx="1">
                  <c:v>66.63207174959372</c:v>
                </c:pt>
                <c:pt idx="2">
                  <c:v>41.714870196211685</c:v>
                </c:pt>
                <c:pt idx="3">
                  <c:v>66.63207174959372</c:v>
                </c:pt>
                <c:pt idx="4">
                  <c:v>66.63207174959372</c:v>
                </c:pt>
                <c:pt idx="5">
                  <c:v>66.63207174959372</c:v>
                </c:pt>
                <c:pt idx="6">
                  <c:v>65.516686959916839</c:v>
                </c:pt>
                <c:pt idx="7">
                  <c:v>66.63207174959372</c:v>
                </c:pt>
                <c:pt idx="8">
                  <c:v>67.747456539270601</c:v>
                </c:pt>
                <c:pt idx="9">
                  <c:v>78.731589812667465</c:v>
                </c:pt>
                <c:pt idx="10">
                  <c:v>66.63207174959372</c:v>
                </c:pt>
                <c:pt idx="11">
                  <c:v>60.879841850755383</c:v>
                </c:pt>
                <c:pt idx="12">
                  <c:v>63.415079032521085</c:v>
                </c:pt>
                <c:pt idx="13">
                  <c:v>66.63207174959372</c:v>
                </c:pt>
                <c:pt idx="14">
                  <c:v>69.849064466666363</c:v>
                </c:pt>
                <c:pt idx="15">
                  <c:v>11.017943245713038</c:v>
                </c:pt>
                <c:pt idx="16">
                  <c:v>66.63207174959372</c:v>
                </c:pt>
                <c:pt idx="17">
                  <c:v>26.562882180406838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27-4579-BCE2-57A6C22A1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0801536"/>
        <c:axId val="230278272"/>
      </c:radarChart>
      <c:catAx>
        <c:axId val="250801536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230278272"/>
        <c:crosses val="autoZero"/>
        <c:auto val="1"/>
        <c:lblAlgn val="ctr"/>
        <c:lblOffset val="100"/>
        <c:noMultiLvlLbl val="0"/>
      </c:catAx>
      <c:valAx>
        <c:axId val="230278272"/>
        <c:scaling>
          <c:orientation val="minMax"/>
        </c:scaling>
        <c:delete val="0"/>
        <c:axPos val="l"/>
        <c:majorGridlines/>
        <c:numFmt formatCode="&quot;$&quot;#,##0_);[Red]\(&quot;$&quot;#,##0\)" sourceLinked="0"/>
        <c:majorTickMark val="cross"/>
        <c:minorTickMark val="none"/>
        <c:tickLblPos val="nextTo"/>
        <c:txPr>
          <a:bodyPr/>
          <a:lstStyle/>
          <a:p>
            <a:pPr>
              <a:defRPr sz="1200" b="0"/>
            </a:pPr>
            <a:endParaRPr lang="en-US"/>
          </a:p>
        </c:txPr>
        <c:crossAx val="2508015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213860074233015"/>
          <c:y val="0.8091322005951419"/>
          <c:w val="0.11062495779449708"/>
          <c:h val="0.15414427981020665"/>
        </c:manualLayout>
      </c:layout>
      <c:overlay val="0"/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509587</xdr:colOff>
      <xdr:row>19</xdr:row>
      <xdr:rowOff>28575</xdr:rowOff>
    </xdr:from>
    <xdr:to>
      <xdr:col>20</xdr:col>
      <xdr:colOff>333375</xdr:colOff>
      <xdr:row>39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72E46E2-AB93-3033-732C-5970B1664D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762000</xdr:colOff>
      <xdr:row>12</xdr:row>
      <xdr:rowOff>107156</xdr:rowOff>
    </xdr:from>
    <xdr:to>
      <xdr:col>10</xdr:col>
      <xdr:colOff>690562</xdr:colOff>
      <xdr:row>57</xdr:row>
      <xdr:rowOff>59530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6572595-E0BF-499A-8BAA-CB9FF71CA2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8B80D7E4-27A6-4E53-8F48-53A610BBFA67}"/>
</namedSheetViews>
</file>

<file path=xl/theme/theme1.xml><?xml version="1.0" encoding="utf-8"?>
<a:theme xmlns:a="http://schemas.openxmlformats.org/drawingml/2006/main" name="AusNet Services Theme">
  <a:themeElements>
    <a:clrScheme name="AusNet Services Excel">
      <a:dk1>
        <a:sysClr val="windowText" lastClr="000000"/>
      </a:dk1>
      <a:lt1>
        <a:sysClr val="window" lastClr="FFFFFF"/>
      </a:lt1>
      <a:dk2>
        <a:srgbClr val="031F73"/>
      </a:dk2>
      <a:lt2>
        <a:srgbClr val="BCBEC0"/>
      </a:lt2>
      <a:accent1>
        <a:srgbClr val="363594"/>
      </a:accent1>
      <a:accent2>
        <a:srgbClr val="3EB08E"/>
      </a:accent2>
      <a:accent3>
        <a:srgbClr val="CDDC29"/>
      </a:accent3>
      <a:accent4>
        <a:srgbClr val="0864B0"/>
      </a:accent4>
      <a:accent5>
        <a:srgbClr val="8DC63F"/>
      </a:accent5>
      <a:accent6>
        <a:srgbClr val="188CCC"/>
      </a:accent6>
      <a:hlink>
        <a:srgbClr val="031F73"/>
      </a:hlink>
      <a:folHlink>
        <a:srgbClr val="646464"/>
      </a:folHlink>
    </a:clrScheme>
    <a:fontScheme name="CHC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Couture">
      <a:fillStyleLst>
        <a:solidFill>
          <a:schemeClr val="phClr"/>
        </a:solidFill>
        <a:solidFill>
          <a:schemeClr val="phClr">
            <a:tint val="65000"/>
          </a:schemeClr>
        </a:solidFill>
        <a:solidFill>
          <a:schemeClr val="phClr">
            <a:shade val="80000"/>
            <a:satMod val="18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0795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50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44450" dist="13970" dir="5400000" algn="ctr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twoPt" dir="tl"/>
          </a:scene3d>
          <a:sp3d prstMaterial="flat">
            <a:bevelT w="19050" h="31750" prst="coolSlan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9/04/relationships/namedSheetView" Target="../namedSheetViews/namedSheetView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7838E-45FE-465F-9D19-C1319418E9E1}">
  <dimension ref="A1:W45"/>
  <sheetViews>
    <sheetView workbookViewId="0">
      <selection activeCell="H47" sqref="H47"/>
    </sheetView>
  </sheetViews>
  <sheetFormatPr defaultRowHeight="14"/>
  <cols>
    <col min="3" max="3" width="9.75" customWidth="1"/>
  </cols>
  <sheetData>
    <row r="1" spans="1:23">
      <c r="A1" s="114"/>
      <c r="B1" s="115" t="s">
        <v>0</v>
      </c>
      <c r="C1" s="115"/>
      <c r="D1" s="115"/>
      <c r="E1" s="115"/>
      <c r="F1" s="115"/>
      <c r="G1" s="115"/>
      <c r="H1" s="115"/>
      <c r="I1" s="115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</row>
    <row r="2" spans="1:23">
      <c r="A2" s="114"/>
      <c r="B2" s="115" t="s">
        <v>1</v>
      </c>
      <c r="C2" s="115"/>
      <c r="D2" s="115"/>
      <c r="E2" s="115"/>
      <c r="F2" s="115"/>
      <c r="G2" s="115"/>
      <c r="H2" s="115"/>
      <c r="I2" s="115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</row>
    <row r="3" spans="1:23">
      <c r="A3" s="114"/>
      <c r="B3" s="115" t="s">
        <v>2</v>
      </c>
      <c r="C3" s="115"/>
      <c r="D3" s="115"/>
      <c r="E3" s="115"/>
      <c r="F3" s="115"/>
      <c r="G3" s="115"/>
      <c r="H3" s="115"/>
      <c r="I3" s="115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</row>
    <row r="4" spans="1:23">
      <c r="A4" s="114"/>
      <c r="B4" s="115" t="s">
        <v>3</v>
      </c>
      <c r="C4" s="115"/>
      <c r="D4" s="117"/>
      <c r="E4" s="118"/>
      <c r="F4" s="119"/>
      <c r="G4" s="120"/>
      <c r="H4" s="114"/>
      <c r="I4" s="114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</row>
    <row r="5" spans="1:23">
      <c r="A5" s="114"/>
      <c r="B5" s="114"/>
      <c r="C5" s="114"/>
      <c r="D5" s="114"/>
      <c r="E5" s="114"/>
      <c r="F5" s="114"/>
      <c r="G5" s="114"/>
      <c r="H5" s="114"/>
      <c r="I5" s="114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</row>
    <row r="6" spans="1:23">
      <c r="A6" s="121"/>
      <c r="B6" s="122" t="s">
        <v>4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</row>
    <row r="7" spans="1:23">
      <c r="A7" s="114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</row>
    <row r="8" spans="1:23" ht="14.5" thickBot="1">
      <c r="A8" s="114"/>
      <c r="B8" s="114"/>
      <c r="C8" s="114"/>
      <c r="D8" s="168" t="s">
        <v>5</v>
      </c>
      <c r="E8" s="168"/>
      <c r="F8" s="168"/>
      <c r="G8" s="168" t="s">
        <v>6</v>
      </c>
      <c r="H8" s="168"/>
      <c r="I8" s="168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</row>
    <row r="9" spans="1:23">
      <c r="A9" s="123"/>
      <c r="B9" s="124"/>
      <c r="C9" s="124"/>
      <c r="D9" s="169" t="s">
        <v>7</v>
      </c>
      <c r="E9" s="170"/>
      <c r="F9" s="171"/>
      <c r="G9" s="169" t="s">
        <v>8</v>
      </c>
      <c r="H9" s="170"/>
      <c r="I9" s="171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</row>
    <row r="10" spans="1:23" ht="23">
      <c r="A10" s="114"/>
      <c r="B10" s="125"/>
      <c r="C10" s="125"/>
      <c r="D10" s="126" t="s">
        <v>9</v>
      </c>
      <c r="E10" s="127" t="s">
        <v>10</v>
      </c>
      <c r="F10" s="128" t="s">
        <v>11</v>
      </c>
      <c r="G10" s="126" t="s">
        <v>11</v>
      </c>
      <c r="H10" s="127" t="s">
        <v>12</v>
      </c>
      <c r="I10" s="128" t="s">
        <v>13</v>
      </c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</row>
    <row r="11" spans="1:23">
      <c r="A11" s="114"/>
      <c r="B11" s="114"/>
      <c r="C11" s="129" t="s">
        <v>14</v>
      </c>
      <c r="D11" s="130">
        <v>0</v>
      </c>
      <c r="E11" s="131">
        <v>0</v>
      </c>
      <c r="F11" s="132">
        <v>0</v>
      </c>
      <c r="G11" s="136">
        <f>Option0!$P$84</f>
        <v>0</v>
      </c>
      <c r="H11" s="148">
        <f>-Option0!$P$82</f>
        <v>-5.8064751715016465</v>
      </c>
      <c r="I11" s="148">
        <f>H11-G11</f>
        <v>-5.8064751715016465</v>
      </c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</row>
    <row r="12" spans="1:23">
      <c r="A12" s="114"/>
      <c r="B12" s="114"/>
      <c r="C12" s="129" t="s">
        <v>15</v>
      </c>
      <c r="D12" s="133">
        <f>Inp!C5</f>
        <v>35.6</v>
      </c>
      <c r="E12" s="134">
        <v>0</v>
      </c>
      <c r="F12" s="135">
        <v>0</v>
      </c>
      <c r="G12" s="136">
        <f>Option1!$P$84</f>
        <v>27.159069548891896</v>
      </c>
      <c r="H12" s="137">
        <f>-Option1!$P$82</f>
        <v>29.152900903835409</v>
      </c>
      <c r="I12" s="138">
        <f>H12-G12</f>
        <v>1.9938313549435129</v>
      </c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</row>
    <row r="13" spans="1:23">
      <c r="A13" s="114"/>
      <c r="B13" s="114"/>
      <c r="C13" s="129" t="s">
        <v>16</v>
      </c>
      <c r="D13" s="133">
        <f>Inp!C6</f>
        <v>36.15</v>
      </c>
      <c r="E13" s="134">
        <v>0</v>
      </c>
      <c r="F13" s="135">
        <v>0</v>
      </c>
      <c r="G13" s="136">
        <f>Option2!$P$84</f>
        <v>27.578661915518033</v>
      </c>
      <c r="H13" s="137">
        <f>-Option2!$P$82</f>
        <v>73.238684815656697</v>
      </c>
      <c r="I13" s="139">
        <f t="shared" ref="I13:I15" si="0">H13-G13</f>
        <v>45.660022900138664</v>
      </c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</row>
    <row r="14" spans="1:23">
      <c r="A14" s="114"/>
      <c r="B14" s="114"/>
      <c r="C14" s="129" t="s">
        <v>17</v>
      </c>
      <c r="D14" s="133">
        <f>Inp!C7</f>
        <v>46.8</v>
      </c>
      <c r="E14" s="134">
        <v>0</v>
      </c>
      <c r="F14" s="135">
        <v>0</v>
      </c>
      <c r="G14" s="136">
        <f>Option3!$P$84</f>
        <v>35.703495923824171</v>
      </c>
      <c r="H14" s="137">
        <f>-Option3!$P$82</f>
        <v>92.124158416006921</v>
      </c>
      <c r="I14" s="138">
        <f t="shared" si="0"/>
        <v>56.42066249218275</v>
      </c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</row>
    <row r="15" spans="1:23">
      <c r="A15" s="114"/>
      <c r="B15" s="114"/>
      <c r="C15" s="129" t="s">
        <v>18</v>
      </c>
      <c r="D15" s="133">
        <f>Inp!C8</f>
        <v>50.96</v>
      </c>
      <c r="E15" s="134">
        <v>0</v>
      </c>
      <c r="F15" s="135">
        <v>0</v>
      </c>
      <c r="G15" s="136">
        <f>Option4!$P$84</f>
        <v>38.877140005941882</v>
      </c>
      <c r="H15" s="137">
        <f>-Option4!$P$82</f>
        <v>99.702736584033943</v>
      </c>
      <c r="I15" s="138">
        <f t="shared" si="0"/>
        <v>60.82559657809206</v>
      </c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</row>
    <row r="16" spans="1:23" ht="14.5" thickBot="1">
      <c r="A16" s="114"/>
      <c r="B16" s="114"/>
      <c r="C16" s="129" t="s">
        <v>19</v>
      </c>
      <c r="D16" s="140">
        <v>0</v>
      </c>
      <c r="E16" s="141">
        <v>0</v>
      </c>
      <c r="F16" s="142">
        <v>0</v>
      </c>
      <c r="G16" s="143">
        <v>0</v>
      </c>
      <c r="H16" s="141">
        <v>0</v>
      </c>
      <c r="I16" s="144">
        <v>0</v>
      </c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</row>
    <row r="17" spans="1:23">
      <c r="A17" s="114"/>
      <c r="B17" s="114"/>
      <c r="C17" s="114"/>
      <c r="D17" s="114"/>
      <c r="E17" s="145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14"/>
      <c r="Q17" s="114"/>
      <c r="R17" s="114"/>
      <c r="S17" s="114"/>
      <c r="T17" s="114"/>
      <c r="U17" s="114"/>
      <c r="V17" s="114"/>
      <c r="W17" s="114"/>
    </row>
    <row r="18" spans="1:23">
      <c r="A18" s="121"/>
      <c r="B18" s="122" t="s">
        <v>20</v>
      </c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</row>
    <row r="19" spans="1:23">
      <c r="A19" s="114"/>
      <c r="B19" s="114"/>
      <c r="C19" s="114"/>
      <c r="D19" s="114"/>
      <c r="E19" s="145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14"/>
      <c r="Q19" s="114"/>
      <c r="R19" s="114"/>
      <c r="S19" s="114"/>
      <c r="T19" s="114"/>
      <c r="U19" s="114"/>
      <c r="V19" s="114"/>
      <c r="W19" s="114"/>
    </row>
    <row r="20" spans="1:23" ht="14.5" thickBot="1">
      <c r="A20" s="114"/>
      <c r="B20" s="114"/>
      <c r="C20" s="147" t="s">
        <v>21</v>
      </c>
      <c r="D20" s="114"/>
      <c r="E20" s="145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14"/>
      <c r="Q20" s="114"/>
      <c r="R20" s="114"/>
      <c r="S20" s="114"/>
      <c r="T20" s="114"/>
      <c r="U20" s="114"/>
      <c r="V20" s="114"/>
      <c r="W20" s="114"/>
    </row>
    <row r="21" spans="1:23" ht="35" thickBot="1">
      <c r="A21" s="114"/>
      <c r="B21" s="114"/>
      <c r="C21" s="153" t="s">
        <v>22</v>
      </c>
      <c r="D21" s="153" t="s">
        <v>23</v>
      </c>
      <c r="E21" s="153" t="s">
        <v>24</v>
      </c>
      <c r="F21" s="154" t="s">
        <v>25</v>
      </c>
      <c r="G21" s="154" t="s">
        <v>26</v>
      </c>
      <c r="H21" s="155" t="s">
        <v>27</v>
      </c>
      <c r="I21" s="146"/>
      <c r="J21" s="146"/>
      <c r="K21" s="146"/>
      <c r="L21" s="146"/>
      <c r="M21" s="146"/>
      <c r="N21" s="146"/>
      <c r="O21" s="146"/>
      <c r="P21" s="114"/>
      <c r="Q21" s="114"/>
      <c r="R21" s="114"/>
      <c r="S21" s="114"/>
      <c r="T21" s="114"/>
      <c r="U21" s="114"/>
      <c r="V21" s="114"/>
      <c r="W21" s="114"/>
    </row>
    <row r="22" spans="1:23">
      <c r="A22" s="114"/>
      <c r="B22" s="129" t="s">
        <v>14</v>
      </c>
      <c r="C22" s="156">
        <f>I11</f>
        <v>-5.8064751715016465</v>
      </c>
      <c r="D22" s="157">
        <f>-Option0!F70</f>
        <v>-4.4020190624748619</v>
      </c>
      <c r="E22" s="158">
        <f>-Option0!E70</f>
        <v>-7.6078845065367524</v>
      </c>
      <c r="F22" s="158">
        <f>-Option0!F73</f>
        <v>-5.8064751715016465</v>
      </c>
      <c r="G22" s="158">
        <f>-Option0!E73</f>
        <v>-5.8064751715016465</v>
      </c>
      <c r="H22" s="159">
        <f>AVERAGE(C22:G22)</f>
        <v>-5.8858658167033102</v>
      </c>
      <c r="I22" s="146"/>
      <c r="J22" s="146"/>
      <c r="K22" s="146"/>
      <c r="L22" s="146"/>
      <c r="M22" s="146"/>
      <c r="N22" s="146"/>
      <c r="O22" s="146"/>
      <c r="P22" s="114"/>
      <c r="Q22" s="114"/>
      <c r="R22" s="114"/>
      <c r="S22" s="114"/>
      <c r="T22" s="114"/>
      <c r="U22" s="114"/>
      <c r="V22" s="114"/>
      <c r="W22" s="114"/>
    </row>
    <row r="23" spans="1:23">
      <c r="A23" s="114"/>
      <c r="B23" s="129" t="s">
        <v>15</v>
      </c>
      <c r="C23" s="160">
        <f>I12-$I$11</f>
        <v>7.8003065264451594</v>
      </c>
      <c r="D23" s="157">
        <f>-Option1!$F$70-$D$22</f>
        <v>0.8583688559664342</v>
      </c>
      <c r="E23" s="158">
        <f>-Option1!$E$70-Summary!$E$22</f>
        <v>17.766803182293778</v>
      </c>
      <c r="F23" s="158">
        <f>-Option1!$F$73-Summary!$F$22</f>
        <v>1.0105391392221863</v>
      </c>
      <c r="G23" s="158">
        <f>-Option1!$E$73-Summary!$G$22</f>
        <v>14.590073913668132</v>
      </c>
      <c r="H23" s="159">
        <f t="shared" ref="H23:H26" si="1">AVERAGE(C23:G23)</f>
        <v>8.4052183235191382</v>
      </c>
      <c r="I23" s="146"/>
      <c r="J23" s="146"/>
      <c r="K23" s="146"/>
      <c r="L23" s="146"/>
      <c r="M23" s="146"/>
      <c r="N23" s="146"/>
      <c r="O23" s="146"/>
      <c r="P23" s="114"/>
      <c r="Q23" s="114"/>
      <c r="R23" s="114"/>
      <c r="S23" s="114"/>
      <c r="T23" s="114"/>
      <c r="U23" s="114"/>
      <c r="V23" s="114"/>
      <c r="W23" s="114"/>
    </row>
    <row r="24" spans="1:23">
      <c r="A24" s="114"/>
      <c r="B24" s="129" t="s">
        <v>16</v>
      </c>
      <c r="C24" s="160">
        <f t="shared" ref="C24:C26" si="2">I13-$I$11</f>
        <v>51.466498071640309</v>
      </c>
      <c r="D24" s="157">
        <f>-Option2!$F$70-$D$22</f>
        <v>32.888072036940521</v>
      </c>
      <c r="E24" s="158">
        <f>-Option2!$E$70-Summary!$E$22</f>
        <v>76.436413031319617</v>
      </c>
      <c r="F24" s="158">
        <f>-Option2!$F$73-Summary!$F$22</f>
        <v>44.571832592760813</v>
      </c>
      <c r="G24" s="158">
        <f>-Option2!$E$73-Summary!$G$22</f>
        <v>58.361163550519827</v>
      </c>
      <c r="H24" s="159">
        <f t="shared" si="1"/>
        <v>52.744795856636223</v>
      </c>
      <c r="I24" s="146"/>
      <c r="J24" s="146"/>
      <c r="K24" s="146"/>
      <c r="L24" s="146"/>
      <c r="M24" s="146"/>
      <c r="N24" s="146"/>
      <c r="O24" s="146"/>
      <c r="P24" s="114"/>
      <c r="Q24" s="114"/>
      <c r="R24" s="114"/>
      <c r="S24" s="114"/>
      <c r="T24" s="114"/>
      <c r="U24" s="114"/>
      <c r="V24" s="114"/>
      <c r="W24" s="114"/>
    </row>
    <row r="25" spans="1:23">
      <c r="A25" s="114"/>
      <c r="B25" s="129" t="s">
        <v>17</v>
      </c>
      <c r="C25" s="160">
        <f t="shared" si="2"/>
        <v>62.227137663684395</v>
      </c>
      <c r="D25" s="157">
        <f>-Option3!$F$70-$D$22</f>
        <v>39.103779266420723</v>
      </c>
      <c r="E25" s="158">
        <f>-Option3!$E$70-Summary!$E$22</f>
        <v>93.458624963277884</v>
      </c>
      <c r="F25" s="158">
        <f>-Option3!$F$73-Summary!$F$22</f>
        <v>53.301263682728376</v>
      </c>
      <c r="G25" s="158">
        <f>-Option3!$E$73-Summary!$G$22</f>
        <v>71.153011644640458</v>
      </c>
      <c r="H25" s="159">
        <f t="shared" si="1"/>
        <v>63.848763444150357</v>
      </c>
      <c r="I25" s="146"/>
      <c r="J25" s="146"/>
      <c r="K25" s="146"/>
      <c r="L25" s="146"/>
      <c r="M25" s="146"/>
      <c r="N25" s="146"/>
      <c r="O25" s="146"/>
      <c r="P25" s="114"/>
      <c r="Q25" s="114"/>
      <c r="R25" s="114"/>
      <c r="S25" s="114"/>
      <c r="T25" s="114"/>
      <c r="U25" s="114"/>
      <c r="V25" s="114"/>
      <c r="W25" s="114"/>
    </row>
    <row r="26" spans="1:23">
      <c r="A26" s="114"/>
      <c r="B26" s="129" t="s">
        <v>18</v>
      </c>
      <c r="C26" s="160">
        <f t="shared" si="2"/>
        <v>66.632071749593706</v>
      </c>
      <c r="D26" s="157">
        <f>-Option4!$F$70-$D$22</f>
        <v>41.714870196211685</v>
      </c>
      <c r="E26" s="158">
        <f>-Option4!$E$70-Summary!$E$22</f>
        <v>100.30429494284729</v>
      </c>
      <c r="F26" s="158">
        <f>-Option4!$F$73-Summary!$F$22</f>
        <v>60.879841850755383</v>
      </c>
      <c r="G26" s="158">
        <f>-Option4!$E$73-Summary!$G$22</f>
        <v>78.731589812667465</v>
      </c>
      <c r="H26" s="159">
        <f t="shared" si="1"/>
        <v>69.652533710415099</v>
      </c>
      <c r="I26" s="146"/>
      <c r="J26" s="146"/>
      <c r="K26" s="146"/>
      <c r="L26" s="146"/>
      <c r="M26" s="146"/>
      <c r="N26" s="146"/>
      <c r="O26" s="146"/>
      <c r="P26" s="114"/>
      <c r="Q26" s="114"/>
      <c r="R26" s="114"/>
      <c r="S26" s="114"/>
      <c r="T26" s="114"/>
      <c r="U26" s="114"/>
      <c r="V26" s="114"/>
      <c r="W26" s="114"/>
    </row>
    <row r="27" spans="1:23" ht="14.5" thickBot="1">
      <c r="A27" s="114"/>
      <c r="B27" s="129"/>
      <c r="C27" s="161"/>
      <c r="D27" s="162"/>
      <c r="E27" s="163"/>
      <c r="F27" s="163"/>
      <c r="G27" s="163"/>
      <c r="H27" s="164"/>
      <c r="I27" s="146"/>
      <c r="J27" s="146"/>
      <c r="K27" s="146"/>
      <c r="L27" s="146"/>
      <c r="M27" s="146"/>
      <c r="N27" s="146"/>
      <c r="O27" s="146"/>
      <c r="P27" s="114"/>
      <c r="Q27" s="114"/>
      <c r="R27" s="114"/>
      <c r="S27" s="114"/>
      <c r="T27" s="114"/>
      <c r="U27" s="114"/>
      <c r="V27" s="114"/>
      <c r="W27" s="114"/>
    </row>
    <row r="28" spans="1:23">
      <c r="A28" s="114"/>
      <c r="B28" s="114"/>
      <c r="C28" s="114"/>
      <c r="D28" s="114"/>
      <c r="E28" s="145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14"/>
      <c r="Q28" s="114"/>
      <c r="R28" s="114"/>
      <c r="S28" s="114"/>
      <c r="T28" s="114"/>
      <c r="U28" s="114"/>
      <c r="V28" s="114"/>
      <c r="W28" s="114"/>
    </row>
    <row r="29" spans="1:23">
      <c r="A29" s="114"/>
      <c r="B29" s="114"/>
      <c r="C29" s="114"/>
      <c r="D29" s="114"/>
      <c r="E29" s="145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14"/>
      <c r="Q29" s="114"/>
      <c r="R29" s="114"/>
      <c r="S29" s="114"/>
      <c r="T29" s="114"/>
      <c r="U29" s="114"/>
      <c r="V29" s="114"/>
      <c r="W29" s="114"/>
    </row>
    <row r="30" spans="1:23">
      <c r="A30" s="114"/>
      <c r="B30" s="114"/>
      <c r="C30" s="114"/>
      <c r="D30" s="114"/>
      <c r="E30" s="145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14"/>
      <c r="Q30" s="114"/>
      <c r="R30" s="114"/>
      <c r="S30" s="114"/>
      <c r="T30" s="114"/>
      <c r="U30" s="114"/>
      <c r="V30" s="114"/>
      <c r="W30" s="114"/>
    </row>
    <row r="31" spans="1:23">
      <c r="A31" s="114"/>
      <c r="B31" s="114"/>
      <c r="C31" s="114"/>
      <c r="D31" s="114"/>
      <c r="E31" s="145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14"/>
      <c r="Q31" s="114"/>
      <c r="R31" s="114"/>
      <c r="S31" s="114"/>
      <c r="T31" s="114"/>
      <c r="U31" s="114"/>
      <c r="V31" s="114"/>
      <c r="W31" s="114"/>
    </row>
    <row r="32" spans="1:23">
      <c r="A32" s="114"/>
      <c r="B32" s="114"/>
      <c r="C32" s="114"/>
      <c r="D32" s="114"/>
      <c r="E32" s="145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14"/>
      <c r="Q32" s="114"/>
      <c r="R32" s="114"/>
      <c r="S32" s="114"/>
      <c r="T32" s="114"/>
      <c r="U32" s="114"/>
      <c r="V32" s="114"/>
      <c r="W32" s="114"/>
    </row>
    <row r="33" spans="1:23">
      <c r="A33" s="114"/>
      <c r="B33" s="114"/>
      <c r="C33" s="114"/>
      <c r="D33" s="114"/>
      <c r="E33" s="145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14"/>
      <c r="Q33" s="114"/>
      <c r="R33" s="114"/>
      <c r="S33" s="114"/>
      <c r="T33" s="114"/>
      <c r="U33" s="114"/>
      <c r="V33" s="114"/>
      <c r="W33" s="114"/>
    </row>
    <row r="34" spans="1:23">
      <c r="A34" s="114"/>
      <c r="B34" s="114"/>
      <c r="C34" s="114"/>
      <c r="D34" s="114"/>
      <c r="E34" s="145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14"/>
      <c r="Q34" s="114"/>
      <c r="R34" s="114"/>
      <c r="S34" s="114"/>
      <c r="T34" s="114"/>
      <c r="U34" s="114"/>
      <c r="V34" s="114"/>
      <c r="W34" s="114"/>
    </row>
    <row r="35" spans="1:23">
      <c r="A35" s="114"/>
      <c r="B35" s="114"/>
      <c r="C35" s="114"/>
      <c r="D35" s="114"/>
      <c r="E35" s="145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14"/>
      <c r="Q35" s="114"/>
      <c r="R35" s="114"/>
      <c r="S35" s="114"/>
      <c r="T35" s="114"/>
      <c r="U35" s="114"/>
      <c r="V35" s="114"/>
      <c r="W35" s="114"/>
    </row>
    <row r="36" spans="1:23">
      <c r="A36" s="114"/>
      <c r="B36" s="114"/>
      <c r="C36" s="114"/>
      <c r="D36" s="114"/>
      <c r="E36" s="145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14"/>
      <c r="Q36" s="114"/>
      <c r="R36" s="114"/>
      <c r="S36" s="114"/>
      <c r="T36" s="114"/>
      <c r="U36" s="114"/>
      <c r="V36" s="114"/>
      <c r="W36" s="114"/>
    </row>
    <row r="37" spans="1:23">
      <c r="A37" s="114"/>
      <c r="B37" s="114"/>
      <c r="C37" s="114"/>
      <c r="D37" s="114"/>
      <c r="E37" s="145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14"/>
      <c r="Q37" s="114"/>
      <c r="R37" s="114"/>
      <c r="S37" s="114"/>
      <c r="T37" s="114"/>
      <c r="U37" s="114"/>
      <c r="V37" s="114"/>
      <c r="W37" s="114"/>
    </row>
    <row r="38" spans="1:23">
      <c r="A38" s="114"/>
      <c r="B38" s="114"/>
      <c r="C38" s="114"/>
      <c r="D38" s="114"/>
      <c r="E38" s="145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14"/>
      <c r="Q38" s="114"/>
      <c r="R38" s="114"/>
      <c r="S38" s="114"/>
      <c r="T38" s="114"/>
      <c r="U38" s="114"/>
      <c r="V38" s="114"/>
      <c r="W38" s="114"/>
    </row>
    <row r="39" spans="1:23">
      <c r="A39" s="114"/>
      <c r="B39" s="114"/>
      <c r="C39" s="114"/>
      <c r="D39" s="114"/>
      <c r="E39" s="145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14"/>
      <c r="Q39" s="114"/>
      <c r="R39" s="114"/>
      <c r="S39" s="114"/>
      <c r="T39" s="114"/>
      <c r="U39" s="114"/>
      <c r="V39" s="114"/>
      <c r="W39" s="114"/>
    </row>
    <row r="40" spans="1:23">
      <c r="A40" s="114"/>
      <c r="B40" s="114"/>
      <c r="C40" s="114"/>
      <c r="D40" s="114"/>
      <c r="E40" s="145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14"/>
      <c r="Q40" s="114"/>
      <c r="R40" s="114"/>
      <c r="S40" s="114"/>
      <c r="T40" s="114"/>
      <c r="U40" s="114"/>
      <c r="V40" s="114"/>
      <c r="W40" s="114"/>
    </row>
    <row r="41" spans="1:23">
      <c r="A41" s="114"/>
      <c r="B41" s="114"/>
      <c r="C41" s="114"/>
      <c r="D41" s="114"/>
      <c r="E41" s="145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14"/>
      <c r="Q41" s="114"/>
      <c r="R41" s="114"/>
      <c r="S41" s="114"/>
      <c r="T41" s="114"/>
      <c r="U41" s="114"/>
      <c r="V41" s="114"/>
      <c r="W41" s="114"/>
    </row>
    <row r="42" spans="1:23">
      <c r="A42" s="114"/>
      <c r="B42" s="114"/>
      <c r="C42" s="114"/>
      <c r="D42" s="114"/>
      <c r="E42" s="145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14"/>
      <c r="Q42" s="114"/>
      <c r="R42" s="114"/>
      <c r="S42" s="114"/>
      <c r="T42" s="114"/>
      <c r="U42" s="114"/>
      <c r="V42" s="114"/>
      <c r="W42" s="114"/>
    </row>
    <row r="43" spans="1:23">
      <c r="A43" s="114"/>
      <c r="B43" s="114"/>
      <c r="C43" s="114"/>
      <c r="D43" s="114"/>
      <c r="E43" s="145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14"/>
      <c r="Q43" s="114"/>
      <c r="R43" s="114"/>
      <c r="S43" s="114"/>
      <c r="T43" s="114"/>
      <c r="U43" s="114"/>
      <c r="V43" s="114"/>
      <c r="W43" s="114"/>
    </row>
    <row r="44" spans="1:23">
      <c r="A44" s="114"/>
      <c r="B44" s="114"/>
      <c r="C44" s="114"/>
      <c r="D44" s="114"/>
      <c r="E44" s="145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14"/>
      <c r="Q44" s="114"/>
      <c r="R44" s="114"/>
      <c r="S44" s="114"/>
      <c r="T44" s="114"/>
      <c r="U44" s="114"/>
      <c r="V44" s="114"/>
      <c r="W44" s="114"/>
    </row>
    <row r="45" spans="1:23">
      <c r="A45" s="114"/>
      <c r="B45" s="114"/>
      <c r="C45" s="114"/>
      <c r="D45" s="114"/>
      <c r="E45" s="145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14"/>
      <c r="Q45" s="114"/>
      <c r="R45" s="114"/>
      <c r="S45" s="114"/>
      <c r="T45" s="114"/>
      <c r="U45" s="114"/>
      <c r="V45" s="114"/>
      <c r="W45" s="114"/>
    </row>
  </sheetData>
  <mergeCells count="4">
    <mergeCell ref="D8:F8"/>
    <mergeCell ref="G8:I8"/>
    <mergeCell ref="D9:F9"/>
    <mergeCell ref="G9:I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BU420"/>
  <sheetViews>
    <sheetView showGridLines="0" zoomScale="30" zoomScaleNormal="30" workbookViewId="0">
      <selection activeCell="C5" sqref="C5"/>
    </sheetView>
  </sheetViews>
  <sheetFormatPr defaultColWidth="0" defaultRowHeight="14" zeroHeight="1"/>
  <cols>
    <col min="1" max="1" width="2.58203125" style="4" customWidth="1"/>
    <col min="2" max="2" width="72.08203125" customWidth="1"/>
    <col min="3" max="3" width="13.25" customWidth="1"/>
    <col min="4" max="4" width="13.75" customWidth="1"/>
    <col min="5" max="5" width="10.58203125" customWidth="1"/>
    <col min="6" max="7" width="15" bestFit="1" customWidth="1"/>
    <col min="8" max="10" width="14" bestFit="1" customWidth="1"/>
    <col min="11" max="11" width="15.08203125" bestFit="1" customWidth="1"/>
    <col min="12" max="12" width="14" bestFit="1" customWidth="1"/>
    <col min="13" max="15" width="11.33203125" customWidth="1"/>
    <col min="16" max="16" width="11.08203125" bestFit="1" customWidth="1"/>
    <col min="17" max="17" width="13.58203125" customWidth="1"/>
    <col min="18" max="18" width="12.83203125" customWidth="1"/>
    <col min="19" max="19" width="12" customWidth="1"/>
    <col min="20" max="20" width="10.08203125" bestFit="1" customWidth="1"/>
    <col min="21" max="22" width="9.83203125" bestFit="1" customWidth="1"/>
    <col min="23" max="23" width="10.58203125" bestFit="1" customWidth="1"/>
    <col min="24" max="30" width="9.83203125" bestFit="1" customWidth="1"/>
    <col min="31" max="31" width="16.83203125" bestFit="1" customWidth="1"/>
    <col min="32" max="44" width="9.83203125" bestFit="1" customWidth="1"/>
    <col min="45" max="45" width="11.58203125" customWidth="1"/>
    <col min="46" max="50" width="9.83203125" bestFit="1" customWidth="1"/>
    <col min="51" max="51" width="12.33203125" bestFit="1" customWidth="1"/>
    <col min="52" max="52" width="65.83203125" bestFit="1" customWidth="1"/>
    <col min="53" max="53" width="9" customWidth="1"/>
    <col min="54" max="62" width="17.58203125" customWidth="1"/>
    <col min="63" max="73" width="9" customWidth="1"/>
    <col min="74" max="16384" width="9" hidden="1"/>
  </cols>
  <sheetData>
    <row r="1" spans="1:8"/>
    <row r="2" spans="1:8">
      <c r="A2"/>
    </row>
    <row r="3" spans="1:8">
      <c r="B3" s="43" t="s">
        <v>28</v>
      </c>
      <c r="C3" s="43" t="s">
        <v>29</v>
      </c>
      <c r="D3" s="22" t="s">
        <v>30</v>
      </c>
      <c r="E3" s="44" t="s">
        <v>31</v>
      </c>
      <c r="F3" s="44" t="s">
        <v>32</v>
      </c>
      <c r="G3" s="44" t="s">
        <v>33</v>
      </c>
      <c r="H3" s="44" t="s">
        <v>34</v>
      </c>
    </row>
    <row r="4" spans="1:8">
      <c r="A4" s="5">
        <v>0</v>
      </c>
      <c r="B4" s="29" t="s">
        <v>35</v>
      </c>
      <c r="C4" s="45">
        <v>0</v>
      </c>
      <c r="D4" s="46">
        <f t="shared" ref="D4" si="0">PMT(DCRBC,45,-C4,0)</f>
        <v>0</v>
      </c>
      <c r="E4" s="1" t="s">
        <v>36</v>
      </c>
      <c r="F4" s="1" t="s">
        <v>36</v>
      </c>
      <c r="G4" s="1" t="s">
        <v>36</v>
      </c>
      <c r="H4" s="1" t="s">
        <v>36</v>
      </c>
    </row>
    <row r="5" spans="1:8">
      <c r="A5" s="5">
        <v>1</v>
      </c>
      <c r="B5" s="29" t="s">
        <v>37</v>
      </c>
      <c r="C5" s="167">
        <v>35.6</v>
      </c>
      <c r="D5" s="46">
        <f t="shared" ref="D5:D8" si="1">PMT(DCRBC,45,-C5,0)</f>
        <v>2.6165847274156966</v>
      </c>
      <c r="E5" s="37">
        <v>-0.25</v>
      </c>
      <c r="F5" s="40">
        <f>C5*(1+E5)</f>
        <v>26.700000000000003</v>
      </c>
      <c r="G5" s="39">
        <v>0.25</v>
      </c>
      <c r="H5" s="40">
        <f>C5*(1+G5)</f>
        <v>44.5</v>
      </c>
    </row>
    <row r="6" spans="1:8">
      <c r="A6" s="5">
        <v>2</v>
      </c>
      <c r="B6" s="29" t="s">
        <v>38</v>
      </c>
      <c r="C6" s="167">
        <v>36.15</v>
      </c>
      <c r="D6" s="46">
        <f>PMT(DCRBC,45,-C6,0)</f>
        <v>2.6570094914628486</v>
      </c>
      <c r="E6" s="37">
        <f>E5</f>
        <v>-0.25</v>
      </c>
      <c r="F6" s="40">
        <f t="shared" ref="F6:F8" si="2">C6*(1+E6)</f>
        <v>27.112499999999997</v>
      </c>
      <c r="G6" s="38">
        <f>G5</f>
        <v>0.25</v>
      </c>
      <c r="H6" s="40">
        <f t="shared" ref="H6:H8" si="3">C6*(1+G6)</f>
        <v>45.1875</v>
      </c>
    </row>
    <row r="7" spans="1:8">
      <c r="A7" s="5">
        <v>3</v>
      </c>
      <c r="B7" s="29" t="s">
        <v>39</v>
      </c>
      <c r="C7" s="167">
        <v>46.8</v>
      </c>
      <c r="D7" s="46">
        <f t="shared" si="1"/>
        <v>3.439779922557713</v>
      </c>
      <c r="E7" s="37">
        <f t="shared" ref="E7:E8" si="4">E6</f>
        <v>-0.25</v>
      </c>
      <c r="F7" s="40">
        <f t="shared" si="2"/>
        <v>35.099999999999994</v>
      </c>
      <c r="G7" s="38">
        <f t="shared" ref="G7:G8" si="5">G6</f>
        <v>0.25</v>
      </c>
      <c r="H7" s="40">
        <f t="shared" si="3"/>
        <v>58.5</v>
      </c>
    </row>
    <row r="8" spans="1:8">
      <c r="A8" s="5">
        <v>4</v>
      </c>
      <c r="B8" s="29" t="s">
        <v>40</v>
      </c>
      <c r="C8" s="167">
        <v>50.96</v>
      </c>
      <c r="D8" s="46">
        <f t="shared" si="1"/>
        <v>3.745538137896177</v>
      </c>
      <c r="E8" s="37">
        <f t="shared" si="4"/>
        <v>-0.25</v>
      </c>
      <c r="F8" s="40">
        <f t="shared" si="2"/>
        <v>38.22</v>
      </c>
      <c r="G8" s="38">
        <f t="shared" si="5"/>
        <v>0.25</v>
      </c>
      <c r="H8" s="40">
        <f t="shared" si="3"/>
        <v>63.7</v>
      </c>
    </row>
    <row r="9" spans="1:8">
      <c r="A9" s="5"/>
      <c r="B9" s="29" t="s">
        <v>41</v>
      </c>
      <c r="C9" s="28"/>
      <c r="D9" s="46"/>
      <c r="E9" s="37"/>
      <c r="F9" s="40"/>
      <c r="G9" s="38"/>
      <c r="H9" s="40"/>
    </row>
    <row r="10" spans="1:8">
      <c r="A10" s="5"/>
      <c r="B10" s="29"/>
      <c r="C10" s="28"/>
      <c r="D10" s="46"/>
      <c r="E10" s="1"/>
      <c r="F10" s="1"/>
      <c r="G10" s="1"/>
      <c r="H10" s="1"/>
    </row>
    <row r="11" spans="1:8">
      <c r="A11" s="5"/>
    </row>
    <row r="12" spans="1:8">
      <c r="B12" s="4"/>
      <c r="C12" s="4"/>
      <c r="D12" s="4"/>
      <c r="E12" s="4"/>
    </row>
    <row r="13" spans="1:8">
      <c r="B13" s="43" t="s">
        <v>42</v>
      </c>
      <c r="C13" s="44" t="s">
        <v>43</v>
      </c>
      <c r="D13" s="44" t="s">
        <v>31</v>
      </c>
      <c r="E13" s="44" t="s">
        <v>32</v>
      </c>
      <c r="F13" s="44" t="s">
        <v>33</v>
      </c>
      <c r="G13" s="44" t="s">
        <v>34</v>
      </c>
    </row>
    <row r="14" spans="1:8">
      <c r="B14" s="98" t="s">
        <v>44</v>
      </c>
      <c r="C14" s="99">
        <v>7.0000000000000007E-2</v>
      </c>
      <c r="D14" s="100"/>
      <c r="E14" s="100">
        <v>3.9E-2</v>
      </c>
      <c r="F14" s="100"/>
      <c r="G14" s="100">
        <v>0.105</v>
      </c>
    </row>
    <row r="15" spans="1:8">
      <c r="B15" s="103" t="s">
        <v>45</v>
      </c>
      <c r="C15" s="104"/>
      <c r="D15" s="101">
        <v>-0.25</v>
      </c>
      <c r="E15" s="77"/>
      <c r="F15" s="102">
        <v>0.25</v>
      </c>
      <c r="G15" s="77"/>
    </row>
    <row r="16" spans="1:8"/>
    <row r="17" spans="2:52" ht="14.5" thickBot="1"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</row>
    <row r="18" spans="2:52" ht="14.5" thickBot="1">
      <c r="B18" s="8" t="s">
        <v>46</v>
      </c>
      <c r="C18" s="83" t="s">
        <v>47</v>
      </c>
      <c r="D18" s="83" t="s">
        <v>48</v>
      </c>
      <c r="E18" s="83" t="s">
        <v>49</v>
      </c>
      <c r="F18" s="83" t="s">
        <v>50</v>
      </c>
      <c r="G18" s="83" t="s">
        <v>51</v>
      </c>
      <c r="H18" s="83" t="s">
        <v>52</v>
      </c>
      <c r="I18" s="83" t="s">
        <v>53</v>
      </c>
      <c r="J18" s="83" t="s">
        <v>54</v>
      </c>
      <c r="K18" s="83" t="s">
        <v>55</v>
      </c>
      <c r="L18" s="83" t="s">
        <v>56</v>
      </c>
      <c r="M18" s="83" t="s">
        <v>57</v>
      </c>
      <c r="N18" s="83" t="s">
        <v>58</v>
      </c>
      <c r="O18" s="83" t="s">
        <v>59</v>
      </c>
      <c r="P18" s="83" t="s">
        <v>60</v>
      </c>
      <c r="Q18" s="83" t="s">
        <v>61</v>
      </c>
      <c r="R18" s="83" t="s">
        <v>62</v>
      </c>
      <c r="S18" s="83" t="s">
        <v>63</v>
      </c>
      <c r="T18" s="83" t="s">
        <v>64</v>
      </c>
      <c r="U18" s="83" t="s">
        <v>65</v>
      </c>
      <c r="V18" s="83" t="s">
        <v>66</v>
      </c>
      <c r="W18" s="83" t="s">
        <v>67</v>
      </c>
      <c r="X18" s="83" t="s">
        <v>68</v>
      </c>
      <c r="Y18" s="83" t="s">
        <v>69</v>
      </c>
      <c r="Z18" s="83" t="s">
        <v>70</v>
      </c>
      <c r="AA18" s="83" t="s">
        <v>71</v>
      </c>
      <c r="AB18" s="83" t="s">
        <v>72</v>
      </c>
      <c r="AC18" s="83" t="s">
        <v>73</v>
      </c>
      <c r="AD18" s="83" t="s">
        <v>74</v>
      </c>
      <c r="AE18" s="83" t="s">
        <v>75</v>
      </c>
      <c r="AF18" s="83" t="s">
        <v>76</v>
      </c>
      <c r="AG18" s="83" t="s">
        <v>77</v>
      </c>
      <c r="AH18" s="83" t="s">
        <v>78</v>
      </c>
      <c r="AI18" s="83" t="s">
        <v>79</v>
      </c>
      <c r="AJ18" s="83" t="s">
        <v>80</v>
      </c>
      <c r="AK18" s="83" t="s">
        <v>81</v>
      </c>
      <c r="AL18" s="83" t="s">
        <v>82</v>
      </c>
      <c r="AM18" s="83" t="s">
        <v>83</v>
      </c>
      <c r="AN18" s="83" t="s">
        <v>84</v>
      </c>
      <c r="AO18" s="83" t="s">
        <v>85</v>
      </c>
      <c r="AP18" s="83" t="s">
        <v>86</v>
      </c>
      <c r="AQ18" s="83" t="s">
        <v>87</v>
      </c>
      <c r="AR18" s="83" t="s">
        <v>88</v>
      </c>
      <c r="AS18" s="83" t="s">
        <v>89</v>
      </c>
      <c r="AT18" s="83" t="s">
        <v>90</v>
      </c>
      <c r="AU18" s="83" t="s">
        <v>91</v>
      </c>
      <c r="AV18" s="83" t="s">
        <v>92</v>
      </c>
      <c r="AW18" s="83" t="s">
        <v>93</v>
      </c>
      <c r="AX18" s="83" t="s">
        <v>94</v>
      </c>
      <c r="AY18" s="83" t="s">
        <v>95</v>
      </c>
      <c r="AZ18" s="6"/>
    </row>
    <row r="19" spans="2:52">
      <c r="B19" s="80" t="s">
        <v>96</v>
      </c>
      <c r="C19" s="81"/>
      <c r="D19" s="92">
        <v>0</v>
      </c>
      <c r="E19" s="92">
        <v>0</v>
      </c>
      <c r="F19" s="92">
        <v>0</v>
      </c>
      <c r="G19" s="92">
        <v>0</v>
      </c>
      <c r="H19" s="92">
        <v>0</v>
      </c>
      <c r="I19" s="92">
        <v>0</v>
      </c>
      <c r="J19" s="92">
        <v>0</v>
      </c>
      <c r="K19" s="92">
        <v>0</v>
      </c>
      <c r="L19" s="92">
        <v>0</v>
      </c>
      <c r="M19" s="92">
        <v>0</v>
      </c>
      <c r="N19" s="92">
        <v>0</v>
      </c>
      <c r="O19" s="92">
        <v>0</v>
      </c>
      <c r="P19" s="92">
        <v>0</v>
      </c>
      <c r="Q19" s="92">
        <v>0</v>
      </c>
      <c r="R19" s="92">
        <v>0</v>
      </c>
      <c r="S19" s="92">
        <v>0</v>
      </c>
      <c r="T19" s="92">
        <v>0</v>
      </c>
      <c r="U19" s="92">
        <v>0</v>
      </c>
      <c r="V19" s="92">
        <v>0</v>
      </c>
      <c r="W19" s="92">
        <v>0</v>
      </c>
      <c r="X19" s="92">
        <v>0</v>
      </c>
      <c r="Y19" s="92">
        <v>0</v>
      </c>
      <c r="Z19" s="92">
        <v>0</v>
      </c>
      <c r="AA19" s="92">
        <v>0</v>
      </c>
      <c r="AB19" s="92">
        <v>0</v>
      </c>
      <c r="AC19" s="92">
        <v>0</v>
      </c>
      <c r="AD19" s="92">
        <v>0</v>
      </c>
      <c r="AE19" s="92">
        <v>0</v>
      </c>
      <c r="AF19" s="92">
        <v>0</v>
      </c>
      <c r="AG19" s="92">
        <v>0</v>
      </c>
      <c r="AH19" s="92">
        <v>0</v>
      </c>
      <c r="AI19" s="92">
        <v>0</v>
      </c>
      <c r="AJ19" s="92">
        <v>0</v>
      </c>
      <c r="AK19" s="92">
        <v>0</v>
      </c>
      <c r="AL19" s="92">
        <v>0</v>
      </c>
      <c r="AM19" s="92">
        <v>0</v>
      </c>
      <c r="AN19" s="92">
        <v>0</v>
      </c>
      <c r="AO19" s="92">
        <v>0</v>
      </c>
      <c r="AP19" s="92">
        <v>0</v>
      </c>
      <c r="AQ19" s="92">
        <v>0</v>
      </c>
      <c r="AR19" s="92">
        <v>0</v>
      </c>
      <c r="AS19" s="92">
        <v>0</v>
      </c>
      <c r="AT19" s="92">
        <v>0</v>
      </c>
      <c r="AU19" s="92">
        <v>0</v>
      </c>
      <c r="AV19" s="92">
        <v>0</v>
      </c>
      <c r="AW19" s="92">
        <v>0</v>
      </c>
      <c r="AX19" s="92">
        <v>0</v>
      </c>
      <c r="AY19" s="92">
        <v>0</v>
      </c>
      <c r="AZ19" s="30"/>
    </row>
    <row r="20" spans="2:52">
      <c r="B20" s="13" t="s">
        <v>97</v>
      </c>
      <c r="C20" s="49"/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94">
        <v>0</v>
      </c>
      <c r="L20" s="94">
        <v>0</v>
      </c>
      <c r="M20" s="94">
        <v>0</v>
      </c>
      <c r="N20" s="94">
        <v>0</v>
      </c>
      <c r="O20" s="94">
        <v>0</v>
      </c>
      <c r="P20" s="94">
        <v>0</v>
      </c>
      <c r="Q20" s="94">
        <v>0</v>
      </c>
      <c r="R20" s="94">
        <v>0</v>
      </c>
      <c r="S20" s="94">
        <v>0</v>
      </c>
      <c r="T20" s="94">
        <v>0</v>
      </c>
      <c r="U20" s="94">
        <v>0</v>
      </c>
      <c r="V20" s="94">
        <v>0</v>
      </c>
      <c r="W20" s="94">
        <v>0</v>
      </c>
      <c r="X20" s="94">
        <v>0</v>
      </c>
      <c r="Y20" s="94">
        <v>0</v>
      </c>
      <c r="Z20" s="94">
        <v>0</v>
      </c>
      <c r="AA20" s="94">
        <v>0</v>
      </c>
      <c r="AB20" s="94">
        <v>0</v>
      </c>
      <c r="AC20" s="94">
        <v>0</v>
      </c>
      <c r="AD20" s="94">
        <v>0</v>
      </c>
      <c r="AE20" s="94">
        <v>0</v>
      </c>
      <c r="AF20" s="94">
        <v>0</v>
      </c>
      <c r="AG20" s="94">
        <v>0</v>
      </c>
      <c r="AH20" s="94">
        <v>0</v>
      </c>
      <c r="AI20" s="94">
        <v>0</v>
      </c>
      <c r="AJ20" s="94">
        <v>0</v>
      </c>
      <c r="AK20" s="94">
        <v>0</v>
      </c>
      <c r="AL20" s="94">
        <v>0</v>
      </c>
      <c r="AM20" s="94">
        <v>0</v>
      </c>
      <c r="AN20" s="94">
        <v>0</v>
      </c>
      <c r="AO20" s="94">
        <v>0</v>
      </c>
      <c r="AP20" s="94">
        <v>0</v>
      </c>
      <c r="AQ20" s="94">
        <v>0</v>
      </c>
      <c r="AR20" s="94">
        <v>0</v>
      </c>
      <c r="AS20" s="94">
        <v>0</v>
      </c>
      <c r="AT20" s="94">
        <v>0</v>
      </c>
      <c r="AU20" s="94">
        <v>0</v>
      </c>
      <c r="AV20" s="94">
        <v>0</v>
      </c>
      <c r="AW20" s="94">
        <v>0</v>
      </c>
      <c r="AX20" s="94">
        <v>0</v>
      </c>
      <c r="AY20" s="94">
        <v>0</v>
      </c>
      <c r="AZ20" s="30"/>
    </row>
    <row r="21" spans="2:52">
      <c r="B21" s="13" t="s">
        <v>98</v>
      </c>
      <c r="C21" s="49"/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94">
        <v>0</v>
      </c>
      <c r="K21" s="94">
        <v>0</v>
      </c>
      <c r="L21" s="94">
        <v>0</v>
      </c>
      <c r="M21" s="94">
        <v>0</v>
      </c>
      <c r="N21" s="94">
        <v>0</v>
      </c>
      <c r="O21" s="94">
        <v>0</v>
      </c>
      <c r="P21" s="94">
        <v>0</v>
      </c>
      <c r="Q21" s="94">
        <v>0</v>
      </c>
      <c r="R21" s="94">
        <v>0</v>
      </c>
      <c r="S21" s="94">
        <v>0</v>
      </c>
      <c r="T21" s="94">
        <v>0</v>
      </c>
      <c r="U21" s="94">
        <v>0</v>
      </c>
      <c r="V21" s="94">
        <v>0</v>
      </c>
      <c r="W21" s="94">
        <v>0</v>
      </c>
      <c r="X21" s="94">
        <v>0</v>
      </c>
      <c r="Y21" s="94">
        <v>0</v>
      </c>
      <c r="Z21" s="94">
        <v>0</v>
      </c>
      <c r="AA21" s="94">
        <v>0</v>
      </c>
      <c r="AB21" s="94">
        <v>0</v>
      </c>
      <c r="AC21" s="94">
        <v>0</v>
      </c>
      <c r="AD21" s="94">
        <v>0</v>
      </c>
      <c r="AE21" s="94">
        <v>0</v>
      </c>
      <c r="AF21" s="94">
        <v>0</v>
      </c>
      <c r="AG21" s="94">
        <v>0</v>
      </c>
      <c r="AH21" s="94">
        <v>0</v>
      </c>
      <c r="AI21" s="94">
        <v>0</v>
      </c>
      <c r="AJ21" s="94">
        <v>0</v>
      </c>
      <c r="AK21" s="94">
        <v>0</v>
      </c>
      <c r="AL21" s="94">
        <v>0</v>
      </c>
      <c r="AM21" s="94">
        <v>0</v>
      </c>
      <c r="AN21" s="94">
        <v>0</v>
      </c>
      <c r="AO21" s="94">
        <v>0</v>
      </c>
      <c r="AP21" s="94">
        <v>0</v>
      </c>
      <c r="AQ21" s="94">
        <v>0</v>
      </c>
      <c r="AR21" s="94">
        <v>0</v>
      </c>
      <c r="AS21" s="94">
        <v>0</v>
      </c>
      <c r="AT21" s="94">
        <v>0</v>
      </c>
      <c r="AU21" s="94">
        <v>0</v>
      </c>
      <c r="AV21" s="94">
        <v>0</v>
      </c>
      <c r="AW21" s="94">
        <v>0</v>
      </c>
      <c r="AX21" s="94">
        <v>0</v>
      </c>
      <c r="AY21" s="94">
        <v>0</v>
      </c>
      <c r="AZ21" s="30"/>
    </row>
    <row r="22" spans="2:52">
      <c r="B22" s="13" t="s">
        <v>99</v>
      </c>
      <c r="C22" s="49"/>
      <c r="D22" s="94">
        <v>0</v>
      </c>
      <c r="E22" s="94">
        <v>0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94">
        <v>0</v>
      </c>
      <c r="L22" s="94">
        <v>0</v>
      </c>
      <c r="M22" s="94">
        <v>0</v>
      </c>
      <c r="N22" s="94">
        <v>0</v>
      </c>
      <c r="O22" s="94">
        <v>0</v>
      </c>
      <c r="P22" s="94">
        <v>0</v>
      </c>
      <c r="Q22" s="94">
        <v>0</v>
      </c>
      <c r="R22" s="94">
        <v>0</v>
      </c>
      <c r="S22" s="94">
        <v>0</v>
      </c>
      <c r="T22" s="94">
        <v>0</v>
      </c>
      <c r="U22" s="94">
        <v>0</v>
      </c>
      <c r="V22" s="94">
        <v>0</v>
      </c>
      <c r="W22" s="94">
        <v>0</v>
      </c>
      <c r="X22" s="94">
        <v>0</v>
      </c>
      <c r="Y22" s="94">
        <v>0</v>
      </c>
      <c r="Z22" s="94">
        <v>0</v>
      </c>
      <c r="AA22" s="94">
        <v>0</v>
      </c>
      <c r="AB22" s="94">
        <v>0</v>
      </c>
      <c r="AC22" s="94">
        <v>0</v>
      </c>
      <c r="AD22" s="94">
        <v>0</v>
      </c>
      <c r="AE22" s="94">
        <v>0</v>
      </c>
      <c r="AF22" s="94">
        <v>0</v>
      </c>
      <c r="AG22" s="94">
        <v>0</v>
      </c>
      <c r="AH22" s="94">
        <v>0</v>
      </c>
      <c r="AI22" s="94">
        <v>0</v>
      </c>
      <c r="AJ22" s="94">
        <v>0</v>
      </c>
      <c r="AK22" s="94">
        <v>0</v>
      </c>
      <c r="AL22" s="94">
        <v>0</v>
      </c>
      <c r="AM22" s="94">
        <v>0</v>
      </c>
      <c r="AN22" s="94">
        <v>0</v>
      </c>
      <c r="AO22" s="94">
        <v>0</v>
      </c>
      <c r="AP22" s="94">
        <v>0</v>
      </c>
      <c r="AQ22" s="94">
        <v>0</v>
      </c>
      <c r="AR22" s="94">
        <v>0</v>
      </c>
      <c r="AS22" s="94">
        <v>0</v>
      </c>
      <c r="AT22" s="94">
        <v>0</v>
      </c>
      <c r="AU22" s="94">
        <v>0</v>
      </c>
      <c r="AV22" s="94">
        <v>0</v>
      </c>
      <c r="AW22" s="94">
        <v>0</v>
      </c>
      <c r="AX22" s="94">
        <v>0</v>
      </c>
      <c r="AY22" s="94">
        <v>0</v>
      </c>
      <c r="AZ22" s="30"/>
    </row>
    <row r="23" spans="2:52" ht="14.5" thickBot="1">
      <c r="B23" s="14" t="s">
        <v>100</v>
      </c>
      <c r="C23" s="82"/>
      <c r="D23" s="96">
        <v>0</v>
      </c>
      <c r="E23" s="96">
        <v>0</v>
      </c>
      <c r="F23" s="96">
        <v>0</v>
      </c>
      <c r="G23" s="96">
        <v>0</v>
      </c>
      <c r="H23" s="96">
        <v>0</v>
      </c>
      <c r="I23" s="96">
        <v>0</v>
      </c>
      <c r="J23" s="96">
        <v>0</v>
      </c>
      <c r="K23" s="96">
        <v>0</v>
      </c>
      <c r="L23" s="96">
        <v>0</v>
      </c>
      <c r="M23" s="96">
        <v>0</v>
      </c>
      <c r="N23" s="96">
        <v>0</v>
      </c>
      <c r="O23" s="96">
        <v>0</v>
      </c>
      <c r="P23" s="96">
        <v>0</v>
      </c>
      <c r="Q23" s="96">
        <v>0</v>
      </c>
      <c r="R23" s="96">
        <v>0</v>
      </c>
      <c r="S23" s="96">
        <v>0</v>
      </c>
      <c r="T23" s="96">
        <v>0</v>
      </c>
      <c r="U23" s="96">
        <v>0</v>
      </c>
      <c r="V23" s="96">
        <v>0</v>
      </c>
      <c r="W23" s="96">
        <v>0</v>
      </c>
      <c r="X23" s="96">
        <v>0</v>
      </c>
      <c r="Y23" s="96">
        <v>0</v>
      </c>
      <c r="Z23" s="96">
        <v>0</v>
      </c>
      <c r="AA23" s="96">
        <v>0</v>
      </c>
      <c r="AB23" s="96">
        <v>0</v>
      </c>
      <c r="AC23" s="96">
        <v>0</v>
      </c>
      <c r="AD23" s="96">
        <v>0</v>
      </c>
      <c r="AE23" s="96">
        <v>0</v>
      </c>
      <c r="AF23" s="96">
        <v>0</v>
      </c>
      <c r="AG23" s="96">
        <v>0</v>
      </c>
      <c r="AH23" s="96">
        <v>0</v>
      </c>
      <c r="AI23" s="96">
        <v>0</v>
      </c>
      <c r="AJ23" s="96">
        <v>0</v>
      </c>
      <c r="AK23" s="96">
        <v>0</v>
      </c>
      <c r="AL23" s="96">
        <v>0</v>
      </c>
      <c r="AM23" s="96">
        <v>0</v>
      </c>
      <c r="AN23" s="96">
        <v>0</v>
      </c>
      <c r="AO23" s="96">
        <v>0</v>
      </c>
      <c r="AP23" s="96">
        <v>0</v>
      </c>
      <c r="AQ23" s="96">
        <v>0</v>
      </c>
      <c r="AR23" s="96">
        <v>0</v>
      </c>
      <c r="AS23" s="96">
        <v>0</v>
      </c>
      <c r="AT23" s="96">
        <v>0</v>
      </c>
      <c r="AU23" s="96">
        <v>0</v>
      </c>
      <c r="AV23" s="96">
        <v>0</v>
      </c>
      <c r="AW23" s="96">
        <v>0</v>
      </c>
      <c r="AX23" s="96">
        <v>0</v>
      </c>
      <c r="AY23" s="96">
        <v>0</v>
      </c>
      <c r="AZ23" s="30"/>
    </row>
    <row r="24" spans="2:52">
      <c r="B24" s="80" t="s">
        <v>101</v>
      </c>
      <c r="C24" s="81"/>
      <c r="D24" s="92">
        <v>0</v>
      </c>
      <c r="E24" s="92">
        <v>0</v>
      </c>
      <c r="F24" s="92">
        <v>0</v>
      </c>
      <c r="G24" s="92">
        <v>0</v>
      </c>
      <c r="H24" s="93">
        <v>0.81774840748650635</v>
      </c>
      <c r="I24" s="93">
        <v>1.0355222783363349</v>
      </c>
      <c r="J24" s="93">
        <v>1.1637903508885945</v>
      </c>
      <c r="K24" s="93">
        <v>0.81323502368579559</v>
      </c>
      <c r="L24" s="93">
        <v>1.5042886146715562</v>
      </c>
      <c r="M24" s="93">
        <v>0.2518864682770946</v>
      </c>
      <c r="N24" s="93">
        <v>0.33822966940869537</v>
      </c>
      <c r="O24" s="93">
        <v>4.2719512909726056</v>
      </c>
      <c r="P24" s="93">
        <v>1.2747404377094673</v>
      </c>
      <c r="Q24" s="93">
        <v>4.7090179755382193</v>
      </c>
      <c r="R24" s="93">
        <v>2.1948528233443225</v>
      </c>
      <c r="S24" s="93">
        <v>2.2656529690988934</v>
      </c>
      <c r="T24" s="93">
        <v>2.3312036655028563</v>
      </c>
      <c r="U24" s="93">
        <v>2.3922299038608257</v>
      </c>
      <c r="V24" s="93">
        <v>2.4493161373995642</v>
      </c>
      <c r="W24" s="93">
        <v>2.5029404110613909</v>
      </c>
      <c r="X24" s="93">
        <v>2.5534987211009996</v>
      </c>
      <c r="Y24" s="93">
        <v>2.6013227797534495</v>
      </c>
      <c r="Z24" s="93">
        <v>2.6466932179160674</v>
      </c>
      <c r="AA24" s="93">
        <v>2.6898495632595334</v>
      </c>
      <c r="AB24" s="93">
        <v>2.7309978949837519</v>
      </c>
      <c r="AC24" s="93">
        <v>2.770316795612386</v>
      </c>
      <c r="AD24" s="93">
        <v>2.8079620351562413</v>
      </c>
      <c r="AE24" s="93">
        <v>2.8440702984325705</v>
      </c>
      <c r="AF24" s="93">
        <v>2.8787621809108117</v>
      </c>
      <c r="AG24" s="93">
        <v>2.9121446188576763</v>
      </c>
      <c r="AH24" s="93">
        <v>2.9443128773147746</v>
      </c>
      <c r="AI24" s="93">
        <v>2.9753521890718355</v>
      </c>
      <c r="AJ24" s="93">
        <v>3.0053391156727445</v>
      </c>
      <c r="AK24" s="93">
        <v>3.034342685174702</v>
      </c>
      <c r="AL24" s="93">
        <v>3.0624253492114826</v>
      </c>
      <c r="AM24" s="93">
        <v>3.0896437927404281</v>
      </c>
      <c r="AN24" s="93">
        <v>3.1160496228733092</v>
      </c>
      <c r="AO24" s="93">
        <v>3.1416899578312778</v>
      </c>
      <c r="AP24" s="93">
        <v>3.166607932912918</v>
      </c>
      <c r="AQ24" s="93">
        <v>3.1908431371236015</v>
      </c>
      <c r="AR24" s="93">
        <v>3.2144319915653679</v>
      </c>
      <c r="AS24" s="93">
        <v>3.2374080786674884</v>
      </c>
      <c r="AT24" s="93">
        <v>3.2598024297279857</v>
      </c>
      <c r="AU24" s="93">
        <v>3.2816437769446476</v>
      </c>
      <c r="AV24" s="93">
        <v>3.3029587750714517</v>
      </c>
      <c r="AW24" s="93">
        <v>3.3237721969900869</v>
      </c>
      <c r="AX24" s="93">
        <v>3.3441071067956698</v>
      </c>
      <c r="AY24" s="93">
        <v>3.3639850134294211</v>
      </c>
      <c r="AZ24" s="30"/>
    </row>
    <row r="25" spans="2:52">
      <c r="B25" s="13" t="s">
        <v>102</v>
      </c>
      <c r="C25" s="49"/>
      <c r="D25" s="94">
        <v>0</v>
      </c>
      <c r="E25" s="94">
        <v>0</v>
      </c>
      <c r="F25" s="94">
        <v>0</v>
      </c>
      <c r="G25" s="94">
        <v>0</v>
      </c>
      <c r="H25" s="95">
        <v>0.83168001761643262</v>
      </c>
      <c r="I25" s="95">
        <v>6.9494114284682676E-2</v>
      </c>
      <c r="J25" s="95">
        <v>1.0358807779792991</v>
      </c>
      <c r="K25" s="95">
        <v>1.6286591334680003</v>
      </c>
      <c r="L25" s="95">
        <v>0.50425547849114805</v>
      </c>
      <c r="M25" s="95">
        <v>1.5712600010424738</v>
      </c>
      <c r="N25" s="95">
        <v>0.74425981458421198</v>
      </c>
      <c r="O25" s="95">
        <v>2.5010965098562385</v>
      </c>
      <c r="P25" s="95">
        <v>2.1211707302062095</v>
      </c>
      <c r="Q25" s="95">
        <v>0.89261524237594358</v>
      </c>
      <c r="R25" s="95">
        <v>1.5337681951780073</v>
      </c>
      <c r="S25" s="95">
        <v>1.5792387517730444</v>
      </c>
      <c r="T25" s="95">
        <v>1.6213379115828688</v>
      </c>
      <c r="U25" s="95">
        <v>1.660531291701852</v>
      </c>
      <c r="V25" s="95">
        <v>1.6971942503053399</v>
      </c>
      <c r="W25" s="95">
        <v>1.7316338061059782</v>
      </c>
      <c r="X25" s="95">
        <v>1.7641042830167839</v>
      </c>
      <c r="Y25" s="95">
        <v>1.7948187192991447</v>
      </c>
      <c r="Z25" s="95">
        <v>1.8239573468291848</v>
      </c>
      <c r="AA25" s="95">
        <v>1.8516739994216456</v>
      </c>
      <c r="AB25" s="95">
        <v>1.8781010290063505</v>
      </c>
      <c r="AC25" s="95">
        <v>1.9033531280978773</v>
      </c>
      <c r="AD25" s="95">
        <v>1.9275303381441167</v>
      </c>
      <c r="AE25" s="95">
        <v>1.9507204433530294</v>
      </c>
      <c r="AF25" s="95">
        <v>1.9730008947391542</v>
      </c>
      <c r="AG25" s="95">
        <v>1.9944403708555609</v>
      </c>
      <c r="AH25" s="95">
        <v>2.0151000545489781</v>
      </c>
      <c r="AI25" s="95">
        <v>2.035034685570968</v>
      </c>
      <c r="AJ25" s="95">
        <v>2.0542934346679615</v>
      </c>
      <c r="AK25" s="95">
        <v>2.0729206342936308</v>
      </c>
      <c r="AL25" s="95">
        <v>2.0909563932714494</v>
      </c>
      <c r="AM25" s="95">
        <v>2.1084371168451272</v>
      </c>
      <c r="AN25" s="95">
        <v>2.1253959490720877</v>
      </c>
      <c r="AO25" s="95">
        <v>2.141863151072823</v>
      </c>
      <c r="AP25" s="95">
        <v>2.1578664259828932</v>
      </c>
      <c r="AQ25" s="95">
        <v>2.1734311993729687</v>
      </c>
      <c r="AR25" s="95">
        <v>2.1885808622652543</v>
      </c>
      <c r="AS25" s="95">
        <v>2.2033369825779308</v>
      </c>
      <c r="AT25" s="95">
        <v>2.2177194897952943</v>
      </c>
      <c r="AU25" s="95">
        <v>2.2317468368316944</v>
      </c>
      <c r="AV25" s="95">
        <v>2.2454361423877551</v>
      </c>
      <c r="AW25" s="95">
        <v>2.2588033165538701</v>
      </c>
      <c r="AX25" s="95">
        <v>2.27186317197246</v>
      </c>
      <c r="AY25" s="95">
        <v>2.2846295225067381</v>
      </c>
      <c r="AZ25" s="30"/>
    </row>
    <row r="26" spans="2:52">
      <c r="B26" s="13" t="s">
        <v>103</v>
      </c>
      <c r="C26" s="49"/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v>0</v>
      </c>
      <c r="K26" s="94">
        <v>0</v>
      </c>
      <c r="L26" s="94">
        <v>0</v>
      </c>
      <c r="M26" s="94">
        <v>0</v>
      </c>
      <c r="N26" s="94">
        <v>0</v>
      </c>
      <c r="O26" s="94">
        <v>0</v>
      </c>
      <c r="P26" s="94">
        <v>0</v>
      </c>
      <c r="Q26" s="94">
        <v>0</v>
      </c>
      <c r="R26" s="94">
        <v>0</v>
      </c>
      <c r="S26" s="94">
        <v>0</v>
      </c>
      <c r="T26" s="94">
        <v>0</v>
      </c>
      <c r="U26" s="94">
        <v>0</v>
      </c>
      <c r="V26" s="94">
        <v>0</v>
      </c>
      <c r="W26" s="94">
        <v>0</v>
      </c>
      <c r="X26" s="94">
        <v>0</v>
      </c>
      <c r="Y26" s="94">
        <v>0</v>
      </c>
      <c r="Z26" s="94">
        <v>0</v>
      </c>
      <c r="AA26" s="94">
        <v>0</v>
      </c>
      <c r="AB26" s="94">
        <v>0</v>
      </c>
      <c r="AC26" s="94">
        <v>0</v>
      </c>
      <c r="AD26" s="94">
        <v>0</v>
      </c>
      <c r="AE26" s="94">
        <v>0</v>
      </c>
      <c r="AF26" s="94">
        <v>0</v>
      </c>
      <c r="AG26" s="94">
        <v>0</v>
      </c>
      <c r="AH26" s="94">
        <v>0</v>
      </c>
      <c r="AI26" s="94">
        <v>0</v>
      </c>
      <c r="AJ26" s="94">
        <v>0</v>
      </c>
      <c r="AK26" s="94">
        <v>0</v>
      </c>
      <c r="AL26" s="94">
        <v>0</v>
      </c>
      <c r="AM26" s="94">
        <v>0</v>
      </c>
      <c r="AN26" s="94">
        <v>0</v>
      </c>
      <c r="AO26" s="94">
        <v>0</v>
      </c>
      <c r="AP26" s="94">
        <v>0</v>
      </c>
      <c r="AQ26" s="94">
        <v>0</v>
      </c>
      <c r="AR26" s="94">
        <v>0</v>
      </c>
      <c r="AS26" s="94">
        <v>0</v>
      </c>
      <c r="AT26" s="94">
        <v>0</v>
      </c>
      <c r="AU26" s="94">
        <v>0</v>
      </c>
      <c r="AV26" s="94">
        <v>0</v>
      </c>
      <c r="AW26" s="94">
        <v>0</v>
      </c>
      <c r="AX26" s="94">
        <v>0</v>
      </c>
      <c r="AY26" s="94">
        <v>0</v>
      </c>
      <c r="AZ26" s="30"/>
    </row>
    <row r="27" spans="2:52">
      <c r="B27" s="13" t="s">
        <v>104</v>
      </c>
      <c r="C27" s="49"/>
      <c r="D27" s="94">
        <v>0</v>
      </c>
      <c r="E27" s="94">
        <v>0</v>
      </c>
      <c r="F27" s="94">
        <v>0</v>
      </c>
      <c r="G27" s="94">
        <v>0</v>
      </c>
      <c r="H27" s="95">
        <v>0.89523667437149956</v>
      </c>
      <c r="I27" s="95">
        <v>0.78441674148586193</v>
      </c>
      <c r="J27" s="95">
        <v>0.7736034320805496</v>
      </c>
      <c r="K27" s="95">
        <v>0.21755184352889803</v>
      </c>
      <c r="L27" s="95">
        <v>0.59242530394690307</v>
      </c>
      <c r="M27" s="95">
        <v>2.3513811416550507</v>
      </c>
      <c r="N27" s="95">
        <v>0.80130567245408657</v>
      </c>
      <c r="O27" s="95">
        <v>1.3418332113865727</v>
      </c>
      <c r="P27" s="95">
        <v>3.2731519889748379</v>
      </c>
      <c r="Q27" s="95">
        <v>1.5311930469815456</v>
      </c>
      <c r="R27" s="95">
        <v>1.5715806417068712</v>
      </c>
      <c r="S27" s="95">
        <v>1.6087336273287607</v>
      </c>
      <c r="T27" s="95">
        <v>1.6431319192396796</v>
      </c>
      <c r="U27" s="95">
        <v>1.6751559628642687</v>
      </c>
      <c r="V27" s="95">
        <v>1.705112455061683</v>
      </c>
      <c r="W27" s="95">
        <v>1.7332522540283186</v>
      </c>
      <c r="X27" s="95">
        <v>1.7597831622058255</v>
      </c>
      <c r="Y27" s="95">
        <v>1.7848792484434755</v>
      </c>
      <c r="Z27" s="95">
        <v>1.8086877762190805</v>
      </c>
      <c r="AA27" s="95">
        <v>1.8313344397386337</v>
      </c>
      <c r="AB27" s="95">
        <v>1.8529273808353117</v>
      </c>
      <c r="AC27" s="95">
        <v>1.8735603122248605</v>
      </c>
      <c r="AD27" s="95">
        <v>1.8933149755606373</v>
      </c>
      <c r="AE27" s="95">
        <v>1.912263097376478</v>
      </c>
      <c r="AF27" s="95">
        <v>1.9304679611825273</v>
      </c>
      <c r="AG27" s="95">
        <v>1.9479856827047799</v>
      </c>
      <c r="AH27" s="95">
        <v>1.9648662530934455</v>
      </c>
      <c r="AI27" s="95">
        <v>1.9811543989882436</v>
      </c>
      <c r="AJ27" s="95">
        <v>1.9968902967180349</v>
      </c>
      <c r="AK27" s="95">
        <v>2.0121101693497256</v>
      </c>
      <c r="AL27" s="95">
        <v>2.0268467889154489</v>
      </c>
      <c r="AM27" s="95">
        <v>2.0411299013342656</v>
      </c>
      <c r="AN27" s="95">
        <v>2.0549865878820848</v>
      </c>
      <c r="AO27" s="95">
        <v>2.0684415742508429</v>
      </c>
      <c r="AP27" s="95">
        <v>2.0815174960595915</v>
      </c>
      <c r="AQ27" s="95">
        <v>2.0942351279795086</v>
      </c>
      <c r="AR27" s="95">
        <v>2.1066135822972414</v>
      </c>
      <c r="AS27" s="95">
        <v>2.1186704816814812</v>
      </c>
      <c r="AT27" s="95">
        <v>2.1304221100728467</v>
      </c>
      <c r="AU27" s="95">
        <v>2.141883544939327</v>
      </c>
      <c r="AV27" s="95">
        <v>2.1530687735923997</v>
      </c>
      <c r="AW27" s="95">
        <v>2.1639907958148679</v>
      </c>
      <c r="AX27" s="95">
        <v>2.1746617146890772</v>
      </c>
      <c r="AY27" s="95">
        <v>2.1850928172169892</v>
      </c>
      <c r="AZ27" s="30"/>
    </row>
    <row r="28" spans="2:52" ht="14.5" thickBot="1">
      <c r="B28" s="14" t="s">
        <v>105</v>
      </c>
      <c r="C28" s="82"/>
      <c r="D28" s="96">
        <v>0</v>
      </c>
      <c r="E28" s="96">
        <v>0</v>
      </c>
      <c r="F28" s="96">
        <v>0</v>
      </c>
      <c r="G28" s="96">
        <v>0</v>
      </c>
      <c r="H28" s="97">
        <v>0.58647736098899128</v>
      </c>
      <c r="I28" s="97">
        <v>1.1600486709734603</v>
      </c>
      <c r="J28" s="97">
        <v>0.32264474648056085</v>
      </c>
      <c r="K28" s="97">
        <v>0.9868471281746235</v>
      </c>
      <c r="L28" s="97">
        <v>1.8527932839561116</v>
      </c>
      <c r="M28" s="97">
        <v>3.4116532371094355</v>
      </c>
      <c r="N28" s="97">
        <v>2.5704999546826008</v>
      </c>
      <c r="O28" s="97">
        <v>1.0746535732740348</v>
      </c>
      <c r="P28" s="97">
        <v>3.4828521320899246E-2</v>
      </c>
      <c r="Q28" s="97">
        <v>2.7098878516470912</v>
      </c>
      <c r="R28" s="97">
        <v>1.8384069464570558</v>
      </c>
      <c r="S28" s="97">
        <v>1.8867084571346295</v>
      </c>
      <c r="T28" s="97">
        <v>1.9314286710343869</v>
      </c>
      <c r="U28" s="97">
        <v>1.9730621941330213</v>
      </c>
      <c r="V28" s="97">
        <v>2.0120077540528021</v>
      </c>
      <c r="W28" s="97">
        <v>2.0485914842026323</v>
      </c>
      <c r="X28" s="97">
        <v>2.0830835424631275</v>
      </c>
      <c r="Y28" s="97">
        <v>2.1157102306574394</v>
      </c>
      <c r="Z28" s="97">
        <v>2.1466630017287676</v>
      </c>
      <c r="AA28" s="97">
        <v>2.1761052670404584</v>
      </c>
      <c r="AB28" s="97">
        <v>2.2041776186289912</v>
      </c>
      <c r="AC28" s="97">
        <v>2.2310018896570183</v>
      </c>
      <c r="AD28" s="97">
        <v>2.2566843500588738</v>
      </c>
      <c r="AE28" s="97">
        <v>2.281318249404733</v>
      </c>
      <c r="AF28" s="97">
        <v>2.3049858607364468</v>
      </c>
      <c r="AG28" s="97">
        <v>2.3277601384691993</v>
      </c>
      <c r="AH28" s="97">
        <v>2.3497060746362042</v>
      </c>
      <c r="AI28" s="97">
        <v>2.3708818170344665</v>
      </c>
      <c r="AJ28" s="97">
        <v>2.3913395977348393</v>
      </c>
      <c r="AK28" s="97">
        <v>2.411126509287858</v>
      </c>
      <c r="AL28" s="97">
        <v>2.4302851576546196</v>
      </c>
      <c r="AM28" s="97">
        <v>2.4488542146350625</v>
      </c>
      <c r="AN28" s="97">
        <v>2.4668688878044494</v>
      </c>
      <c r="AO28" s="97">
        <v>2.4843613223121697</v>
      </c>
      <c r="AP28" s="97">
        <v>2.5013609460649451</v>
      </c>
      <c r="AQ28" s="97">
        <v>2.5178947676055587</v>
      </c>
      <c r="AR28" s="97">
        <v>2.5339876342592569</v>
      </c>
      <c r="AS28" s="97">
        <v>2.5496624567425181</v>
      </c>
      <c r="AT28" s="97">
        <v>2.5649404053305851</v>
      </c>
      <c r="AU28" s="97">
        <v>2.5798410817988966</v>
      </c>
      <c r="AV28" s="97">
        <v>2.5943826706422759</v>
      </c>
      <c r="AW28" s="97">
        <v>2.608582072498379</v>
      </c>
      <c r="AX28" s="97">
        <v>2.6224550222308087</v>
      </c>
      <c r="AY28" s="97">
        <v>2.6360161937409106</v>
      </c>
      <c r="AZ28" s="30"/>
    </row>
    <row r="29" spans="2:52">
      <c r="B29" s="80" t="s">
        <v>106</v>
      </c>
      <c r="C29" s="81"/>
      <c r="D29" s="92">
        <v>0</v>
      </c>
      <c r="E29" s="92">
        <v>0</v>
      </c>
      <c r="F29" s="92">
        <v>0</v>
      </c>
      <c r="G29" s="92">
        <v>0</v>
      </c>
      <c r="H29" s="93">
        <v>11.55565032789505</v>
      </c>
      <c r="I29" s="93">
        <v>3.3801965660120272</v>
      </c>
      <c r="J29" s="93">
        <v>16.215261713802519</v>
      </c>
      <c r="K29" s="93">
        <v>9.649874373573109</v>
      </c>
      <c r="L29" s="93">
        <v>2.2037470152865417</v>
      </c>
      <c r="M29" s="93">
        <v>-7.3262121888811125</v>
      </c>
      <c r="N29" s="93">
        <v>-16.80281404242842</v>
      </c>
      <c r="O29" s="93">
        <v>5.9911857993860123</v>
      </c>
      <c r="P29" s="93">
        <v>21.71802907863373</v>
      </c>
      <c r="Q29" s="93">
        <v>6.9458067036228393</v>
      </c>
      <c r="R29" s="93">
        <v>5.6366004927824829</v>
      </c>
      <c r="S29" s="93">
        <v>5.7622347336884543</v>
      </c>
      <c r="T29" s="93">
        <v>5.8785538725235336</v>
      </c>
      <c r="U29" s="93">
        <v>5.9868444000321652</v>
      </c>
      <c r="V29" s="93">
        <v>6.0881434233658487</v>
      </c>
      <c r="W29" s="93">
        <v>6.1832992291037598</v>
      </c>
      <c r="X29" s="93">
        <v>6.2730145091447609</v>
      </c>
      <c r="Y29" s="93">
        <v>6.3578778839557568</v>
      </c>
      <c r="Z29" s="93">
        <v>6.4383873306155319</v>
      </c>
      <c r="AA29" s="93">
        <v>6.5149678888858125</v>
      </c>
      <c r="AB29" s="93">
        <v>6.5879852445087792</v>
      </c>
      <c r="AC29" s="93">
        <v>6.6577562906145262</v>
      </c>
      <c r="AD29" s="93">
        <v>6.7245574397281276</v>
      </c>
      <c r="AE29" s="93">
        <v>6.7886312378652134</v>
      </c>
      <c r="AF29" s="93">
        <v>6.8501916806340999</v>
      </c>
      <c r="AG29" s="93">
        <v>6.9094285255070407</v>
      </c>
      <c r="AH29" s="93">
        <v>6.9665108194691792</v>
      </c>
      <c r="AI29" s="93">
        <v>7.0215898073622292</v>
      </c>
      <c r="AJ29" s="93">
        <v>7.0748013469778108</v>
      </c>
      <c r="AK29" s="93">
        <v>7.1262679280011527</v>
      </c>
      <c r="AL29" s="93">
        <v>7.1761003703114934</v>
      </c>
      <c r="AM29" s="93">
        <v>7.2243992608710572</v>
      </c>
      <c r="AN29" s="93">
        <v>7.2712561760494046</v>
      </c>
      <c r="AO29" s="93">
        <v>7.3167547267188606</v>
      </c>
      <c r="AP29" s="93">
        <v>7.3609714560904065</v>
      </c>
      <c r="AQ29" s="93">
        <v>7.4039766145086565</v>
      </c>
      <c r="AR29" s="93">
        <v>7.4458348309014024</v>
      </c>
      <c r="AS29" s="93">
        <v>7.4866056969963779</v>
      </c>
      <c r="AT29" s="93">
        <v>7.5263442775611766</v>
      </c>
      <c r="AU29" s="93">
        <v>7.5651015576300802</v>
      </c>
      <c r="AV29" s="93">
        <v>7.6029248358314581</v>
      </c>
      <c r="AW29" s="93">
        <v>7.6398580714277218</v>
      </c>
      <c r="AX29" s="93">
        <v>7.6759421914544239</v>
      </c>
      <c r="AY29" s="93">
        <v>7.7112153633400888</v>
      </c>
      <c r="AZ29" s="30"/>
    </row>
    <row r="30" spans="2:52">
      <c r="B30" s="13" t="s">
        <v>107</v>
      </c>
      <c r="C30" s="49"/>
      <c r="D30" s="94">
        <v>0</v>
      </c>
      <c r="E30" s="94">
        <v>0</v>
      </c>
      <c r="F30" s="94">
        <v>0</v>
      </c>
      <c r="G30" s="94">
        <v>0</v>
      </c>
      <c r="H30" s="95">
        <v>0.9952627780757638</v>
      </c>
      <c r="I30" s="95">
        <v>0.30125027152415818</v>
      </c>
      <c r="J30" s="95">
        <v>1.067598086421321</v>
      </c>
      <c r="K30" s="95">
        <v>2.5532790742118858</v>
      </c>
      <c r="L30" s="95">
        <v>0.40784597614865142</v>
      </c>
      <c r="M30" s="95">
        <v>2.1096536886385895</v>
      </c>
      <c r="N30" s="95">
        <v>2.2979139750886426</v>
      </c>
      <c r="O30" s="95">
        <v>2.5381130576323074</v>
      </c>
      <c r="P30" s="95">
        <v>3.4332220249674155</v>
      </c>
      <c r="Q30" s="95">
        <v>2.9482227179546232</v>
      </c>
      <c r="R30" s="95">
        <v>2.5512964529222355</v>
      </c>
      <c r="S30" s="95">
        <v>2.6395157069216988</v>
      </c>
      <c r="T30" s="95">
        <v>2.7211939785448847</v>
      </c>
      <c r="U30" s="95">
        <v>2.7972346302265372</v>
      </c>
      <c r="V30" s="95">
        <v>2.8683659094457123</v>
      </c>
      <c r="W30" s="95">
        <v>2.9351834755437887</v>
      </c>
      <c r="X30" s="95">
        <v>2.9981807525639406</v>
      </c>
      <c r="Y30" s="95">
        <v>3.0577710645976333</v>
      </c>
      <c r="Z30" s="95">
        <v>3.114304086750014</v>
      </c>
      <c r="AA30" s="95">
        <v>3.1680782781865902</v>
      </c>
      <c r="AB30" s="95">
        <v>3.2193504202047256</v>
      </c>
      <c r="AC30" s="95">
        <v>3.2683430323606575</v>
      </c>
      <c r="AD30" s="95">
        <v>3.3152502090874179</v>
      </c>
      <c r="AE30" s="95">
        <v>3.3602422640543157</v>
      </c>
      <c r="AF30" s="95">
        <v>3.4034694630868816</v>
      </c>
      <c r="AG30" s="95">
        <v>3.4450650522056465</v>
      </c>
      <c r="AH30" s="95">
        <v>3.485147734710067</v>
      </c>
      <c r="AI30" s="95">
        <v>3.5238237133917623</v>
      </c>
      <c r="AJ30" s="95">
        <v>3.56118838639172</v>
      </c>
      <c r="AK30" s="95">
        <v>3.5973277648847244</v>
      </c>
      <c r="AL30" s="95">
        <v>3.6323196656108947</v>
      </c>
      <c r="AM30" s="95">
        <v>3.6662347198464307</v>
      </c>
      <c r="AN30" s="95">
        <v>3.6991372317089706</v>
      </c>
      <c r="AO30" s="95">
        <v>3.7310859120143687</v>
      </c>
      <c r="AP30" s="95">
        <v>3.7621345087291234</v>
      </c>
      <c r="AQ30" s="95">
        <v>3.7923323510245703</v>
      </c>
      <c r="AR30" s="95">
        <v>3.8217248207628156</v>
      </c>
      <c r="AS30" s="95">
        <v>3.8503537627285866</v>
      </c>
      <c r="AT30" s="95">
        <v>3.8782578429151968</v>
      </c>
      <c r="AU30" s="95">
        <v>3.9054728625632706</v>
      </c>
      <c r="AV30" s="95">
        <v>3.932032034351773</v>
      </c>
      <c r="AW30" s="95">
        <v>3.9579662260863926</v>
      </c>
      <c r="AX30" s="95">
        <v>3.9833041763699075</v>
      </c>
      <c r="AY30" s="95">
        <v>4.008072686033425</v>
      </c>
      <c r="AZ30" s="30"/>
    </row>
    <row r="31" spans="2:52">
      <c r="B31" s="13" t="s">
        <v>108</v>
      </c>
      <c r="C31" s="49"/>
      <c r="D31" s="94">
        <v>0</v>
      </c>
      <c r="E31" s="94"/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94">
        <v>0</v>
      </c>
      <c r="L31" s="94">
        <v>0</v>
      </c>
      <c r="M31" s="94">
        <v>0</v>
      </c>
      <c r="N31" s="94">
        <v>0</v>
      </c>
      <c r="O31" s="94">
        <v>0</v>
      </c>
      <c r="P31" s="94">
        <v>0</v>
      </c>
      <c r="Q31" s="94">
        <v>0</v>
      </c>
      <c r="R31" s="94">
        <v>0</v>
      </c>
      <c r="S31" s="94">
        <v>0</v>
      </c>
      <c r="T31" s="94">
        <v>0</v>
      </c>
      <c r="U31" s="94">
        <v>0</v>
      </c>
      <c r="V31" s="94">
        <v>0</v>
      </c>
      <c r="W31" s="94">
        <v>0</v>
      </c>
      <c r="X31" s="94">
        <v>0</v>
      </c>
      <c r="Y31" s="94">
        <v>0</v>
      </c>
      <c r="Z31" s="94">
        <v>0</v>
      </c>
      <c r="AA31" s="94">
        <v>0</v>
      </c>
      <c r="AB31" s="94">
        <v>0</v>
      </c>
      <c r="AC31" s="94">
        <v>0</v>
      </c>
      <c r="AD31" s="94">
        <v>0</v>
      </c>
      <c r="AE31" s="94">
        <v>0</v>
      </c>
      <c r="AF31" s="94">
        <v>0</v>
      </c>
      <c r="AG31" s="94">
        <v>0</v>
      </c>
      <c r="AH31" s="94">
        <v>0</v>
      </c>
      <c r="AI31" s="94">
        <v>0</v>
      </c>
      <c r="AJ31" s="94">
        <v>0</v>
      </c>
      <c r="AK31" s="94">
        <v>0</v>
      </c>
      <c r="AL31" s="94">
        <v>0</v>
      </c>
      <c r="AM31" s="94">
        <v>0</v>
      </c>
      <c r="AN31" s="94">
        <v>0</v>
      </c>
      <c r="AO31" s="94">
        <v>0</v>
      </c>
      <c r="AP31" s="94">
        <v>0</v>
      </c>
      <c r="AQ31" s="94">
        <v>0</v>
      </c>
      <c r="AR31" s="94">
        <v>0</v>
      </c>
      <c r="AS31" s="94">
        <v>0</v>
      </c>
      <c r="AT31" s="94">
        <v>0</v>
      </c>
      <c r="AU31" s="94">
        <v>0</v>
      </c>
      <c r="AV31" s="94">
        <v>0</v>
      </c>
      <c r="AW31" s="94">
        <v>0</v>
      </c>
      <c r="AX31" s="94">
        <v>0</v>
      </c>
      <c r="AY31" s="94">
        <v>0</v>
      </c>
      <c r="AZ31" s="30"/>
    </row>
    <row r="32" spans="2:52">
      <c r="B32" s="13" t="s">
        <v>109</v>
      </c>
      <c r="C32" s="49"/>
      <c r="D32" s="94">
        <v>0</v>
      </c>
      <c r="E32" s="94">
        <v>0</v>
      </c>
      <c r="F32" s="94">
        <v>0</v>
      </c>
      <c r="G32" s="94">
        <v>0</v>
      </c>
      <c r="H32" s="95">
        <v>1.0423336535844037</v>
      </c>
      <c r="I32" s="95">
        <v>1.3228124967601576</v>
      </c>
      <c r="J32" s="95">
        <v>0.83137639737600322</v>
      </c>
      <c r="K32" s="95">
        <v>1.4655263981112225</v>
      </c>
      <c r="L32" s="95">
        <v>1.0110633583453974</v>
      </c>
      <c r="M32" s="95">
        <v>3.2712263998055051</v>
      </c>
      <c r="N32" s="95">
        <v>0.6687184015344555</v>
      </c>
      <c r="O32" s="95">
        <v>1.8469688261697568</v>
      </c>
      <c r="P32" s="95">
        <v>2.2111277625482462</v>
      </c>
      <c r="Q32" s="95">
        <v>2.7178521296568383</v>
      </c>
      <c r="R32" s="95">
        <v>1.9658972035281161</v>
      </c>
      <c r="S32" s="95">
        <v>2.0080061588426577</v>
      </c>
      <c r="T32" s="95">
        <v>2.0469929619952958</v>
      </c>
      <c r="U32" s="95">
        <v>2.0832888073871727</v>
      </c>
      <c r="V32" s="95">
        <v>2.1172413032689064</v>
      </c>
      <c r="W32" s="95">
        <v>2.1491347707093293</v>
      </c>
      <c r="X32" s="95">
        <v>2.1792047316613399</v>
      </c>
      <c r="Y32" s="95">
        <v>2.2076484746408664</v>
      </c>
      <c r="Z32" s="95">
        <v>2.2346329071279638</v>
      </c>
      <c r="AA32" s="95">
        <v>2.2603004901285195</v>
      </c>
      <c r="AB32" s="95">
        <v>2.2847737909017907</v>
      </c>
      <c r="AC32" s="95">
        <v>2.3081590228379998</v>
      </c>
      <c r="AD32" s="95">
        <v>2.330548831402131</v>
      </c>
      <c r="AE32" s="95">
        <v>2.3520245109870204</v>
      </c>
      <c r="AF32" s="95">
        <v>2.3726577867166716</v>
      </c>
      <c r="AG32" s="95">
        <v>2.3925122597945641</v>
      </c>
      <c r="AH32" s="95">
        <v>2.4116445898693097</v>
      </c>
      <c r="AI32" s="95">
        <v>2.4301054698271427</v>
      </c>
      <c r="AJ32" s="95">
        <v>2.4479404352611875</v>
      </c>
      <c r="AK32" s="95">
        <v>2.4651905411628592</v>
      </c>
      <c r="AL32" s="95">
        <v>2.4818929311429212</v>
      </c>
      <c r="AM32" s="95">
        <v>2.4980813190350144</v>
      </c>
      <c r="AN32" s="95">
        <v>2.5137863985833437</v>
      </c>
      <c r="AO32" s="95">
        <v>2.5290361937283667</v>
      </c>
      <c r="AP32" s="95">
        <v>2.5438563595353543</v>
      </c>
      <c r="AQ32" s="95">
        <v>2.558270441883209</v>
      </c>
      <c r="AR32" s="95">
        <v>2.5723001025148813</v>
      </c>
      <c r="AS32" s="95">
        <v>2.5859653148498958</v>
      </c>
      <c r="AT32" s="95">
        <v>2.5992845350019778</v>
      </c>
      <c r="AU32" s="95">
        <v>2.6122748516765224</v>
      </c>
      <c r="AV32" s="95">
        <v>2.6249521180025344</v>
      </c>
      <c r="AW32" s="95">
        <v>2.6373310678503583</v>
      </c>
      <c r="AX32" s="95">
        <v>2.6494254187758051</v>
      </c>
      <c r="AY32" s="95">
        <v>2.6612479633944113</v>
      </c>
      <c r="AZ32" s="30"/>
    </row>
    <row r="33" spans="2:52" ht="14.5" thickBot="1">
      <c r="B33" s="14" t="s">
        <v>110</v>
      </c>
      <c r="C33" s="82"/>
      <c r="D33" s="96">
        <v>0</v>
      </c>
      <c r="E33" s="96">
        <v>0</v>
      </c>
      <c r="F33" s="96">
        <v>0</v>
      </c>
      <c r="G33" s="96">
        <v>0</v>
      </c>
      <c r="H33" s="97">
        <v>0.88393863679605411</v>
      </c>
      <c r="I33" s="97">
        <v>1.3081968421073904</v>
      </c>
      <c r="J33" s="97">
        <v>0.8111561924262517</v>
      </c>
      <c r="K33" s="97">
        <v>1.3156601861047175</v>
      </c>
      <c r="L33" s="97">
        <v>2.0753159307617075</v>
      </c>
      <c r="M33" s="97">
        <v>4.0323268412751689</v>
      </c>
      <c r="N33" s="97">
        <v>3.7983737721551902</v>
      </c>
      <c r="O33" s="97">
        <v>0.51763299312184596</v>
      </c>
      <c r="P33" s="97">
        <v>0.44246756507307999</v>
      </c>
      <c r="Q33" s="97">
        <v>3.3826582419057987</v>
      </c>
      <c r="R33" s="97">
        <v>2.4232568343885634</v>
      </c>
      <c r="S33" s="97">
        <v>2.501713163494252</v>
      </c>
      <c r="T33" s="97">
        <v>2.57435237850384</v>
      </c>
      <c r="U33" s="97">
        <v>2.6419778698028606</v>
      </c>
      <c r="V33" s="97">
        <v>2.7052372921979102</v>
      </c>
      <c r="W33" s="97">
        <v>2.7646603854363057</v>
      </c>
      <c r="X33" s="97">
        <v>2.8206859680000096</v>
      </c>
      <c r="Y33" s="97">
        <v>2.87368162280859</v>
      </c>
      <c r="Z33" s="97">
        <v>2.9239583276122074</v>
      </c>
      <c r="AA33" s="97">
        <v>2.9717815121152866</v>
      </c>
      <c r="AB33" s="97">
        <v>3.0173795405020702</v>
      </c>
      <c r="AC33" s="97">
        <v>3.0609503068460771</v>
      </c>
      <c r="AD33" s="97">
        <v>3.1026664258093568</v>
      </c>
      <c r="AE33" s="97">
        <v>3.1426793630265051</v>
      </c>
      <c r="AF33" s="97">
        <v>3.1811227549150458</v>
      </c>
      <c r="AG33" s="97">
        <v>3.2181151016114558</v>
      </c>
      <c r="AH33" s="97">
        <v>3.2537619699246338</v>
      </c>
      <c r="AI33" s="97">
        <v>3.2881578095443404</v>
      </c>
      <c r="AJ33" s="97">
        <v>3.3213874612236545</v>
      </c>
      <c r="AK33" s="97">
        <v>3.353527417573086</v>
      </c>
      <c r="AL33" s="97">
        <v>3.384646883618704</v>
      </c>
      <c r="AM33" s="97">
        <v>3.4148086741135169</v>
      </c>
      <c r="AN33" s="97">
        <v>3.4440699768570986</v>
      </c>
      <c r="AO33" s="97">
        <v>3.4724830053389311</v>
      </c>
      <c r="AP33" s="97">
        <v>3.500095559420803</v>
      </c>
      <c r="AQ33" s="97">
        <v>3.5269515091823784</v>
      </c>
      <c r="AR33" s="97">
        <v>3.5530912142293833</v>
      </c>
      <c r="AS33" s="97">
        <v>3.5785518885264915</v>
      </c>
      <c r="AT33" s="97">
        <v>3.6033679190330012</v>
      </c>
      <c r="AU33" s="97">
        <v>3.6275711449879617</v>
      </c>
      <c r="AV33" s="97">
        <v>3.65119110353608</v>
      </c>
      <c r="AW33" s="97">
        <v>3.6742552464479408</v>
      </c>
      <c r="AX33" s="97">
        <v>3.6967891319228636</v>
      </c>
      <c r="AY33" s="97">
        <v>3.7188165948351002</v>
      </c>
      <c r="AZ33" s="30"/>
    </row>
    <row r="34" spans="2:52">
      <c r="B34" s="80" t="s">
        <v>111</v>
      </c>
      <c r="C34" s="81"/>
      <c r="D34" s="92">
        <v>0</v>
      </c>
      <c r="E34" s="92">
        <v>0</v>
      </c>
      <c r="F34" s="92">
        <v>0</v>
      </c>
      <c r="G34" s="92">
        <v>0</v>
      </c>
      <c r="H34" s="93">
        <v>12.69117692466577</v>
      </c>
      <c r="I34" s="93">
        <v>4.2036834852721467</v>
      </c>
      <c r="J34" s="93">
        <v>18.551031402143703</v>
      </c>
      <c r="K34" s="93">
        <v>10.380468377444648</v>
      </c>
      <c r="L34" s="93">
        <v>2.6791143463313203</v>
      </c>
      <c r="M34" s="93">
        <v>-7.5167763755840404</v>
      </c>
      <c r="N34" s="93">
        <v>-20.790454651436409</v>
      </c>
      <c r="O34" s="93">
        <v>6.8443169627904563</v>
      </c>
      <c r="P34" s="93">
        <v>24.444679719421305</v>
      </c>
      <c r="Q34" s="93">
        <v>6.5485302736090087</v>
      </c>
      <c r="R34" s="93">
        <v>5.7844039610929441</v>
      </c>
      <c r="S34" s="93">
        <v>5.8780480749342798</v>
      </c>
      <c r="T34" s="93">
        <v>5.9647489822701294</v>
      </c>
      <c r="U34" s="93">
        <v>6.045465595932372</v>
      </c>
      <c r="V34" s="93">
        <v>6.120970945466623</v>
      </c>
      <c r="W34" s="93">
        <v>6.1918973190485991</v>
      </c>
      <c r="X34" s="93">
        <v>6.2587684828084429</v>
      </c>
      <c r="Y34" s="93">
        <v>6.3220231773443745</v>
      </c>
      <c r="Z34" s="93">
        <v>6.3820325803060509</v>
      </c>
      <c r="AA34" s="93">
        <v>6.4391135039856282</v>
      </c>
      <c r="AB34" s="93">
        <v>6.4935385199131543</v>
      </c>
      <c r="AC34" s="93">
        <v>6.5455438310229317</v>
      </c>
      <c r="AD34" s="93">
        <v>6.5953354671821218</v>
      </c>
      <c r="AE34" s="93">
        <v>6.6430942151454779</v>
      </c>
      <c r="AF34" s="93">
        <v>6.6889795810234576</v>
      </c>
      <c r="AG34" s="93">
        <v>6.7331330045239408</v>
      </c>
      <c r="AH34" s="93">
        <v>6.7756804883593054</v>
      </c>
      <c r="AI34" s="93">
        <v>6.8167347660413151</v>
      </c>
      <c r="AJ34" s="93">
        <v>6.8563971020215497</v>
      </c>
      <c r="AK34" s="93">
        <v>6.8947587965533872</v>
      </c>
      <c r="AL34" s="93">
        <v>6.9319024515557999</v>
      </c>
      <c r="AM34" s="93">
        <v>6.9679030416286531</v>
      </c>
      <c r="AN34" s="93">
        <v>7.0028288251377759</v>
      </c>
      <c r="AO34" s="93">
        <v>7.0367421231987342</v>
      </c>
      <c r="AP34" s="93">
        <v>7.0696999888976189</v>
      </c>
      <c r="AQ34" s="93">
        <v>7.1017547848007307</v>
      </c>
      <c r="AR34" s="93">
        <v>7.1329546834335513</v>
      </c>
      <c r="AS34" s="93">
        <v>7.1633441027389546</v>
      </c>
      <c r="AT34" s="93">
        <v>7.1929640863952287</v>
      </c>
      <c r="AU34" s="93">
        <v>7.2218526371659468</v>
      </c>
      <c r="AV34" s="93">
        <v>7.2500450100748033</v>
      </c>
      <c r="AW34" s="93">
        <v>7.2775739710791045</v>
      </c>
      <c r="AX34" s="93">
        <v>7.3044700260023312</v>
      </c>
      <c r="AY34" s="93">
        <v>7.3307616237370468</v>
      </c>
      <c r="AZ34" s="30"/>
    </row>
    <row r="35" spans="2:52">
      <c r="B35" s="13" t="s">
        <v>112</v>
      </c>
      <c r="C35" s="49"/>
      <c r="D35" s="94">
        <v>0</v>
      </c>
      <c r="E35" s="94">
        <v>0</v>
      </c>
      <c r="F35" s="94">
        <v>0</v>
      </c>
      <c r="G35" s="94">
        <v>0</v>
      </c>
      <c r="H35" s="95">
        <v>1.3576843074666636</v>
      </c>
      <c r="I35" s="95">
        <v>0.610885271122803</v>
      </c>
      <c r="J35" s="95">
        <v>1.1384450451352166</v>
      </c>
      <c r="K35" s="95">
        <v>2.7588521093692666</v>
      </c>
      <c r="L35" s="95">
        <v>0.78293359768383597</v>
      </c>
      <c r="M35" s="95">
        <v>3.2463625429715632</v>
      </c>
      <c r="N35" s="95">
        <v>2.8481563066255018</v>
      </c>
      <c r="O35" s="95">
        <v>3.0300875532099893</v>
      </c>
      <c r="P35" s="95">
        <v>3.6687812921105891</v>
      </c>
      <c r="Q35" s="95">
        <v>3.3436787217976431</v>
      </c>
      <c r="R35" s="95">
        <v>3.0157018816022445</v>
      </c>
      <c r="S35" s="95">
        <v>3.1102801258383854</v>
      </c>
      <c r="T35" s="95">
        <v>3.1978459028331732</v>
      </c>
      <c r="U35" s="95">
        <v>3.279367690884865</v>
      </c>
      <c r="V35" s="95">
        <v>3.3556262307594054</v>
      </c>
      <c r="W35" s="95">
        <v>3.427260117912053</v>
      </c>
      <c r="X35" s="95">
        <v>3.4947983432099008</v>
      </c>
      <c r="Y35" s="95">
        <v>3.5586840238308763</v>
      </c>
      <c r="Z35" s="95">
        <v>3.6192920400420263</v>
      </c>
      <c r="AA35" s="95">
        <v>3.6769423644408299</v>
      </c>
      <c r="AB35" s="95">
        <v>3.7319102875467176</v>
      </c>
      <c r="AC35" s="95">
        <v>3.7844343684948343</v>
      </c>
      <c r="AD35" s="95">
        <v>3.834722692367063</v>
      </c>
      <c r="AE35" s="95">
        <v>3.8829578493246473</v>
      </c>
      <c r="AF35" s="95">
        <v>3.9293009366032039</v>
      </c>
      <c r="AG35" s="95">
        <v>3.973894804817558</v>
      </c>
      <c r="AH35" s="95">
        <v>4.0168667135979907</v>
      </c>
      <c r="AI35" s="95">
        <v>4.0583305210095952</v>
      </c>
      <c r="AJ35" s="95">
        <v>4.0983885016496835</v>
      </c>
      <c r="AK35" s="95">
        <v>4.1371328665212621</v>
      </c>
      <c r="AL35" s="95">
        <v>4.1746470415242234</v>
      </c>
      <c r="AM35" s="95">
        <v>4.2110067491543743</v>
      </c>
      <c r="AN35" s="95">
        <v>4.2462809286768719</v>
      </c>
      <c r="AO35" s="95">
        <v>4.2805325228806117</v>
      </c>
      <c r="AP35" s="95">
        <v>4.3138191539747197</v>
      </c>
      <c r="AQ35" s="95">
        <v>4.3461937068590659</v>
      </c>
      <c r="AR35" s="95">
        <v>4.3777048345956944</v>
      </c>
      <c r="AS35" s="95">
        <v>4.4083973982108606</v>
      </c>
      <c r="AT35" s="95">
        <v>4.4383128508068443</v>
      </c>
      <c r="AU35" s="95">
        <v>4.4674895742371126</v>
      </c>
      <c r="AV35" s="95">
        <v>4.4959631752056479</v>
      </c>
      <c r="AW35" s="95">
        <v>4.5237667465208027</v>
      </c>
      <c r="AX35" s="95">
        <v>4.5509310983115352</v>
      </c>
      <c r="AY35" s="95">
        <v>4.5774849632573398</v>
      </c>
      <c r="AZ35" s="30"/>
    </row>
    <row r="36" spans="2:52">
      <c r="B36" s="13" t="s">
        <v>113</v>
      </c>
      <c r="C36" s="49"/>
      <c r="D36" s="94">
        <v>0</v>
      </c>
      <c r="E36" s="94"/>
      <c r="F36" s="94">
        <v>0</v>
      </c>
      <c r="G36" s="94">
        <v>0</v>
      </c>
      <c r="H36" s="94">
        <v>0</v>
      </c>
      <c r="I36" s="94">
        <v>0</v>
      </c>
      <c r="J36" s="94">
        <v>0</v>
      </c>
      <c r="K36" s="94">
        <v>0</v>
      </c>
      <c r="L36" s="94">
        <v>0</v>
      </c>
      <c r="M36" s="94">
        <v>0</v>
      </c>
      <c r="N36" s="94">
        <v>0</v>
      </c>
      <c r="O36" s="94">
        <v>0</v>
      </c>
      <c r="P36" s="94">
        <v>0</v>
      </c>
      <c r="Q36" s="94">
        <v>0</v>
      </c>
      <c r="R36" s="94">
        <v>0</v>
      </c>
      <c r="S36" s="94">
        <v>0</v>
      </c>
      <c r="T36" s="94">
        <v>0</v>
      </c>
      <c r="U36" s="94">
        <v>0</v>
      </c>
      <c r="V36" s="94">
        <v>0</v>
      </c>
      <c r="W36" s="94">
        <v>0</v>
      </c>
      <c r="X36" s="94">
        <v>0</v>
      </c>
      <c r="Y36" s="94">
        <v>0</v>
      </c>
      <c r="Z36" s="94">
        <v>0</v>
      </c>
      <c r="AA36" s="94">
        <v>0</v>
      </c>
      <c r="AB36" s="94">
        <v>0</v>
      </c>
      <c r="AC36" s="94">
        <v>0</v>
      </c>
      <c r="AD36" s="94">
        <v>0</v>
      </c>
      <c r="AE36" s="94">
        <v>0</v>
      </c>
      <c r="AF36" s="94">
        <v>0</v>
      </c>
      <c r="AG36" s="94">
        <v>0</v>
      </c>
      <c r="AH36" s="94">
        <v>0</v>
      </c>
      <c r="AI36" s="94">
        <v>0</v>
      </c>
      <c r="AJ36" s="94">
        <v>0</v>
      </c>
      <c r="AK36" s="94">
        <v>0</v>
      </c>
      <c r="AL36" s="94">
        <v>0</v>
      </c>
      <c r="AM36" s="94">
        <v>0</v>
      </c>
      <c r="AN36" s="94">
        <v>0</v>
      </c>
      <c r="AO36" s="94">
        <v>0</v>
      </c>
      <c r="AP36" s="94">
        <v>0</v>
      </c>
      <c r="AQ36" s="94">
        <v>0</v>
      </c>
      <c r="AR36" s="94">
        <v>0</v>
      </c>
      <c r="AS36" s="94">
        <v>0</v>
      </c>
      <c r="AT36" s="94">
        <v>0</v>
      </c>
      <c r="AU36" s="94">
        <v>0</v>
      </c>
      <c r="AV36" s="94">
        <v>0</v>
      </c>
      <c r="AW36" s="94">
        <v>0</v>
      </c>
      <c r="AX36" s="94">
        <v>0</v>
      </c>
      <c r="AY36" s="94">
        <v>0</v>
      </c>
      <c r="AZ36" s="30"/>
    </row>
    <row r="37" spans="2:52">
      <c r="B37" s="13" t="s">
        <v>114</v>
      </c>
      <c r="C37" s="49"/>
      <c r="D37" s="94">
        <v>0</v>
      </c>
      <c r="E37" s="94">
        <v>0</v>
      </c>
      <c r="F37" s="94">
        <v>0</v>
      </c>
      <c r="G37" s="94">
        <v>0</v>
      </c>
      <c r="H37" s="95">
        <v>2.2298805852145551</v>
      </c>
      <c r="I37" s="95">
        <v>1.1521674641983142</v>
      </c>
      <c r="J37" s="95">
        <v>1.1534709300227592</v>
      </c>
      <c r="K37" s="95">
        <v>1.3756185865958126</v>
      </c>
      <c r="L37" s="95">
        <v>1.3096470298948344</v>
      </c>
      <c r="M37" s="95">
        <v>2.2796922782670004</v>
      </c>
      <c r="N37" s="95">
        <v>3.927405649581865</v>
      </c>
      <c r="O37" s="95">
        <v>2.2756996012405635</v>
      </c>
      <c r="P37" s="95">
        <v>2.1129131900736771</v>
      </c>
      <c r="Q37" s="95">
        <v>2.1535793446869858</v>
      </c>
      <c r="R37" s="95">
        <v>2.3489003460215629</v>
      </c>
      <c r="S37" s="95">
        <v>2.3984830040826681</v>
      </c>
      <c r="T37" s="95">
        <v>2.4443893751900356</v>
      </c>
      <c r="U37" s="95">
        <v>2.4871271842299754</v>
      </c>
      <c r="V37" s="95">
        <v>2.5271057346606423</v>
      </c>
      <c r="W37" s="95">
        <v>2.5646598102407459</v>
      </c>
      <c r="X37" s="95">
        <v>2.6000667345079806</v>
      </c>
      <c r="Y37" s="95">
        <v>2.6335588117062203</v>
      </c>
      <c r="Z37" s="95">
        <v>2.6653325728690547</v>
      </c>
      <c r="AA37" s="95">
        <v>2.6955557636764538</v>
      </c>
      <c r="AB37" s="95">
        <v>2.7243727052225828</v>
      </c>
      <c r="AC37" s="95">
        <v>2.7519084621681436</v>
      </c>
      <c r="AD37" s="95">
        <v>2.7782721231470604</v>
      </c>
      <c r="AE37" s="95">
        <v>2.8035594110774671</v>
      </c>
      <c r="AF37" s="95">
        <v>2.827854781208166</v>
      </c>
      <c r="AG37" s="95">
        <v>2.8512331229943988</v>
      </c>
      <c r="AH37" s="95">
        <v>2.8737611523155331</v>
      </c>
      <c r="AI37" s="95">
        <v>2.8954985592784706</v>
      </c>
      <c r="AJ37" s="95">
        <v>2.9164989613554728</v>
      </c>
      <c r="AK37" s="95">
        <v>2.9368107001780479</v>
      </c>
      <c r="AL37" s="95">
        <v>2.9564775117861402</v>
      </c>
      <c r="AM37" s="95">
        <v>2.9755390937090005</v>
      </c>
      <c r="AN37" s="95">
        <v>2.9940315873662433</v>
      </c>
      <c r="AO37" s="95">
        <v>3.0119879905239455</v>
      </c>
      <c r="AP37" s="95">
        <v>3.0294385116334781</v>
      </c>
      <c r="AQ37" s="95">
        <v>3.0464108756111581</v>
      </c>
      <c r="AR37" s="95">
        <v>3.0629305888317173</v>
      </c>
      <c r="AS37" s="95">
        <v>3.0790211696945833</v>
      </c>
      <c r="AT37" s="95">
        <v>3.0947043499945521</v>
      </c>
      <c r="AU37" s="95">
        <v>3.1100002514237901</v>
      </c>
      <c r="AV37" s="95">
        <v>3.1249275408019512</v>
      </c>
      <c r="AW37" s="95">
        <v>3.1395035670385436</v>
      </c>
      <c r="AX37" s="95">
        <v>3.1537444823480798</v>
      </c>
      <c r="AY37" s="95">
        <v>3.1676653498418905</v>
      </c>
      <c r="AZ37" s="30"/>
    </row>
    <row r="38" spans="2:52" ht="14.5" thickBot="1">
      <c r="B38" s="14" t="s">
        <v>115</v>
      </c>
      <c r="C38" s="82"/>
      <c r="D38" s="96">
        <v>0</v>
      </c>
      <c r="E38" s="96">
        <v>0</v>
      </c>
      <c r="F38" s="96">
        <v>0</v>
      </c>
      <c r="G38" s="96">
        <v>0</v>
      </c>
      <c r="H38" s="97">
        <v>1.366730515608481</v>
      </c>
      <c r="I38" s="97">
        <v>1.8991873945043323</v>
      </c>
      <c r="J38" s="97">
        <v>1.2272036200585645</v>
      </c>
      <c r="K38" s="97">
        <v>1.5667861706085164</v>
      </c>
      <c r="L38" s="97">
        <v>3.1121857899096126</v>
      </c>
      <c r="M38" s="97">
        <v>3.8236735832191191</v>
      </c>
      <c r="N38" s="97">
        <v>4.7717870014911945</v>
      </c>
      <c r="O38" s="97">
        <v>2.4864562345747117</v>
      </c>
      <c r="P38" s="97">
        <v>1.3591772188793489</v>
      </c>
      <c r="Q38" s="97">
        <v>5.5267554924062994</v>
      </c>
      <c r="R38" s="97">
        <v>3.5008388738269764</v>
      </c>
      <c r="S38" s="97">
        <v>3.6033080616613398</v>
      </c>
      <c r="T38" s="97">
        <v>3.6981797113013748</v>
      </c>
      <c r="U38" s="97">
        <v>3.786503104063935</v>
      </c>
      <c r="V38" s="97">
        <v>3.8691241202340851</v>
      </c>
      <c r="W38" s="97">
        <v>3.946734635181087</v>
      </c>
      <c r="X38" s="97">
        <v>4.0199077750499725</v>
      </c>
      <c r="Y38" s="97">
        <v>4.0891236275998697</v>
      </c>
      <c r="Z38" s="97">
        <v>4.1547883504710441</v>
      </c>
      <c r="AA38" s="97">
        <v>4.2172486125243722</v>
      </c>
      <c r="AB38" s="97">
        <v>4.2768026725843038</v>
      </c>
      <c r="AC38" s="97">
        <v>4.3337089934826061</v>
      </c>
      <c r="AD38" s="97">
        <v>4.3881930214570817</v>
      </c>
      <c r="AE38" s="97">
        <v>4.4404525807080031</v>
      </c>
      <c r="AF38" s="97">
        <v>4.490662209291445</v>
      </c>
      <c r="AG38" s="97">
        <v>4.5389766762729691</v>
      </c>
      <c r="AH38" s="97">
        <v>4.5855338589314805</v>
      </c>
      <c r="AI38" s="97">
        <v>4.6304571148483413</v>
      </c>
      <c r="AJ38" s="97">
        <v>4.6738572516940406</v>
      </c>
      <c r="AK38" s="97">
        <v>4.7158341739092222</v>
      </c>
      <c r="AL38" s="97">
        <v>4.7564782678641908</v>
      </c>
      <c r="AM38" s="97">
        <v>4.7958715738073003</v>
      </c>
      <c r="AN38" s="97">
        <v>4.8340887828111931</v>
      </c>
      <c r="AO38" s="97">
        <v>4.8711980891684394</v>
      </c>
      <c r="AP38" s="97">
        <v>4.9072619226800782</v>
      </c>
      <c r="AQ38" s="97">
        <v>4.9423375805901228</v>
      </c>
      <c r="AR38" s="97">
        <v>4.9764777752299745</v>
      </c>
      <c r="AS38" s="97">
        <v>5.0097311105144415</v>
      </c>
      <c r="AT38" s="97">
        <v>5.0421424981011498</v>
      </c>
      <c r="AU38" s="97">
        <v>5.0737535221555055</v>
      </c>
      <c r="AV38" s="97">
        <v>5.104602760154477</v>
      </c>
      <c r="AW38" s="97">
        <v>5.1347260659376266</v>
      </c>
      <c r="AX38" s="97">
        <v>5.1641568202144086</v>
      </c>
      <c r="AY38" s="97">
        <v>5.1929261529170363</v>
      </c>
      <c r="AZ38" s="30"/>
    </row>
    <row r="39" spans="2:52">
      <c r="B39" s="80" t="s">
        <v>116</v>
      </c>
      <c r="C39" s="81"/>
      <c r="D39" s="92">
        <v>0</v>
      </c>
      <c r="E39" s="92">
        <v>0</v>
      </c>
      <c r="F39" s="92">
        <v>0</v>
      </c>
      <c r="G39" s="92">
        <v>0</v>
      </c>
      <c r="H39" s="93">
        <v>13.095125026492456</v>
      </c>
      <c r="I39" s="93">
        <v>4.3374827360930546</v>
      </c>
      <c r="J39" s="93">
        <v>19.141493103710481</v>
      </c>
      <c r="K39" s="93">
        <v>10.710868821944882</v>
      </c>
      <c r="L39" s="93">
        <v>2.7643880101688985</v>
      </c>
      <c r="M39" s="93">
        <v>-7.7560282248645835</v>
      </c>
      <c r="N39" s="93">
        <v>-21.452195067034836</v>
      </c>
      <c r="O39" s="93">
        <v>7.0621650679607502</v>
      </c>
      <c r="P39" s="93">
        <v>25.222730646536686</v>
      </c>
      <c r="Q39" s="93">
        <v>6.7569637695314997</v>
      </c>
      <c r="R39" s="93">
        <v>5.9685160425927295</v>
      </c>
      <c r="S39" s="93">
        <v>6.0651407595930937</v>
      </c>
      <c r="T39" s="93">
        <v>6.1546012744226255</v>
      </c>
      <c r="U39" s="93">
        <v>6.2378870211974462</v>
      </c>
      <c r="V39" s="93">
        <v>6.3157956342590413</v>
      </c>
      <c r="W39" s="93">
        <v>6.3889795269149348</v>
      </c>
      <c r="X39" s="93">
        <v>6.4579791362734857</v>
      </c>
      <c r="Y39" s="93">
        <v>6.5232471676292487</v>
      </c>
      <c r="Z39" s="93">
        <v>6.5851666128637589</v>
      </c>
      <c r="AA39" s="93">
        <v>6.6440643681033835</v>
      </c>
      <c r="AB39" s="93">
        <v>6.700221680570964</v>
      </c>
      <c r="AC39" s="93">
        <v>6.7538822713157511</v>
      </c>
      <c r="AD39" s="93">
        <v>6.8052587279397994</v>
      </c>
      <c r="AE39" s="93">
        <v>6.8545375914684756</v>
      </c>
      <c r="AF39" s="93">
        <v>6.9018834449401636</v>
      </c>
      <c r="AG39" s="93">
        <v>6.9474422299542429</v>
      </c>
      <c r="AH39" s="93">
        <v>6.9913439597696945</v>
      </c>
      <c r="AI39" s="93">
        <v>7.0337049560988367</v>
      </c>
      <c r="AJ39" s="93">
        <v>7.0746297065445169</v>
      </c>
      <c r="AK39" s="93">
        <v>7.1142124173604211</v>
      </c>
      <c r="AL39" s="93">
        <v>7.1525383196061103</v>
      </c>
      <c r="AM39" s="93">
        <v>7.1896847742517211</v>
      </c>
      <c r="AN39" s="93">
        <v>7.2257222122620037</v>
      </c>
      <c r="AO39" s="93">
        <v>7.260714938374413</v>
      </c>
      <c r="AP39" s="93">
        <v>7.2947218216205556</v>
      </c>
      <c r="AQ39" s="93">
        <v>7.32779689121746</v>
      </c>
      <c r="AR39" s="93">
        <v>7.3599898529763177</v>
      </c>
      <c r="AS39" s="93">
        <v>7.3913465386209198</v>
      </c>
      <c r="AT39" s="93">
        <v>7.4219092982108288</v>
      </c>
      <c r="AU39" s="93">
        <v>7.4517173441014748</v>
      </c>
      <c r="AV39" s="93">
        <v>7.4808070534504516</v>
      </c>
      <c r="AW39" s="93">
        <v>7.5092122351243535</v>
      </c>
      <c r="AX39" s="93">
        <v>7.536964365918033</v>
      </c>
      <c r="AY39" s="93">
        <v>7.5640928002252723</v>
      </c>
    </row>
    <row r="40" spans="2:52">
      <c r="B40" s="13" t="s">
        <v>117</v>
      </c>
      <c r="C40" s="49"/>
      <c r="D40" s="94">
        <v>0</v>
      </c>
      <c r="E40" s="94">
        <v>0</v>
      </c>
      <c r="F40" s="94">
        <v>0</v>
      </c>
      <c r="G40" s="94">
        <v>0</v>
      </c>
      <c r="H40" s="95">
        <v>1.4008981088450947</v>
      </c>
      <c r="I40" s="95">
        <v>0.63032916881398859</v>
      </c>
      <c r="J40" s="95">
        <v>1.1746806691239253</v>
      </c>
      <c r="K40" s="95">
        <v>2.8466637504341956</v>
      </c>
      <c r="L40" s="95">
        <v>0.80785363012196632</v>
      </c>
      <c r="M40" s="95">
        <v>3.3496911778853145</v>
      </c>
      <c r="N40" s="95">
        <v>2.9388104154285255</v>
      </c>
      <c r="O40" s="95">
        <v>3.1265323607131417</v>
      </c>
      <c r="P40" s="95">
        <v>3.785555114409529</v>
      </c>
      <c r="Q40" s="95">
        <v>3.4501048382095383</v>
      </c>
      <c r="R40" s="95">
        <v>3.1116888068479875</v>
      </c>
      <c r="S40" s="95">
        <v>3.2092773867259741</v>
      </c>
      <c r="T40" s="95">
        <v>3.2996302991938533</v>
      </c>
      <c r="U40" s="95">
        <v>3.3837468482938289</v>
      </c>
      <c r="V40" s="95">
        <v>3.4624326250285322</v>
      </c>
      <c r="W40" s="95">
        <v>3.5363465507397427</v>
      </c>
      <c r="X40" s="95">
        <v>3.6060344535711835</v>
      </c>
      <c r="Y40" s="95">
        <v>3.671953554699487</v>
      </c>
      <c r="Z40" s="95">
        <v>3.7344906664743744</v>
      </c>
      <c r="AA40" s="95">
        <v>3.7939759459170501</v>
      </c>
      <c r="AB40" s="95">
        <v>3.8506934457825861</v>
      </c>
      <c r="AC40" s="95">
        <v>3.9048893183167097</v>
      </c>
      <c r="AD40" s="95">
        <v>3.9567782717517295</v>
      </c>
      <c r="AE40" s="95">
        <v>4.0065487079202162</v>
      </c>
      <c r="AF40" s="95">
        <v>4.054366851629716</v>
      </c>
      <c r="AG40" s="95">
        <v>4.1003801002943803</v>
      </c>
      <c r="AH40" s="95">
        <v>4.1447197640975944</v>
      </c>
      <c r="AI40" s="95">
        <v>4.1875033250984721</v>
      </c>
      <c r="AJ40" s="95">
        <v>4.2288363131975713</v>
      </c>
      <c r="AK40" s="95">
        <v>4.2688138743865016</v>
      </c>
      <c r="AL40" s="95">
        <v>4.3075220899322737</v>
      </c>
      <c r="AM40" s="95">
        <v>4.3450390925057825</v>
      </c>
      <c r="AN40" s="95">
        <v>4.3814360156434846</v>
      </c>
      <c r="AO40" s="95">
        <v>4.416777805543437</v>
      </c>
      <c r="AP40" s="95">
        <v>4.4511239184749254</v>
      </c>
      <c r="AQ40" s="95">
        <v>4.4845289226139311</v>
      </c>
      <c r="AR40" s="95">
        <v>4.5170430196032294</v>
      </c>
      <c r="AS40" s="95">
        <v>4.5487124983529119</v>
      </c>
      <c r="AT40" s="95">
        <v>4.5795801313781164</v>
      </c>
      <c r="AU40" s="95">
        <v>4.6096855221902304</v>
      </c>
      <c r="AV40" s="95">
        <v>4.639065410820792</v>
      </c>
      <c r="AW40" s="95">
        <v>4.6677539433907951</v>
      </c>
      <c r="AX40" s="95">
        <v>4.6957829106863276</v>
      </c>
      <c r="AY40" s="95">
        <v>4.7231819599207672</v>
      </c>
    </row>
    <row r="41" spans="2:52">
      <c r="B41" s="13" t="s">
        <v>118</v>
      </c>
      <c r="C41" s="49"/>
      <c r="D41" s="94">
        <v>0</v>
      </c>
      <c r="E41" s="94">
        <v>0</v>
      </c>
      <c r="F41" s="94">
        <v>0</v>
      </c>
      <c r="G41" s="94">
        <v>0</v>
      </c>
      <c r="H41" s="94">
        <v>0</v>
      </c>
      <c r="I41" s="94">
        <v>0</v>
      </c>
      <c r="J41" s="94">
        <v>0</v>
      </c>
      <c r="K41" s="94">
        <v>0</v>
      </c>
      <c r="L41" s="94">
        <v>0</v>
      </c>
      <c r="M41" s="94">
        <v>0</v>
      </c>
      <c r="N41" s="94">
        <v>0</v>
      </c>
      <c r="O41" s="94">
        <v>0</v>
      </c>
      <c r="P41" s="94">
        <v>0</v>
      </c>
      <c r="Q41" s="94">
        <v>0</v>
      </c>
      <c r="R41" s="94">
        <v>0</v>
      </c>
      <c r="S41" s="94">
        <v>0</v>
      </c>
      <c r="T41" s="94">
        <v>0</v>
      </c>
      <c r="U41" s="94">
        <v>0</v>
      </c>
      <c r="V41" s="94">
        <v>0</v>
      </c>
      <c r="W41" s="94">
        <v>0</v>
      </c>
      <c r="X41" s="94">
        <v>0</v>
      </c>
      <c r="Y41" s="94">
        <v>0</v>
      </c>
      <c r="Z41" s="94">
        <v>0</v>
      </c>
      <c r="AA41" s="94">
        <v>0</v>
      </c>
      <c r="AB41" s="94">
        <v>0</v>
      </c>
      <c r="AC41" s="94">
        <v>0</v>
      </c>
      <c r="AD41" s="94">
        <v>0</v>
      </c>
      <c r="AE41" s="94">
        <v>0</v>
      </c>
      <c r="AF41" s="94">
        <v>0</v>
      </c>
      <c r="AG41" s="94">
        <v>0</v>
      </c>
      <c r="AH41" s="94">
        <v>0</v>
      </c>
      <c r="AI41" s="94">
        <v>0</v>
      </c>
      <c r="AJ41" s="94">
        <v>0</v>
      </c>
      <c r="AK41" s="94">
        <v>0</v>
      </c>
      <c r="AL41" s="94">
        <v>0</v>
      </c>
      <c r="AM41" s="94">
        <v>0</v>
      </c>
      <c r="AN41" s="94">
        <v>0</v>
      </c>
      <c r="AO41" s="94">
        <v>0</v>
      </c>
      <c r="AP41" s="94">
        <v>0</v>
      </c>
      <c r="AQ41" s="94">
        <v>0</v>
      </c>
      <c r="AR41" s="94">
        <v>0</v>
      </c>
      <c r="AS41" s="94">
        <v>0</v>
      </c>
      <c r="AT41" s="94">
        <v>0</v>
      </c>
      <c r="AU41" s="94">
        <v>0</v>
      </c>
      <c r="AV41" s="94">
        <v>0</v>
      </c>
      <c r="AW41" s="94">
        <v>0</v>
      </c>
      <c r="AX41" s="94">
        <v>0</v>
      </c>
      <c r="AY41" s="94">
        <v>0</v>
      </c>
    </row>
    <row r="42" spans="2:52">
      <c r="B42" s="13" t="s">
        <v>119</v>
      </c>
      <c r="C42" s="49"/>
      <c r="D42" s="94">
        <v>0</v>
      </c>
      <c r="E42" s="94">
        <v>0</v>
      </c>
      <c r="F42" s="94">
        <v>0</v>
      </c>
      <c r="G42" s="94">
        <v>0</v>
      </c>
      <c r="H42" s="95">
        <v>2.3008555653164353</v>
      </c>
      <c r="I42" s="95">
        <v>1.1888398597461864</v>
      </c>
      <c r="J42" s="95">
        <v>1.1901848136492161</v>
      </c>
      <c r="K42" s="95">
        <v>1.4194032190370249</v>
      </c>
      <c r="L42" s="95">
        <v>1.3513318503751781</v>
      </c>
      <c r="M42" s="95">
        <v>2.3522527172255927</v>
      </c>
      <c r="N42" s="95">
        <v>4.0524112394234688</v>
      </c>
      <c r="O42" s="95">
        <v>2.3481329570834126</v>
      </c>
      <c r="P42" s="95">
        <v>2.1801652091355188</v>
      </c>
      <c r="Q42" s="95">
        <v>2.2221257288074936</v>
      </c>
      <c r="R42" s="95">
        <v>2.4236636120123918</v>
      </c>
      <c r="S42" s="95">
        <v>2.474824438964073</v>
      </c>
      <c r="T42" s="95">
        <v>2.5221919662416403</v>
      </c>
      <c r="U42" s="95">
        <v>2.5662900791320733</v>
      </c>
      <c r="V42" s="95">
        <v>2.6075411088336633</v>
      </c>
      <c r="W42" s="95">
        <v>2.6462904949540329</v>
      </c>
      <c r="X42" s="95">
        <v>2.682824387975558</v>
      </c>
      <c r="Y42" s="95">
        <v>2.7173824861654499</v>
      </c>
      <c r="Z42" s="95">
        <v>2.7501675759533448</v>
      </c>
      <c r="AA42" s="95">
        <v>2.781352742204807</v>
      </c>
      <c r="AB42" s="95">
        <v>2.8110868996172904</v>
      </c>
      <c r="AC42" s="95">
        <v>2.8394990935408035</v>
      </c>
      <c r="AD42" s="95">
        <v>2.86670188479683</v>
      </c>
      <c r="AE42" s="95">
        <v>2.8927940430730263</v>
      </c>
      <c r="AF42" s="95">
        <v>2.9178627117485116</v>
      </c>
      <c r="AG42" s="95">
        <v>2.9419851639387251</v>
      </c>
      <c r="AH42" s="95">
        <v>2.9652302390260785</v>
      </c>
      <c r="AI42" s="95">
        <v>2.9876595269968558</v>
      </c>
      <c r="AJ42" s="95">
        <v>3.0093283519165115</v>
      </c>
      <c r="AK42" s="95">
        <v>3.0302865940847483</v>
      </c>
      <c r="AL42" s="95">
        <v>3.0505793816181015</v>
      </c>
      <c r="AM42" s="95">
        <v>3.0702476755804566</v>
      </c>
      <c r="AN42" s="95">
        <v>3.0893287677384711</v>
      </c>
      <c r="AO42" s="95">
        <v>3.10785670614576</v>
      </c>
      <c r="AP42" s="95">
        <v>3.1258626607599962</v>
      </c>
      <c r="AQ42" s="95">
        <v>3.1433752389552381</v>
      </c>
      <c r="AR42" s="95">
        <v>3.1604207589498876</v>
      </c>
      <c r="AS42" s="95">
        <v>3.1770234877116779</v>
      </c>
      <c r="AT42" s="95">
        <v>3.193205848737783</v>
      </c>
      <c r="AU42" s="95">
        <v>3.2089886041747104</v>
      </c>
      <c r="AV42" s="95">
        <v>3.2243910149892452</v>
      </c>
      <c r="AW42" s="95">
        <v>3.2394309822902008</v>
      </c>
      <c r="AX42" s="95">
        <v>3.2541251724017282</v>
      </c>
      <c r="AY42" s="95">
        <v>3.2684891278796782</v>
      </c>
    </row>
    <row r="43" spans="2:52" ht="14.5" thickBot="1">
      <c r="B43" s="14" t="s">
        <v>120</v>
      </c>
      <c r="C43" s="82"/>
      <c r="D43" s="96">
        <v>0</v>
      </c>
      <c r="E43" s="96">
        <v>0</v>
      </c>
      <c r="F43" s="96">
        <v>0</v>
      </c>
      <c r="G43" s="96">
        <v>0</v>
      </c>
      <c r="H43" s="97">
        <v>1.4102322491959822</v>
      </c>
      <c r="I43" s="97">
        <v>1.9596367245843631</v>
      </c>
      <c r="J43" s="97">
        <v>1.2662643451449849</v>
      </c>
      <c r="K43" s="97">
        <v>1.6166554855934447</v>
      </c>
      <c r="L43" s="97">
        <v>3.2112437062737467</v>
      </c>
      <c r="M43" s="97">
        <v>3.945377479958931</v>
      </c>
      <c r="N43" s="97">
        <v>4.9236684473977075</v>
      </c>
      <c r="O43" s="97">
        <v>2.5655977737868469</v>
      </c>
      <c r="P43" s="97">
        <v>1.4024385382094191</v>
      </c>
      <c r="Q43" s="97">
        <v>5.702666867976105</v>
      </c>
      <c r="R43" s="97">
        <v>3.6122672485378362</v>
      </c>
      <c r="S43" s="97">
        <v>3.7179979332504729</v>
      </c>
      <c r="T43" s="97">
        <v>3.8158892573475538</v>
      </c>
      <c r="U43" s="97">
        <v>3.9070238997731761</v>
      </c>
      <c r="V43" s="97">
        <v>3.9922746643780878</v>
      </c>
      <c r="W43" s="97">
        <v>4.072355448267106</v>
      </c>
      <c r="X43" s="97">
        <v>4.1478576196458494</v>
      </c>
      <c r="Y43" s="97">
        <v>4.2192765470106206</v>
      </c>
      <c r="Z43" s="97">
        <v>4.2870313156134277</v>
      </c>
      <c r="AA43" s="97">
        <v>4.3514796284555679</v>
      </c>
      <c r="AB43" s="97">
        <v>4.4129292376564573</v>
      </c>
      <c r="AC43" s="97">
        <v>4.4716468326741934</v>
      </c>
      <c r="AD43" s="97">
        <v>4.5278650354861014</v>
      </c>
      <c r="AE43" s="97">
        <v>4.5817879668487675</v>
      </c>
      <c r="AF43" s="97">
        <v>4.6335957201987386</v>
      </c>
      <c r="AG43" s="97">
        <v>4.683447990753864</v>
      </c>
      <c r="AH43" s="97">
        <v>4.7314870442958199</v>
      </c>
      <c r="AI43" s="97">
        <v>4.7778401647605637</v>
      </c>
      <c r="AJ43" s="97">
        <v>4.8226216867214422</v>
      </c>
      <c r="AK43" s="97">
        <v>4.8659346944825108</v>
      </c>
      <c r="AL43" s="97">
        <v>4.9078724513263534</v>
      </c>
      <c r="AM43" s="97">
        <v>4.9485196087644709</v>
      </c>
      <c r="AN43" s="97">
        <v>4.9879532352153717</v>
      </c>
      <c r="AO43" s="97">
        <v>5.0262436955311598</v>
      </c>
      <c r="AP43" s="97">
        <v>5.063455406594116</v>
      </c>
      <c r="AQ43" s="97">
        <v>5.0996474893650845</v>
      </c>
      <c r="AR43" s="97">
        <v>5.1348743339588863</v>
      </c>
      <c r="AS43" s="97">
        <v>5.1691860913067522</v>
      </c>
      <c r="AT43" s="97">
        <v>5.2026291025616942</v>
      </c>
      <c r="AU43" s="97">
        <v>5.2352462754735871</v>
      </c>
      <c r="AV43" s="97">
        <v>5.2670774154038327</v>
      </c>
      <c r="AW43" s="97">
        <v>5.2981595173856393</v>
      </c>
      <c r="AX43" s="97">
        <v>5.3285270246047212</v>
      </c>
      <c r="AY43" s="97">
        <v>5.358212057829455</v>
      </c>
    </row>
    <row r="44" spans="2:52"/>
    <row r="45" spans="2:52" ht="14.5" thickBot="1">
      <c r="B45" s="30"/>
      <c r="C45" s="7"/>
      <c r="D45" s="31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</row>
    <row r="46" spans="2:52" ht="14.5" thickBot="1">
      <c r="B46" s="8" t="s">
        <v>121</v>
      </c>
      <c r="C46" s="83" t="s">
        <v>122</v>
      </c>
      <c r="D46" s="83" t="s">
        <v>48</v>
      </c>
      <c r="E46" s="83" t="s">
        <v>49</v>
      </c>
      <c r="F46" s="83" t="s">
        <v>50</v>
      </c>
      <c r="G46" s="83" t="s">
        <v>51</v>
      </c>
      <c r="H46" s="83" t="s">
        <v>52</v>
      </c>
      <c r="I46" s="83" t="s">
        <v>53</v>
      </c>
      <c r="J46" s="83" t="s">
        <v>54</v>
      </c>
      <c r="K46" s="83" t="s">
        <v>55</v>
      </c>
      <c r="L46" s="83" t="s">
        <v>56</v>
      </c>
      <c r="M46" s="83" t="s">
        <v>57</v>
      </c>
      <c r="N46" s="83" t="s">
        <v>58</v>
      </c>
      <c r="O46" s="83" t="s">
        <v>59</v>
      </c>
      <c r="P46" s="83" t="s">
        <v>60</v>
      </c>
      <c r="Q46" s="83" t="s">
        <v>61</v>
      </c>
      <c r="R46" s="83" t="s">
        <v>62</v>
      </c>
      <c r="S46" s="83" t="s">
        <v>63</v>
      </c>
      <c r="T46" s="83" t="s">
        <v>64</v>
      </c>
      <c r="U46" s="83" t="s">
        <v>65</v>
      </c>
      <c r="V46" s="83" t="s">
        <v>66</v>
      </c>
      <c r="W46" s="83" t="s">
        <v>67</v>
      </c>
      <c r="X46" s="83" t="s">
        <v>68</v>
      </c>
      <c r="Y46" s="83" t="s">
        <v>69</v>
      </c>
      <c r="Z46" s="83" t="s">
        <v>70</v>
      </c>
      <c r="AA46" s="83" t="s">
        <v>71</v>
      </c>
      <c r="AB46" s="83" t="s">
        <v>72</v>
      </c>
      <c r="AC46" s="83" t="s">
        <v>73</v>
      </c>
      <c r="AD46" s="83" t="s">
        <v>74</v>
      </c>
      <c r="AE46" s="83" t="s">
        <v>75</v>
      </c>
      <c r="AF46" s="83" t="s">
        <v>76</v>
      </c>
      <c r="AG46" s="83" t="s">
        <v>77</v>
      </c>
      <c r="AH46" s="83" t="s">
        <v>78</v>
      </c>
      <c r="AI46" s="83" t="s">
        <v>79</v>
      </c>
      <c r="AJ46" s="83" t="s">
        <v>80</v>
      </c>
      <c r="AK46" s="83" t="s">
        <v>81</v>
      </c>
      <c r="AL46" s="83" t="s">
        <v>82</v>
      </c>
      <c r="AM46" s="83" t="s">
        <v>83</v>
      </c>
      <c r="AN46" s="83" t="s">
        <v>84</v>
      </c>
      <c r="AO46" s="83" t="s">
        <v>85</v>
      </c>
      <c r="AP46" s="83" t="s">
        <v>86</v>
      </c>
      <c r="AQ46" s="83" t="s">
        <v>87</v>
      </c>
      <c r="AR46" s="83" t="s">
        <v>88</v>
      </c>
      <c r="AS46" s="83" t="s">
        <v>89</v>
      </c>
      <c r="AT46" s="83" t="s">
        <v>90</v>
      </c>
      <c r="AU46" s="83" t="s">
        <v>91</v>
      </c>
      <c r="AV46" s="83" t="s">
        <v>92</v>
      </c>
      <c r="AW46" s="83" t="s">
        <v>93</v>
      </c>
      <c r="AX46" s="83" t="s">
        <v>94</v>
      </c>
      <c r="AY46" s="83" t="s">
        <v>95</v>
      </c>
    </row>
    <row r="47" spans="2:52">
      <c r="B47" s="80" t="s">
        <v>96</v>
      </c>
      <c r="C47" s="84"/>
      <c r="D47" s="86">
        <v>0</v>
      </c>
      <c r="E47" s="86">
        <v>0</v>
      </c>
      <c r="F47" s="86">
        <v>0</v>
      </c>
      <c r="G47" s="86">
        <v>0</v>
      </c>
      <c r="H47" s="86">
        <v>0</v>
      </c>
      <c r="I47" s="86">
        <v>0</v>
      </c>
      <c r="J47" s="86">
        <v>0</v>
      </c>
      <c r="K47" s="86">
        <v>0</v>
      </c>
      <c r="L47" s="86">
        <v>0</v>
      </c>
      <c r="M47" s="86">
        <v>0</v>
      </c>
      <c r="N47" s="86">
        <v>0</v>
      </c>
      <c r="O47" s="86">
        <v>0</v>
      </c>
      <c r="P47" s="86">
        <v>0</v>
      </c>
      <c r="Q47" s="86">
        <v>0</v>
      </c>
      <c r="R47" s="86">
        <v>0</v>
      </c>
      <c r="S47" s="86">
        <v>0</v>
      </c>
      <c r="T47" s="86">
        <v>0</v>
      </c>
      <c r="U47" s="86">
        <v>0</v>
      </c>
      <c r="V47" s="86">
        <v>0</v>
      </c>
      <c r="W47" s="86">
        <v>0</v>
      </c>
      <c r="X47" s="86">
        <v>0</v>
      </c>
      <c r="Y47" s="86">
        <v>0</v>
      </c>
      <c r="Z47" s="86">
        <v>0</v>
      </c>
      <c r="AA47" s="86">
        <v>0</v>
      </c>
      <c r="AB47" s="86">
        <v>0</v>
      </c>
      <c r="AC47" s="86">
        <v>0</v>
      </c>
      <c r="AD47" s="86">
        <v>0</v>
      </c>
      <c r="AE47" s="86">
        <v>0</v>
      </c>
      <c r="AF47" s="86">
        <v>0</v>
      </c>
      <c r="AG47" s="86">
        <v>0</v>
      </c>
      <c r="AH47" s="86">
        <v>0</v>
      </c>
      <c r="AI47" s="86">
        <v>0</v>
      </c>
      <c r="AJ47" s="86">
        <v>0</v>
      </c>
      <c r="AK47" s="86">
        <v>0</v>
      </c>
      <c r="AL47" s="86">
        <v>0</v>
      </c>
      <c r="AM47" s="86">
        <v>0</v>
      </c>
      <c r="AN47" s="86">
        <v>0</v>
      </c>
      <c r="AO47" s="86">
        <v>0</v>
      </c>
      <c r="AP47" s="86">
        <v>0</v>
      </c>
      <c r="AQ47" s="86">
        <v>0</v>
      </c>
      <c r="AR47" s="86">
        <v>0</v>
      </c>
      <c r="AS47" s="86">
        <v>0</v>
      </c>
      <c r="AT47" s="86">
        <v>0</v>
      </c>
      <c r="AU47" s="86">
        <v>0</v>
      </c>
      <c r="AV47" s="86">
        <v>0</v>
      </c>
      <c r="AW47" s="86">
        <v>0</v>
      </c>
      <c r="AX47" s="86">
        <v>0</v>
      </c>
      <c r="AY47" s="86">
        <v>0</v>
      </c>
    </row>
    <row r="48" spans="2:52">
      <c r="B48" s="13" t="s">
        <v>97</v>
      </c>
      <c r="C48" s="2"/>
      <c r="D48" s="88">
        <v>0</v>
      </c>
      <c r="E48" s="88">
        <v>0</v>
      </c>
      <c r="F48" s="88">
        <v>0</v>
      </c>
      <c r="G48" s="88">
        <v>0</v>
      </c>
      <c r="H48" s="88">
        <v>0</v>
      </c>
      <c r="I48" s="88">
        <v>0</v>
      </c>
      <c r="J48" s="88">
        <v>0</v>
      </c>
      <c r="K48" s="88">
        <v>0</v>
      </c>
      <c r="L48" s="88">
        <v>0</v>
      </c>
      <c r="M48" s="88">
        <v>0</v>
      </c>
      <c r="N48" s="88">
        <v>0</v>
      </c>
      <c r="O48" s="88">
        <v>0</v>
      </c>
      <c r="P48" s="88">
        <v>0</v>
      </c>
      <c r="Q48" s="88">
        <v>0</v>
      </c>
      <c r="R48" s="88">
        <v>0</v>
      </c>
      <c r="S48" s="88">
        <v>0</v>
      </c>
      <c r="T48" s="88">
        <v>0</v>
      </c>
      <c r="U48" s="88">
        <v>0</v>
      </c>
      <c r="V48" s="88">
        <v>0</v>
      </c>
      <c r="W48" s="88">
        <v>0</v>
      </c>
      <c r="X48" s="88">
        <v>0</v>
      </c>
      <c r="Y48" s="88">
        <v>0</v>
      </c>
      <c r="Z48" s="88">
        <v>0</v>
      </c>
      <c r="AA48" s="88">
        <v>0</v>
      </c>
      <c r="AB48" s="88">
        <v>0</v>
      </c>
      <c r="AC48" s="88">
        <v>0</v>
      </c>
      <c r="AD48" s="88">
        <v>0</v>
      </c>
      <c r="AE48" s="88">
        <v>0</v>
      </c>
      <c r="AF48" s="88">
        <v>0</v>
      </c>
      <c r="AG48" s="88">
        <v>0</v>
      </c>
      <c r="AH48" s="88">
        <v>0</v>
      </c>
      <c r="AI48" s="88">
        <v>0</v>
      </c>
      <c r="AJ48" s="88">
        <v>0</v>
      </c>
      <c r="AK48" s="88">
        <v>0</v>
      </c>
      <c r="AL48" s="88">
        <v>0</v>
      </c>
      <c r="AM48" s="88">
        <v>0</v>
      </c>
      <c r="AN48" s="88">
        <v>0</v>
      </c>
      <c r="AO48" s="88">
        <v>0</v>
      </c>
      <c r="AP48" s="88">
        <v>0</v>
      </c>
      <c r="AQ48" s="88">
        <v>0</v>
      </c>
      <c r="AR48" s="88">
        <v>0</v>
      </c>
      <c r="AS48" s="88">
        <v>0</v>
      </c>
      <c r="AT48" s="88">
        <v>0</v>
      </c>
      <c r="AU48" s="88">
        <v>0</v>
      </c>
      <c r="AV48" s="88">
        <v>0</v>
      </c>
      <c r="AW48" s="88">
        <v>0</v>
      </c>
      <c r="AX48" s="88">
        <v>0</v>
      </c>
      <c r="AY48" s="88">
        <v>0</v>
      </c>
    </row>
    <row r="49" spans="2:51">
      <c r="B49" s="13" t="s">
        <v>98</v>
      </c>
      <c r="C49" s="2"/>
      <c r="D49" s="88">
        <v>0</v>
      </c>
      <c r="E49" s="88">
        <v>0</v>
      </c>
      <c r="F49" s="88">
        <v>0</v>
      </c>
      <c r="G49" s="88">
        <v>0</v>
      </c>
      <c r="H49" s="88">
        <v>0</v>
      </c>
      <c r="I49" s="88">
        <v>0</v>
      </c>
      <c r="J49" s="88">
        <v>0</v>
      </c>
      <c r="K49" s="88">
        <v>0</v>
      </c>
      <c r="L49" s="88">
        <v>0</v>
      </c>
      <c r="M49" s="88">
        <v>0</v>
      </c>
      <c r="N49" s="88">
        <v>0</v>
      </c>
      <c r="O49" s="88">
        <v>0</v>
      </c>
      <c r="P49" s="88">
        <v>0</v>
      </c>
      <c r="Q49" s="88">
        <v>0</v>
      </c>
      <c r="R49" s="88">
        <v>0</v>
      </c>
      <c r="S49" s="88">
        <v>0</v>
      </c>
      <c r="T49" s="88">
        <v>0</v>
      </c>
      <c r="U49" s="88">
        <v>0</v>
      </c>
      <c r="V49" s="88">
        <v>0</v>
      </c>
      <c r="W49" s="88">
        <v>0</v>
      </c>
      <c r="X49" s="88">
        <v>0</v>
      </c>
      <c r="Y49" s="88">
        <v>0</v>
      </c>
      <c r="Z49" s="88">
        <v>0</v>
      </c>
      <c r="AA49" s="88">
        <v>0</v>
      </c>
      <c r="AB49" s="88">
        <v>0</v>
      </c>
      <c r="AC49" s="88">
        <v>0</v>
      </c>
      <c r="AD49" s="88">
        <v>0</v>
      </c>
      <c r="AE49" s="88">
        <v>0</v>
      </c>
      <c r="AF49" s="88">
        <v>0</v>
      </c>
      <c r="AG49" s="88">
        <v>0</v>
      </c>
      <c r="AH49" s="88">
        <v>0</v>
      </c>
      <c r="AI49" s="88">
        <v>0</v>
      </c>
      <c r="AJ49" s="88">
        <v>0</v>
      </c>
      <c r="AK49" s="88">
        <v>0</v>
      </c>
      <c r="AL49" s="88">
        <v>0</v>
      </c>
      <c r="AM49" s="88">
        <v>0</v>
      </c>
      <c r="AN49" s="88">
        <v>0</v>
      </c>
      <c r="AO49" s="88">
        <v>0</v>
      </c>
      <c r="AP49" s="88">
        <v>0</v>
      </c>
      <c r="AQ49" s="88">
        <v>0</v>
      </c>
      <c r="AR49" s="88">
        <v>0</v>
      </c>
      <c r="AS49" s="88">
        <v>0</v>
      </c>
      <c r="AT49" s="88">
        <v>0</v>
      </c>
      <c r="AU49" s="88">
        <v>0</v>
      </c>
      <c r="AV49" s="88">
        <v>0</v>
      </c>
      <c r="AW49" s="88">
        <v>0</v>
      </c>
      <c r="AX49" s="88">
        <v>0</v>
      </c>
      <c r="AY49" s="88">
        <v>0</v>
      </c>
    </row>
    <row r="50" spans="2:51">
      <c r="B50" s="13" t="s">
        <v>99</v>
      </c>
      <c r="C50" s="2"/>
      <c r="D50" s="88">
        <v>0</v>
      </c>
      <c r="E50" s="88">
        <v>0</v>
      </c>
      <c r="F50" s="88">
        <v>0</v>
      </c>
      <c r="G50" s="88">
        <v>0</v>
      </c>
      <c r="H50" s="88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88">
        <v>0</v>
      </c>
      <c r="P50" s="88">
        <v>0</v>
      </c>
      <c r="Q50" s="88">
        <v>0</v>
      </c>
      <c r="R50" s="88">
        <v>0</v>
      </c>
      <c r="S50" s="88">
        <v>0</v>
      </c>
      <c r="T50" s="88">
        <v>0</v>
      </c>
      <c r="U50" s="88">
        <v>0</v>
      </c>
      <c r="V50" s="88">
        <v>0</v>
      </c>
      <c r="W50" s="88">
        <v>0</v>
      </c>
      <c r="X50" s="88">
        <v>0</v>
      </c>
      <c r="Y50" s="88">
        <v>0</v>
      </c>
      <c r="Z50" s="88">
        <v>0</v>
      </c>
      <c r="AA50" s="88">
        <v>0</v>
      </c>
      <c r="AB50" s="88">
        <v>0</v>
      </c>
      <c r="AC50" s="88">
        <v>0</v>
      </c>
      <c r="AD50" s="88">
        <v>0</v>
      </c>
      <c r="AE50" s="88">
        <v>0</v>
      </c>
      <c r="AF50" s="88">
        <v>0</v>
      </c>
      <c r="AG50" s="88">
        <v>0</v>
      </c>
      <c r="AH50" s="88">
        <v>0</v>
      </c>
      <c r="AI50" s="88">
        <v>0</v>
      </c>
      <c r="AJ50" s="88">
        <v>0</v>
      </c>
      <c r="AK50" s="88">
        <v>0</v>
      </c>
      <c r="AL50" s="88">
        <v>0</v>
      </c>
      <c r="AM50" s="88">
        <v>0</v>
      </c>
      <c r="AN50" s="88">
        <v>0</v>
      </c>
      <c r="AO50" s="88">
        <v>0</v>
      </c>
      <c r="AP50" s="88">
        <v>0</v>
      </c>
      <c r="AQ50" s="88">
        <v>0</v>
      </c>
      <c r="AR50" s="88">
        <v>0</v>
      </c>
      <c r="AS50" s="88">
        <v>0</v>
      </c>
      <c r="AT50" s="88">
        <v>0</v>
      </c>
      <c r="AU50" s="88">
        <v>0</v>
      </c>
      <c r="AV50" s="88">
        <v>0</v>
      </c>
      <c r="AW50" s="88">
        <v>0</v>
      </c>
      <c r="AX50" s="88">
        <v>0</v>
      </c>
      <c r="AY50" s="88">
        <v>0</v>
      </c>
    </row>
    <row r="51" spans="2:51" ht="14.5" thickBot="1">
      <c r="B51" s="14" t="s">
        <v>100</v>
      </c>
      <c r="C51" s="85"/>
      <c r="D51" s="90">
        <v>0</v>
      </c>
      <c r="E51" s="90">
        <v>0</v>
      </c>
      <c r="F51" s="90">
        <v>0</v>
      </c>
      <c r="G51" s="90">
        <v>0</v>
      </c>
      <c r="H51" s="90">
        <v>0</v>
      </c>
      <c r="I51" s="90">
        <v>0</v>
      </c>
      <c r="J51" s="90">
        <v>0</v>
      </c>
      <c r="K51" s="90">
        <v>0</v>
      </c>
      <c r="L51" s="90">
        <v>0</v>
      </c>
      <c r="M51" s="90">
        <v>0</v>
      </c>
      <c r="N51" s="90">
        <v>0</v>
      </c>
      <c r="O51" s="90">
        <v>0</v>
      </c>
      <c r="P51" s="90">
        <v>0</v>
      </c>
      <c r="Q51" s="90">
        <v>0</v>
      </c>
      <c r="R51" s="90">
        <v>0</v>
      </c>
      <c r="S51" s="90">
        <v>0</v>
      </c>
      <c r="T51" s="90">
        <v>0</v>
      </c>
      <c r="U51" s="90">
        <v>0</v>
      </c>
      <c r="V51" s="90">
        <v>0</v>
      </c>
      <c r="W51" s="90">
        <v>0</v>
      </c>
      <c r="X51" s="90">
        <v>0</v>
      </c>
      <c r="Y51" s="90">
        <v>0</v>
      </c>
      <c r="Z51" s="90">
        <v>0</v>
      </c>
      <c r="AA51" s="90">
        <v>0</v>
      </c>
      <c r="AB51" s="90">
        <v>0</v>
      </c>
      <c r="AC51" s="90">
        <v>0</v>
      </c>
      <c r="AD51" s="90">
        <v>0</v>
      </c>
      <c r="AE51" s="90">
        <v>0</v>
      </c>
      <c r="AF51" s="90">
        <v>0</v>
      </c>
      <c r="AG51" s="90">
        <v>0</v>
      </c>
      <c r="AH51" s="90">
        <v>0</v>
      </c>
      <c r="AI51" s="90">
        <v>0</v>
      </c>
      <c r="AJ51" s="90">
        <v>0</v>
      </c>
      <c r="AK51" s="90">
        <v>0</v>
      </c>
      <c r="AL51" s="90">
        <v>0</v>
      </c>
      <c r="AM51" s="90">
        <v>0</v>
      </c>
      <c r="AN51" s="90">
        <v>0</v>
      </c>
      <c r="AO51" s="90">
        <v>0</v>
      </c>
      <c r="AP51" s="90">
        <v>0</v>
      </c>
      <c r="AQ51" s="90">
        <v>0</v>
      </c>
      <c r="AR51" s="90">
        <v>0</v>
      </c>
      <c r="AS51" s="90">
        <v>0</v>
      </c>
      <c r="AT51" s="90">
        <v>0</v>
      </c>
      <c r="AU51" s="90">
        <v>0</v>
      </c>
      <c r="AV51" s="90">
        <v>0</v>
      </c>
      <c r="AW51" s="90">
        <v>0</v>
      </c>
      <c r="AX51" s="90">
        <v>0</v>
      </c>
      <c r="AY51" s="90">
        <v>0</v>
      </c>
    </row>
    <row r="52" spans="2:51">
      <c r="B52" s="80" t="s">
        <v>101</v>
      </c>
      <c r="C52" s="84"/>
      <c r="D52" s="86">
        <v>0</v>
      </c>
      <c r="E52" s="86">
        <v>0</v>
      </c>
      <c r="F52" s="86">
        <v>0</v>
      </c>
      <c r="G52" s="86">
        <v>0</v>
      </c>
      <c r="H52" s="87">
        <v>28435.580482680227</v>
      </c>
      <c r="I52" s="87">
        <v>31615.666228306032</v>
      </c>
      <c r="J52" s="87">
        <v>20143.781179025904</v>
      </c>
      <c r="K52" s="87">
        <v>20131.490799636325</v>
      </c>
      <c r="L52" s="87">
        <v>22874.990465108738</v>
      </c>
      <c r="M52" s="87">
        <v>3794.1305007283645</v>
      </c>
      <c r="N52" s="87">
        <v>1408.4465187605128</v>
      </c>
      <c r="O52" s="87">
        <v>23830.68705723446</v>
      </c>
      <c r="P52" s="87">
        <v>7659.7114928498668</v>
      </c>
      <c r="Q52" s="87">
        <v>22486.059910315242</v>
      </c>
      <c r="R52" s="87">
        <v>6695.1385285894958</v>
      </c>
      <c r="S52" s="87">
        <v>5682.445411523121</v>
      </c>
      <c r="T52" s="87">
        <v>4822.9302078000364</v>
      </c>
      <c r="U52" s="87">
        <v>4093.4235359553304</v>
      </c>
      <c r="V52" s="87">
        <v>3474.2605683187512</v>
      </c>
      <c r="W52" s="87">
        <v>2948.7509392935331</v>
      </c>
      <c r="X52" s="87">
        <v>2502.7288342371526</v>
      </c>
      <c r="Y52" s="87">
        <v>2124.1711309883331</v>
      </c>
      <c r="Z52" s="87">
        <v>1802.8733005346032</v>
      </c>
      <c r="AA52" s="87">
        <v>1530.1743302895813</v>
      </c>
      <c r="AB52" s="87">
        <v>1298.7232549191701</v>
      </c>
      <c r="AC52" s="87">
        <v>1102.2810012429395</v>
      </c>
      <c r="AD52" s="87">
        <v>935.55220567507149</v>
      </c>
      <c r="AE52" s="87">
        <v>794.04247061914657</v>
      </c>
      <c r="AF52" s="87">
        <v>673.93721197204945</v>
      </c>
      <c r="AG52" s="87">
        <v>571.99883190946684</v>
      </c>
      <c r="AH52" s="87">
        <v>485.47944510795713</v>
      </c>
      <c r="AI52" s="87">
        <v>412.04680582220851</v>
      </c>
      <c r="AJ52" s="87">
        <v>349.72143908282231</v>
      </c>
      <c r="AK52" s="87">
        <v>296.82328130200995</v>
      </c>
      <c r="AL52" s="87">
        <v>251.92639191338537</v>
      </c>
      <c r="AM52" s="87">
        <v>213.82051523755214</v>
      </c>
      <c r="AN52" s="87">
        <v>181.47845642218746</v>
      </c>
      <c r="AO52" s="87">
        <v>154.02839203146641</v>
      </c>
      <c r="AP52" s="87">
        <v>130.73036887974396</v>
      </c>
      <c r="AQ52" s="87">
        <v>110.9563576041391</v>
      </c>
      <c r="AR52" s="87">
        <v>94.173323293400287</v>
      </c>
      <c r="AS52" s="87">
        <v>79.928856819218964</v>
      </c>
      <c r="AT52" s="87">
        <v>67.838979543317421</v>
      </c>
      <c r="AU52" s="87">
        <v>57.577792659885219</v>
      </c>
      <c r="AV52" s="87">
        <v>48.868692157550321</v>
      </c>
      <c r="AW52" s="87">
        <v>41.476912588440641</v>
      </c>
      <c r="AX52" s="87">
        <v>35.203198651661715</v>
      </c>
      <c r="AY52" s="87">
        <v>29.87843400026194</v>
      </c>
    </row>
    <row r="53" spans="2:51">
      <c r="B53" s="13" t="s">
        <v>102</v>
      </c>
      <c r="C53" s="2"/>
      <c r="D53" s="88">
        <v>0</v>
      </c>
      <c r="E53" s="88">
        <v>0</v>
      </c>
      <c r="F53" s="88">
        <v>0</v>
      </c>
      <c r="G53" s="88">
        <v>0</v>
      </c>
      <c r="H53" s="89">
        <v>24193.214213991901</v>
      </c>
      <c r="I53" s="89">
        <v>18142.892407727828</v>
      </c>
      <c r="J53" s="89">
        <v>28219.740245112738</v>
      </c>
      <c r="K53" s="89">
        <v>32594.958658017626</v>
      </c>
      <c r="L53" s="89">
        <v>8231.0846987708519</v>
      </c>
      <c r="M53" s="89">
        <v>6164.6762705251758</v>
      </c>
      <c r="N53" s="89">
        <v>8233.788707458134</v>
      </c>
      <c r="O53" s="89">
        <v>19369.236664597094</v>
      </c>
      <c r="P53" s="89">
        <v>12529.454320095552</v>
      </c>
      <c r="Q53" s="89">
        <v>3816.3243408427784</v>
      </c>
      <c r="R53" s="89">
        <v>6225.5789383496794</v>
      </c>
      <c r="S53" s="89">
        <v>5236.568619230372</v>
      </c>
      <c r="T53" s="89">
        <v>4404.674838349637</v>
      </c>
      <c r="U53" s="89">
        <v>3704.9376876955394</v>
      </c>
      <c r="V53" s="89">
        <v>3116.3624497761789</v>
      </c>
      <c r="W53" s="89">
        <v>2621.289677996082</v>
      </c>
      <c r="X53" s="89">
        <v>2204.8653475664546</v>
      </c>
      <c r="Y53" s="89">
        <v>1854.5951795056087</v>
      </c>
      <c r="Z53" s="89">
        <v>1559.9697657916836</v>
      </c>
      <c r="AA53" s="89">
        <v>1312.1492480277427</v>
      </c>
      <c r="AB53" s="89">
        <v>1103.6980888062212</v>
      </c>
      <c r="AC53" s="89">
        <v>928.36197792703422</v>
      </c>
      <c r="AD53" s="89">
        <v>780.88017982598251</v>
      </c>
      <c r="AE53" s="89">
        <v>656.82769193826732</v>
      </c>
      <c r="AF53" s="89">
        <v>552.48247816085313</v>
      </c>
      <c r="AG53" s="89">
        <v>464.71379392366657</v>
      </c>
      <c r="AH53" s="89">
        <v>390.88825220634862</v>
      </c>
      <c r="AI53" s="89">
        <v>328.79081213163164</v>
      </c>
      <c r="AJ53" s="89">
        <v>276.5583194992272</v>
      </c>
      <c r="AK53" s="89">
        <v>232.62360522901719</v>
      </c>
      <c r="AL53" s="89">
        <v>195.66846445889274</v>
      </c>
      <c r="AM53" s="89">
        <v>164.58410549526295</v>
      </c>
      <c r="AN53" s="89">
        <v>138.43788193762131</v>
      </c>
      <c r="AO53" s="89">
        <v>116.44530981715235</v>
      </c>
      <c r="AP53" s="89">
        <v>97.946530159442688</v>
      </c>
      <c r="AQ53" s="89">
        <v>82.386510760620595</v>
      </c>
      <c r="AR53" s="89">
        <v>69.298393156559285</v>
      </c>
      <c r="AS53" s="89">
        <v>58.289485132273235</v>
      </c>
      <c r="AT53" s="89">
        <v>49.029478494681427</v>
      </c>
      <c r="AU53" s="89">
        <v>41.240538598092122</v>
      </c>
      <c r="AV53" s="89">
        <v>34.68896827130682</v>
      </c>
      <c r="AW53" s="89">
        <v>29.178196033147831</v>
      </c>
      <c r="AX53" s="89">
        <v>24.542878216790811</v>
      </c>
      <c r="AY53" s="89">
        <v>20.643938044693485</v>
      </c>
    </row>
    <row r="54" spans="2:51">
      <c r="B54" s="13" t="s">
        <v>103</v>
      </c>
      <c r="C54" s="2"/>
      <c r="D54" s="88"/>
      <c r="E54" s="88"/>
      <c r="F54" s="88">
        <v>0</v>
      </c>
      <c r="G54" s="88">
        <v>0</v>
      </c>
      <c r="H54" s="88">
        <v>0</v>
      </c>
      <c r="I54" s="88">
        <v>0</v>
      </c>
      <c r="J54" s="88">
        <v>0</v>
      </c>
      <c r="K54" s="88">
        <v>0</v>
      </c>
      <c r="L54" s="88">
        <v>0</v>
      </c>
      <c r="M54" s="88">
        <v>0</v>
      </c>
      <c r="N54" s="88">
        <v>0</v>
      </c>
      <c r="O54" s="88">
        <v>0</v>
      </c>
      <c r="P54" s="88">
        <v>0</v>
      </c>
      <c r="Q54" s="88">
        <v>0</v>
      </c>
      <c r="R54" s="88">
        <v>0</v>
      </c>
      <c r="S54" s="88">
        <v>0</v>
      </c>
      <c r="T54" s="88">
        <v>0</v>
      </c>
      <c r="U54" s="88">
        <v>0</v>
      </c>
      <c r="V54" s="88">
        <v>0</v>
      </c>
      <c r="W54" s="88">
        <v>0</v>
      </c>
      <c r="X54" s="88">
        <v>0</v>
      </c>
      <c r="Y54" s="88">
        <v>0</v>
      </c>
      <c r="Z54" s="88">
        <v>0</v>
      </c>
      <c r="AA54" s="88">
        <v>0</v>
      </c>
      <c r="AB54" s="88">
        <v>0</v>
      </c>
      <c r="AC54" s="88">
        <v>0</v>
      </c>
      <c r="AD54" s="88">
        <v>0</v>
      </c>
      <c r="AE54" s="88">
        <v>0</v>
      </c>
      <c r="AF54" s="88">
        <v>0</v>
      </c>
      <c r="AG54" s="88">
        <v>0</v>
      </c>
      <c r="AH54" s="88">
        <v>0</v>
      </c>
      <c r="AI54" s="88">
        <v>0</v>
      </c>
      <c r="AJ54" s="88">
        <v>0</v>
      </c>
      <c r="AK54" s="88">
        <v>0</v>
      </c>
      <c r="AL54" s="88">
        <v>0</v>
      </c>
      <c r="AM54" s="88">
        <v>0</v>
      </c>
      <c r="AN54" s="88">
        <v>0</v>
      </c>
      <c r="AO54" s="88">
        <v>0</v>
      </c>
      <c r="AP54" s="88">
        <v>0</v>
      </c>
      <c r="AQ54" s="88">
        <v>0</v>
      </c>
      <c r="AR54" s="88">
        <v>0</v>
      </c>
      <c r="AS54" s="88">
        <v>0</v>
      </c>
      <c r="AT54" s="88">
        <v>0</v>
      </c>
      <c r="AU54" s="88">
        <v>0</v>
      </c>
      <c r="AV54" s="88">
        <v>0</v>
      </c>
      <c r="AW54" s="88">
        <v>0</v>
      </c>
      <c r="AX54" s="88">
        <v>0</v>
      </c>
      <c r="AY54" s="88">
        <v>0</v>
      </c>
    </row>
    <row r="55" spans="2:51">
      <c r="B55" s="13" t="s">
        <v>104</v>
      </c>
      <c r="C55" s="2"/>
      <c r="D55" s="88">
        <v>0</v>
      </c>
      <c r="E55" s="88">
        <v>0</v>
      </c>
      <c r="F55" s="88">
        <v>0</v>
      </c>
      <c r="G55" s="88">
        <v>0</v>
      </c>
      <c r="H55" s="89">
        <v>27663.553838705633</v>
      </c>
      <c r="I55" s="89">
        <v>21978.068504312392</v>
      </c>
      <c r="J55" s="89">
        <v>23390.230792075803</v>
      </c>
      <c r="K55" s="89">
        <v>15730.676382247795</v>
      </c>
      <c r="L55" s="89">
        <v>5740.925670662331</v>
      </c>
      <c r="M55" s="89">
        <v>14565.984339675962</v>
      </c>
      <c r="N55" s="89">
        <v>4638.9276166952932</v>
      </c>
      <c r="O55" s="89">
        <v>6047.4439675481908</v>
      </c>
      <c r="P55" s="89">
        <v>17212.332664757716</v>
      </c>
      <c r="Q55" s="89">
        <v>6252.9399076579421</v>
      </c>
      <c r="R55" s="89">
        <v>5176.0992827322607</v>
      </c>
      <c r="S55" s="89">
        <v>4284.7051435580543</v>
      </c>
      <c r="T55" s="89">
        <v>3546.8211030028788</v>
      </c>
      <c r="U55" s="89">
        <v>2936.0106507259152</v>
      </c>
      <c r="V55" s="89">
        <v>2430.390000182937</v>
      </c>
      <c r="W55" s="89">
        <v>2011.8440481572463</v>
      </c>
      <c r="X55" s="89">
        <v>1665.3773566386783</v>
      </c>
      <c r="Y55" s="89">
        <v>1378.576904380441</v>
      </c>
      <c r="Z55" s="89">
        <v>1141.167359887125</v>
      </c>
      <c r="AA55" s="89">
        <v>944.64294239501544</v>
      </c>
      <c r="AB55" s="89">
        <v>781.96268135900391</v>
      </c>
      <c r="AC55" s="89">
        <v>647.298156367817</v>
      </c>
      <c r="AD55" s="89">
        <v>535.82467964965701</v>
      </c>
      <c r="AE55" s="89">
        <v>443.5484397680143</v>
      </c>
      <c r="AF55" s="89">
        <v>367.16341350546401</v>
      </c>
      <c r="AG55" s="89">
        <v>303.93291945180204</v>
      </c>
      <c r="AH55" s="89">
        <v>251.59156966253909</v>
      </c>
      <c r="AI55" s="89">
        <v>208.26410656479791</v>
      </c>
      <c r="AJ55" s="89">
        <v>172.3982172431738</v>
      </c>
      <c r="AK55" s="89">
        <v>142.70891801212662</v>
      </c>
      <c r="AL55" s="89">
        <v>118.13251671544343</v>
      </c>
      <c r="AM55" s="89">
        <v>97.788503338934163</v>
      </c>
      <c r="AN55" s="89">
        <v>80.948003573842598</v>
      </c>
      <c r="AO55" s="89">
        <v>67.007665102303974</v>
      </c>
      <c r="AP55" s="89">
        <v>55.468041016806815</v>
      </c>
      <c r="AQ55" s="89">
        <v>45.915695906502712</v>
      </c>
      <c r="AR55" s="89">
        <v>38.008393516901563</v>
      </c>
      <c r="AS55" s="89">
        <v>31.462835294434701</v>
      </c>
      <c r="AT55" s="89">
        <v>26.044510519091869</v>
      </c>
      <c r="AU55" s="89">
        <v>21.55929438117332</v>
      </c>
      <c r="AV55" s="89">
        <v>17.846492982594864</v>
      </c>
      <c r="AW55" s="89">
        <v>14.773086082814263</v>
      </c>
      <c r="AX55" s="89">
        <v>12.228961321593406</v>
      </c>
      <c r="AY55" s="89">
        <v>10.122969172906817</v>
      </c>
    </row>
    <row r="56" spans="2:51" ht="14.5" thickBot="1">
      <c r="B56" s="14" t="s">
        <v>105</v>
      </c>
      <c r="C56" s="85"/>
      <c r="D56" s="90">
        <v>0</v>
      </c>
      <c r="E56" s="90">
        <v>0</v>
      </c>
      <c r="F56" s="90">
        <v>0</v>
      </c>
      <c r="G56" s="90">
        <v>0</v>
      </c>
      <c r="H56" s="91">
        <v>28797.064086167218</v>
      </c>
      <c r="I56" s="91">
        <v>38449.940926528441</v>
      </c>
      <c r="J56" s="91">
        <v>12312.672578836271</v>
      </c>
      <c r="K56" s="91">
        <v>22660.044297161094</v>
      </c>
      <c r="L56" s="91">
        <v>29571.653964557256</v>
      </c>
      <c r="M56" s="91">
        <v>23881.430072887408</v>
      </c>
      <c r="N56" s="91">
        <v>16368.587142784259</v>
      </c>
      <c r="O56" s="91">
        <v>6541.1139300054747</v>
      </c>
      <c r="P56" s="91">
        <v>1707.8990488639208</v>
      </c>
      <c r="Q56" s="91">
        <v>10852.459864480237</v>
      </c>
      <c r="R56" s="91">
        <v>5667.9750035395555</v>
      </c>
      <c r="S56" s="91">
        <v>4603.5691817822053</v>
      </c>
      <c r="T56" s="91">
        <v>3739.0512834337301</v>
      </c>
      <c r="U56" s="91">
        <v>3036.8837630316834</v>
      </c>
      <c r="V56" s="91">
        <v>2466.5783620105653</v>
      </c>
      <c r="W56" s="91">
        <v>2003.3723022263894</v>
      </c>
      <c r="X56" s="91">
        <v>1627.1530810220713</v>
      </c>
      <c r="Y56" s="91">
        <v>1321.5851822136378</v>
      </c>
      <c r="Z56" s="91">
        <v>1073.4007846081465</v>
      </c>
      <c r="AA56" s="91">
        <v>871.8236704708537</v>
      </c>
      <c r="AB56" s="91">
        <v>708.101319928458</v>
      </c>
      <c r="AC56" s="91">
        <v>575.12487475090529</v>
      </c>
      <c r="AD56" s="91">
        <v>467.12047026075783</v>
      </c>
      <c r="AE56" s="91">
        <v>379.39853293797756</v>
      </c>
      <c r="AF56" s="91">
        <v>308.15015817041194</v>
      </c>
      <c r="AG56" s="91">
        <v>250.28172682990552</v>
      </c>
      <c r="AH56" s="91">
        <v>203.28057969166451</v>
      </c>
      <c r="AI56" s="91">
        <v>165.10591725245197</v>
      </c>
      <c r="AJ56" s="91">
        <v>134.10018779522073</v>
      </c>
      <c r="AK56" s="91">
        <v>108.91711615167075</v>
      </c>
      <c r="AL56" s="91">
        <v>88.463248156758553</v>
      </c>
      <c r="AM56" s="91">
        <v>71.850472643313736</v>
      </c>
      <c r="AN56" s="91">
        <v>58.357459471978082</v>
      </c>
      <c r="AO56" s="91">
        <v>47.398339227772432</v>
      </c>
      <c r="AP56" s="91">
        <v>38.497264649256302</v>
      </c>
      <c r="AQ56" s="91">
        <v>31.267749242287735</v>
      </c>
      <c r="AR56" s="91">
        <v>25.395885956730492</v>
      </c>
      <c r="AS56" s="91">
        <v>20.626717277590416</v>
      </c>
      <c r="AT56" s="91">
        <v>16.753164917126661</v>
      </c>
      <c r="AU56" s="91">
        <v>13.607038432885862</v>
      </c>
      <c r="AV56" s="91">
        <v>11.051732363999712</v>
      </c>
      <c r="AW56" s="91">
        <v>8.976294793897635</v>
      </c>
      <c r="AX56" s="91">
        <v>7.2906097952044027</v>
      </c>
      <c r="AY56" s="91">
        <v>5.9214845775860026</v>
      </c>
    </row>
    <row r="57" spans="2:51">
      <c r="B57" s="80" t="s">
        <v>106</v>
      </c>
      <c r="C57" s="84"/>
      <c r="D57" s="86">
        <v>0</v>
      </c>
      <c r="E57" s="86">
        <v>0</v>
      </c>
      <c r="F57" s="86">
        <v>0</v>
      </c>
      <c r="G57" s="86">
        <v>0</v>
      </c>
      <c r="H57" s="87">
        <v>26272.180487835052</v>
      </c>
      <c r="I57" s="87">
        <v>37517.843936501762</v>
      </c>
      <c r="J57" s="87">
        <v>17806.302822929461</v>
      </c>
      <c r="K57" s="87">
        <v>52933.455296636683</v>
      </c>
      <c r="L57" s="87">
        <v>86449.715590063541</v>
      </c>
      <c r="M57" s="87">
        <v>-28620.455319252862</v>
      </c>
      <c r="N57" s="87">
        <v>-64336.071487434063</v>
      </c>
      <c r="O57" s="87">
        <v>24211.438689140563</v>
      </c>
      <c r="P57" s="87">
        <v>91283.26410540576</v>
      </c>
      <c r="Q57" s="87">
        <v>21249.572417074451</v>
      </c>
      <c r="R57" s="87">
        <v>5984.1564221047538</v>
      </c>
      <c r="S57" s="87">
        <v>4963.5210618652754</v>
      </c>
      <c r="T57" s="87">
        <v>4116.9614551811828</v>
      </c>
      <c r="U57" s="87">
        <v>3414.7878919401687</v>
      </c>
      <c r="V57" s="87">
        <v>2832.3744280544906</v>
      </c>
      <c r="W57" s="87">
        <v>2349.2952284479884</v>
      </c>
      <c r="X57" s="87">
        <v>1948.6082121563004</v>
      </c>
      <c r="Y57" s="87">
        <v>1616.2608762422037</v>
      </c>
      <c r="Z57" s="87">
        <v>1340.5974601638802</v>
      </c>
      <c r="AA57" s="87">
        <v>1111.9501663471115</v>
      </c>
      <c r="AB57" s="87">
        <v>922.3001006493198</v>
      </c>
      <c r="AC57" s="87">
        <v>764.99604155120574</v>
      </c>
      <c r="AD57" s="87">
        <v>634.52117502427609</v>
      </c>
      <c r="AE57" s="87">
        <v>526.29961422779229</v>
      </c>
      <c r="AF57" s="87">
        <v>436.5359184832966</v>
      </c>
      <c r="AG57" s="87">
        <v>362.08198329321959</v>
      </c>
      <c r="AH57" s="87">
        <v>300.32663310056563</v>
      </c>
      <c r="AI57" s="87">
        <v>249.10404469498141</v>
      </c>
      <c r="AJ57" s="87">
        <v>206.61778958052199</v>
      </c>
      <c r="AK57" s="87">
        <v>171.37783139336142</v>
      </c>
      <c r="AL57" s="87">
        <v>142.14826880453742</v>
      </c>
      <c r="AM57" s="87">
        <v>117.90399119795225</v>
      </c>
      <c r="AN57" s="87">
        <v>97.794726993981342</v>
      </c>
      <c r="AO57" s="87">
        <v>81.11522375667839</v>
      </c>
      <c r="AP57" s="87">
        <v>67.280514270477383</v>
      </c>
      <c r="AQ57" s="87">
        <v>55.805401142436281</v>
      </c>
      <c r="AR57" s="87">
        <v>46.287440434068628</v>
      </c>
      <c r="AS57" s="87">
        <v>38.392827541350698</v>
      </c>
      <c r="AT57" s="87">
        <v>31.844690326298352</v>
      </c>
      <c r="AU57" s="87">
        <v>26.413378928281045</v>
      </c>
      <c r="AV57" s="87">
        <v>21.908411708836923</v>
      </c>
      <c r="AW57" s="87">
        <v>18.171794866047421</v>
      </c>
      <c r="AX57" s="87">
        <v>15.072481430523483</v>
      </c>
      <c r="AY57" s="87">
        <v>12.501775314333024</v>
      </c>
    </row>
    <row r="58" spans="2:51">
      <c r="B58" s="13" t="s">
        <v>107</v>
      </c>
      <c r="C58" s="2"/>
      <c r="D58" s="88">
        <v>0</v>
      </c>
      <c r="E58" s="88">
        <v>0</v>
      </c>
      <c r="F58" s="88">
        <v>0</v>
      </c>
      <c r="G58" s="88">
        <v>0</v>
      </c>
      <c r="H58" s="89">
        <v>32941.520026479448</v>
      </c>
      <c r="I58" s="89">
        <v>20033.325169279258</v>
      </c>
      <c r="J58" s="89">
        <v>34026.964246342366</v>
      </c>
      <c r="K58" s="89">
        <v>60108.731171852734</v>
      </c>
      <c r="L58" s="89">
        <v>1674.5992912338866</v>
      </c>
      <c r="M58" s="89">
        <v>15808.357109104933</v>
      </c>
      <c r="N58" s="89">
        <v>16984.688375205002</v>
      </c>
      <c r="O58" s="89">
        <v>19292.06435788588</v>
      </c>
      <c r="P58" s="89">
        <v>23116.917153549581</v>
      </c>
      <c r="Q58" s="89">
        <v>19218.810013748382</v>
      </c>
      <c r="R58" s="89">
        <v>12314.813473155154</v>
      </c>
      <c r="S58" s="89">
        <v>11311.307455205586</v>
      </c>
      <c r="T58" s="89">
        <v>10389.574850248118</v>
      </c>
      <c r="U58" s="89">
        <v>9542.9521296613275</v>
      </c>
      <c r="V58" s="89">
        <v>8765.3187605489802</v>
      </c>
      <c r="W58" s="89">
        <v>8051.0529582587933</v>
      </c>
      <c r="X58" s="89">
        <v>7394.9910445273963</v>
      </c>
      <c r="Y58" s="89">
        <v>6792.3901174371767</v>
      </c>
      <c r="Z58" s="89">
        <v>6238.8937633131036</v>
      </c>
      <c r="AA58" s="89">
        <v>5730.5005626787242</v>
      </c>
      <c r="AB58" s="89">
        <v>5263.535162589872</v>
      </c>
      <c r="AC58" s="89">
        <v>4834.6217062178202</v>
      </c>
      <c r="AD58" s="89">
        <v>4440.659427595001</v>
      </c>
      <c r="AE58" s="89">
        <v>4078.8002350891529</v>
      </c>
      <c r="AF58" s="89">
        <v>3746.4281215489395</v>
      </c>
      <c r="AG58" s="89">
        <v>3441.1402522697754</v>
      </c>
      <c r="AH58" s="89">
        <v>3160.7295940581189</v>
      </c>
      <c r="AI58" s="89">
        <v>2903.168959813614</v>
      </c>
      <c r="AJ58" s="89">
        <v>2666.5963532818055</v>
      </c>
      <c r="AK58" s="89">
        <v>2449.3015080294667</v>
      </c>
      <c r="AL58" s="89">
        <v>2249.7135233280801</v>
      </c>
      <c r="AM58" s="89">
        <v>2066.3895075609262</v>
      </c>
      <c r="AN58" s="89">
        <v>1898.0041470529889</v>
      </c>
      <c r="AO58" s="89">
        <v>1743.3401249130807</v>
      </c>
      <c r="AP58" s="89">
        <v>1601.2793206226356</v>
      </c>
      <c r="AQ58" s="89">
        <v>1470.794726749911</v>
      </c>
      <c r="AR58" s="89">
        <v>1350.9430243526774</v>
      </c>
      <c r="AS58" s="89">
        <v>1240.8577633943914</v>
      </c>
      <c r="AT58" s="89">
        <v>1139.7430988726653</v>
      </c>
      <c r="AU58" s="89">
        <v>1046.8680373763282</v>
      </c>
      <c r="AV58" s="89">
        <v>961.56115247740149</v>
      </c>
      <c r="AW58" s="89">
        <v>883.20573075371601</v>
      </c>
      <c r="AX58" s="89">
        <v>811.23531335105417</v>
      </c>
      <c r="AY58" s="89">
        <v>745.1296008532089</v>
      </c>
    </row>
    <row r="59" spans="2:51">
      <c r="B59" s="13" t="s">
        <v>108</v>
      </c>
      <c r="C59" s="2"/>
      <c r="D59" s="88"/>
      <c r="E59" s="88"/>
      <c r="F59" s="88">
        <v>0</v>
      </c>
      <c r="G59" s="88">
        <v>0</v>
      </c>
      <c r="H59" s="88">
        <v>0</v>
      </c>
      <c r="I59" s="88">
        <v>0</v>
      </c>
      <c r="J59" s="88">
        <v>0</v>
      </c>
      <c r="K59" s="88">
        <v>0</v>
      </c>
      <c r="L59" s="88">
        <v>0</v>
      </c>
      <c r="M59" s="88">
        <v>0</v>
      </c>
      <c r="N59" s="88">
        <v>0</v>
      </c>
      <c r="O59" s="88">
        <v>0</v>
      </c>
      <c r="P59" s="88">
        <v>0</v>
      </c>
      <c r="Q59" s="88">
        <v>0</v>
      </c>
      <c r="R59" s="88">
        <v>0</v>
      </c>
      <c r="S59" s="88">
        <v>0</v>
      </c>
      <c r="T59" s="88">
        <v>0</v>
      </c>
      <c r="U59" s="88">
        <v>0</v>
      </c>
      <c r="V59" s="88">
        <v>0</v>
      </c>
      <c r="W59" s="88">
        <v>0</v>
      </c>
      <c r="X59" s="88">
        <v>0</v>
      </c>
      <c r="Y59" s="88">
        <v>0</v>
      </c>
      <c r="Z59" s="88">
        <v>0</v>
      </c>
      <c r="AA59" s="88">
        <v>0</v>
      </c>
      <c r="AB59" s="88">
        <v>0</v>
      </c>
      <c r="AC59" s="88">
        <v>0</v>
      </c>
      <c r="AD59" s="88">
        <v>0</v>
      </c>
      <c r="AE59" s="88">
        <v>0</v>
      </c>
      <c r="AF59" s="88">
        <v>0</v>
      </c>
      <c r="AG59" s="88">
        <v>0</v>
      </c>
      <c r="AH59" s="88">
        <v>0</v>
      </c>
      <c r="AI59" s="88">
        <v>0</v>
      </c>
      <c r="AJ59" s="88">
        <v>0</v>
      </c>
      <c r="AK59" s="88">
        <v>0</v>
      </c>
      <c r="AL59" s="88">
        <v>0</v>
      </c>
      <c r="AM59" s="88">
        <v>0</v>
      </c>
      <c r="AN59" s="88">
        <v>0</v>
      </c>
      <c r="AO59" s="88">
        <v>0</v>
      </c>
      <c r="AP59" s="88">
        <v>0</v>
      </c>
      <c r="AQ59" s="88">
        <v>0</v>
      </c>
      <c r="AR59" s="88">
        <v>0</v>
      </c>
      <c r="AS59" s="88">
        <v>0</v>
      </c>
      <c r="AT59" s="88">
        <v>0</v>
      </c>
      <c r="AU59" s="88">
        <v>0</v>
      </c>
      <c r="AV59" s="88">
        <v>0</v>
      </c>
      <c r="AW59" s="88">
        <v>0</v>
      </c>
      <c r="AX59" s="88">
        <v>0</v>
      </c>
      <c r="AY59" s="88">
        <v>0</v>
      </c>
    </row>
    <row r="60" spans="2:51">
      <c r="B60" s="13" t="s">
        <v>109</v>
      </c>
      <c r="C60" s="2"/>
      <c r="D60" s="88">
        <v>0</v>
      </c>
      <c r="E60" s="88">
        <v>0</v>
      </c>
      <c r="F60" s="88">
        <v>0</v>
      </c>
      <c r="G60" s="88">
        <v>0</v>
      </c>
      <c r="H60" s="89">
        <v>33196.909009730603</v>
      </c>
      <c r="I60" s="89">
        <v>34186.130729783566</v>
      </c>
      <c r="J60" s="89">
        <v>25956.127242878098</v>
      </c>
      <c r="K60" s="89">
        <v>31325.127893034467</v>
      </c>
      <c r="L60" s="89">
        <v>15494.333949265178</v>
      </c>
      <c r="M60" s="89">
        <v>22601.335272474415</v>
      </c>
      <c r="N60" s="89">
        <v>4257.3872535198952</v>
      </c>
      <c r="O60" s="89">
        <v>5629.8193947270083</v>
      </c>
      <c r="P60" s="89">
        <v>10227.326810869388</v>
      </c>
      <c r="Q60" s="89">
        <v>13311.171123829348</v>
      </c>
      <c r="R60" s="89">
        <v>6639.6547291709112</v>
      </c>
      <c r="S60" s="89">
        <v>5446.9725750558464</v>
      </c>
      <c r="T60" s="89">
        <v>4468.5320914443582</v>
      </c>
      <c r="U60" s="89">
        <v>3665.8490155998929</v>
      </c>
      <c r="V60" s="89">
        <v>3007.352018553147</v>
      </c>
      <c r="W60" s="89">
        <v>2467.140933794205</v>
      </c>
      <c r="X60" s="89">
        <v>2023.9680455270832</v>
      </c>
      <c r="Y60" s="89">
        <v>1660.4023682647162</v>
      </c>
      <c r="Z60" s="89">
        <v>1362.144047003032</v>
      </c>
      <c r="AA60" s="89">
        <v>1117.4619117924478</v>
      </c>
      <c r="AB60" s="89">
        <v>916.73206446429083</v>
      </c>
      <c r="AC60" s="89">
        <v>752.05934909131054</v>
      </c>
      <c r="AD60" s="89">
        <v>616.96681776497098</v>
      </c>
      <c r="AE60" s="89">
        <v>506.14097768076442</v>
      </c>
      <c r="AF60" s="89">
        <v>415.22279952700677</v>
      </c>
      <c r="AG60" s="89">
        <v>340.63626706744975</v>
      </c>
      <c r="AH60" s="89">
        <v>279.44772438754262</v>
      </c>
      <c r="AI60" s="89">
        <v>229.25048861550957</v>
      </c>
      <c r="AJ60" s="89">
        <v>188.07018967728152</v>
      </c>
      <c r="AK60" s="89">
        <v>154.28711388515552</v>
      </c>
      <c r="AL60" s="89">
        <v>126.5724969590248</v>
      </c>
      <c r="AM60" s="89">
        <v>103.83626074156369</v>
      </c>
      <c r="AN60" s="89">
        <v>85.184137974938167</v>
      </c>
      <c r="AO60" s="89">
        <v>69.882498760172751</v>
      </c>
      <c r="AP60" s="89">
        <v>57.329495244787594</v>
      </c>
      <c r="AQ60" s="89">
        <v>47.031389594432362</v>
      </c>
      <c r="AR60" s="89">
        <v>38.58313417445261</v>
      </c>
      <c r="AS60" s="89">
        <v>31.652440116292901</v>
      </c>
      <c r="AT60" s="89">
        <v>25.966707649657216</v>
      </c>
      <c r="AU60" s="89">
        <v>21.302304141022272</v>
      </c>
      <c r="AV60" s="89">
        <v>17.475768119667844</v>
      </c>
      <c r="AW60" s="89">
        <v>14.336593325802694</v>
      </c>
      <c r="AX60" s="89">
        <v>11.761308961185581</v>
      </c>
      <c r="AY60" s="89">
        <v>9.6486233051964678</v>
      </c>
    </row>
    <row r="61" spans="2:51" ht="14.5" thickBot="1">
      <c r="B61" s="14" t="s">
        <v>110</v>
      </c>
      <c r="C61" s="85"/>
      <c r="D61" s="90">
        <v>0</v>
      </c>
      <c r="E61" s="90">
        <v>0</v>
      </c>
      <c r="F61" s="90">
        <v>0</v>
      </c>
      <c r="G61" s="90">
        <v>0</v>
      </c>
      <c r="H61" s="91">
        <v>36510.586294232453</v>
      </c>
      <c r="I61" s="91">
        <v>40589.584798310723</v>
      </c>
      <c r="J61" s="91">
        <v>14172.590119349476</v>
      </c>
      <c r="K61" s="91">
        <v>16092.228482367678</v>
      </c>
      <c r="L61" s="91">
        <v>24946.380409215257</v>
      </c>
      <c r="M61" s="91">
        <v>25812.2820383164</v>
      </c>
      <c r="N61" s="91">
        <v>20942.283670577533</v>
      </c>
      <c r="O61" s="91">
        <v>4045.3769812110731</v>
      </c>
      <c r="P61" s="91">
        <v>3612.5549963806284</v>
      </c>
      <c r="Q61" s="91">
        <v>14602.311624736909</v>
      </c>
      <c r="R61" s="91">
        <v>6796.269178368284</v>
      </c>
      <c r="S61" s="91">
        <v>5620.236873789403</v>
      </c>
      <c r="T61" s="91">
        <v>4647.7062177054358</v>
      </c>
      <c r="U61" s="91">
        <v>3843.463108616867</v>
      </c>
      <c r="V61" s="91">
        <v>3178.3869236450678</v>
      </c>
      <c r="W61" s="91">
        <v>2628.3960977144329</v>
      </c>
      <c r="X61" s="91">
        <v>2173.5761606260407</v>
      </c>
      <c r="Y61" s="91">
        <v>1797.4586593512495</v>
      </c>
      <c r="Z61" s="91">
        <v>1486.4248562361063</v>
      </c>
      <c r="AA61" s="91">
        <v>1229.2126117848968</v>
      </c>
      <c r="AB61" s="91">
        <v>1016.5085968738972</v>
      </c>
      <c r="AC61" s="91">
        <v>840.61106891682016</v>
      </c>
      <c r="AD61" s="91">
        <v>695.15100153465744</v>
      </c>
      <c r="AE61" s="91">
        <v>574.86147018896145</v>
      </c>
      <c r="AF61" s="91">
        <v>475.38694352487141</v>
      </c>
      <c r="AG61" s="91">
        <v>393.12557510530996</v>
      </c>
      <c r="AH61" s="91">
        <v>325.09878512007322</v>
      </c>
      <c r="AI61" s="91">
        <v>268.84340978893511</v>
      </c>
      <c r="AJ61" s="91">
        <v>222.32251332543814</v>
      </c>
      <c r="AK61" s="91">
        <v>183.85163307571608</v>
      </c>
      <c r="AL61" s="91">
        <v>152.03778726236692</v>
      </c>
      <c r="AM61" s="91">
        <v>125.72903688115206</v>
      </c>
      <c r="AN61" s="91">
        <v>103.97277545077061</v>
      </c>
      <c r="AO61" s="91">
        <v>85.981236340456931</v>
      </c>
      <c r="AP61" s="91">
        <v>71.102968739483842</v>
      </c>
      <c r="AQ61" s="91">
        <v>58.799249449605497</v>
      </c>
      <c r="AR61" s="91">
        <v>48.624576401365516</v>
      </c>
      <c r="AS61" s="91">
        <v>40.210537589236061</v>
      </c>
      <c r="AT61" s="91">
        <v>33.252471340191683</v>
      </c>
      <c r="AU61" s="91">
        <v>27.498434900961382</v>
      </c>
      <c r="AV61" s="91">
        <v>22.74008191049694</v>
      </c>
      <c r="AW61" s="91">
        <v>18.805118442505684</v>
      </c>
      <c r="AX61" s="91">
        <v>15.551064460916855</v>
      </c>
      <c r="AY61" s="91">
        <v>12.860094798497189</v>
      </c>
    </row>
    <row r="62" spans="2:51">
      <c r="B62" s="80" t="s">
        <v>111</v>
      </c>
      <c r="C62" s="84"/>
      <c r="D62" s="86">
        <v>0</v>
      </c>
      <c r="E62" s="86">
        <v>0</v>
      </c>
      <c r="F62" s="86">
        <v>0</v>
      </c>
      <c r="G62" s="86">
        <v>0</v>
      </c>
      <c r="H62" s="87">
        <v>38735.263264357767</v>
      </c>
      <c r="I62" s="87">
        <v>53175.35292583581</v>
      </c>
      <c r="J62" s="87">
        <v>35796.307304865826</v>
      </c>
      <c r="K62" s="87">
        <v>42814.129728667664</v>
      </c>
      <c r="L62" s="87">
        <v>108918.74214169344</v>
      </c>
      <c r="M62" s="87">
        <v>-27524.496677625892</v>
      </c>
      <c r="N62" s="87">
        <v>-85813.265362194972</v>
      </c>
      <c r="O62" s="87">
        <v>28123.446688123291</v>
      </c>
      <c r="P62" s="87">
        <v>102984.93771855196</v>
      </c>
      <c r="Q62" s="87">
        <v>20279.792154600942</v>
      </c>
      <c r="R62" s="87">
        <v>25287.965459333056</v>
      </c>
      <c r="S62" s="87">
        <v>22927.306161871336</v>
      </c>
      <c r="T62" s="87">
        <v>20787.01699769116</v>
      </c>
      <c r="U62" s="87">
        <v>18846.526173270813</v>
      </c>
      <c r="V62" s="87">
        <v>17087.182294565559</v>
      </c>
      <c r="W62" s="87">
        <v>15492.07509561127</v>
      </c>
      <c r="X62" s="87">
        <v>14045.872902309378</v>
      </c>
      <c r="Y62" s="87">
        <v>12734.675269145702</v>
      </c>
      <c r="Z62" s="87">
        <v>11545.879372433119</v>
      </c>
      <c r="AA62" s="87">
        <v>10468.058875891493</v>
      </c>
      <c r="AB62" s="87">
        <v>9490.8541042585239</v>
      </c>
      <c r="AC62" s="87">
        <v>8604.872469314394</v>
      </c>
      <c r="AD62" s="87">
        <v>7801.5981912461866</v>
      </c>
      <c r="AE62" s="87">
        <v>7073.3104476219296</v>
      </c>
      <c r="AF62" s="87">
        <v>6413.0091632475787</v>
      </c>
      <c r="AG62" s="87">
        <v>5814.3477276222675</v>
      </c>
      <c r="AH62" s="87">
        <v>5271.5719932928278</v>
      </c>
      <c r="AI62" s="87">
        <v>4779.4649687788151</v>
      </c>
      <c r="AJ62" s="87">
        <v>4333.2966744735813</v>
      </c>
      <c r="AK62" s="87">
        <v>3928.7786795519823</v>
      </c>
      <c r="AL62" s="87">
        <v>3562.0228829075822</v>
      </c>
      <c r="AM62" s="87">
        <v>3229.5041419345412</v>
      </c>
      <c r="AN62" s="87">
        <v>2928.0263899536976</v>
      </c>
      <c r="AO62" s="87">
        <v>2654.6919166140715</v>
      </c>
      <c r="AP62" s="87">
        <v>2406.8735160025431</v>
      </c>
      <c r="AQ62" s="87">
        <v>2182.1892347580501</v>
      </c>
      <c r="AR62" s="87">
        <v>1978.4794774769944</v>
      </c>
      <c r="AS62" s="87">
        <v>1793.7862493541472</v>
      </c>
      <c r="AT62" s="87">
        <v>1626.3343365457952</v>
      </c>
      <c r="AU62" s="87">
        <v>1474.5142433666058</v>
      </c>
      <c r="AV62" s="87">
        <v>1336.8667223178741</v>
      </c>
      <c r="AW62" s="87">
        <v>1212.0687482545982</v>
      </c>
      <c r="AX62" s="87">
        <v>1098.9208018794188</v>
      </c>
      <c r="AY62" s="87">
        <v>996.33534033635488</v>
      </c>
    </row>
    <row r="63" spans="2:51">
      <c r="B63" s="13" t="s">
        <v>112</v>
      </c>
      <c r="C63" s="2"/>
      <c r="D63" s="88">
        <v>0</v>
      </c>
      <c r="E63" s="88">
        <v>0</v>
      </c>
      <c r="F63" s="88">
        <v>0</v>
      </c>
      <c r="G63" s="88">
        <v>0</v>
      </c>
      <c r="H63" s="89">
        <v>49022.766174874836</v>
      </c>
      <c r="I63" s="89">
        <v>36063.156867146157</v>
      </c>
      <c r="J63" s="89">
        <v>45005.88993696159</v>
      </c>
      <c r="K63" s="89">
        <v>83773.680641460087</v>
      </c>
      <c r="L63" s="89">
        <v>9409.5493797199415</v>
      </c>
      <c r="M63" s="89">
        <v>23331.743090756499</v>
      </c>
      <c r="N63" s="89">
        <v>26102.539079821687</v>
      </c>
      <c r="O63" s="89">
        <v>25727.65151193631</v>
      </c>
      <c r="P63" s="89">
        <v>21988.404920020086</v>
      </c>
      <c r="Q63" s="89">
        <v>31999.960773203304</v>
      </c>
      <c r="R63" s="89">
        <v>17969.872825913582</v>
      </c>
      <c r="S63" s="89">
        <v>16211.106986289165</v>
      </c>
      <c r="T63" s="89">
        <v>14624.476882326111</v>
      </c>
      <c r="U63" s="89">
        <v>13193.13506860326</v>
      </c>
      <c r="V63" s="89">
        <v>11901.883010171918</v>
      </c>
      <c r="W63" s="89">
        <v>10737.009698697473</v>
      </c>
      <c r="X63" s="89">
        <v>9686.1460637276414</v>
      </c>
      <c r="Y63" s="89">
        <v>8738.1336331705206</v>
      </c>
      <c r="Z63" s="89">
        <v>7882.9060483691683</v>
      </c>
      <c r="AA63" s="89">
        <v>7111.3821756544203</v>
      </c>
      <c r="AB63" s="89">
        <v>6415.3696793935223</v>
      </c>
      <c r="AC63" s="89">
        <v>5787.4780326363662</v>
      </c>
      <c r="AD63" s="89">
        <v>5221.0400416730054</v>
      </c>
      <c r="AE63" s="89">
        <v>4710.0410512202798</v>
      </c>
      <c r="AF63" s="89">
        <v>4249.0550785110509</v>
      </c>
      <c r="AG63" s="89">
        <v>3833.187198133443</v>
      </c>
      <c r="AH63" s="89">
        <v>3458.0215658402158</v>
      </c>
      <c r="AI63" s="89">
        <v>3119.5745294252488</v>
      </c>
      <c r="AJ63" s="89">
        <v>2814.2523287804252</v>
      </c>
      <c r="AK63" s="89">
        <v>2538.8129359759955</v>
      </c>
      <c r="AL63" s="89">
        <v>2290.3316301677473</v>
      </c>
      <c r="AM63" s="89">
        <v>2066.1699417922173</v>
      </c>
      <c r="AN63" s="89">
        <v>1863.9476362874946</v>
      </c>
      <c r="AO63" s="89">
        <v>1681.5174398520637</v>
      </c>
      <c r="AP63" s="89">
        <v>1516.9422388701305</v>
      </c>
      <c r="AQ63" s="89">
        <v>1368.4745108981858</v>
      </c>
      <c r="AR63" s="89">
        <v>1234.5377688031795</v>
      </c>
      <c r="AS63" s="89">
        <v>1113.7098210190366</v>
      </c>
      <c r="AT63" s="89">
        <v>1004.7076701725442</v>
      </c>
      <c r="AU63" s="89">
        <v>906.37388972642327</v>
      </c>
      <c r="AV63" s="89">
        <v>817.66433398156812</v>
      </c>
      <c r="AW63" s="89">
        <v>737.63705093857209</v>
      </c>
      <c r="AX63" s="89">
        <v>665.44228029104488</v>
      </c>
      <c r="AY63" s="89">
        <v>600.3134303455995</v>
      </c>
    </row>
    <row r="64" spans="2:51">
      <c r="B64" s="13" t="s">
        <v>113</v>
      </c>
      <c r="C64" s="2"/>
      <c r="D64" s="88"/>
      <c r="E64" s="88"/>
      <c r="F64" s="88">
        <v>0</v>
      </c>
      <c r="G64" s="88">
        <v>0</v>
      </c>
      <c r="H64" s="88">
        <v>0</v>
      </c>
      <c r="I64" s="88">
        <v>0</v>
      </c>
      <c r="J64" s="88">
        <v>0</v>
      </c>
      <c r="K64" s="88">
        <v>0</v>
      </c>
      <c r="L64" s="88">
        <v>0</v>
      </c>
      <c r="M64" s="88">
        <v>0</v>
      </c>
      <c r="N64" s="88">
        <v>0</v>
      </c>
      <c r="O64" s="88">
        <v>0</v>
      </c>
      <c r="P64" s="88">
        <v>0</v>
      </c>
      <c r="Q64" s="88">
        <v>0</v>
      </c>
      <c r="R64" s="88">
        <v>0</v>
      </c>
      <c r="S64" s="88">
        <v>0</v>
      </c>
      <c r="T64" s="88">
        <v>0</v>
      </c>
      <c r="U64" s="88">
        <v>0</v>
      </c>
      <c r="V64" s="88">
        <v>0</v>
      </c>
      <c r="W64" s="88">
        <v>0</v>
      </c>
      <c r="X64" s="88">
        <v>0</v>
      </c>
      <c r="Y64" s="88">
        <v>0</v>
      </c>
      <c r="Z64" s="88">
        <v>0</v>
      </c>
      <c r="AA64" s="88">
        <v>0</v>
      </c>
      <c r="AB64" s="88">
        <v>0</v>
      </c>
      <c r="AC64" s="88">
        <v>0</v>
      </c>
      <c r="AD64" s="88">
        <v>0</v>
      </c>
      <c r="AE64" s="88">
        <v>0</v>
      </c>
      <c r="AF64" s="88">
        <v>0</v>
      </c>
      <c r="AG64" s="88">
        <v>0</v>
      </c>
      <c r="AH64" s="88">
        <v>0</v>
      </c>
      <c r="AI64" s="88">
        <v>0</v>
      </c>
      <c r="AJ64" s="88">
        <v>0</v>
      </c>
      <c r="AK64" s="88">
        <v>0</v>
      </c>
      <c r="AL64" s="88">
        <v>0</v>
      </c>
      <c r="AM64" s="88">
        <v>0</v>
      </c>
      <c r="AN64" s="88">
        <v>0</v>
      </c>
      <c r="AO64" s="88">
        <v>0</v>
      </c>
      <c r="AP64" s="88">
        <v>0</v>
      </c>
      <c r="AQ64" s="88">
        <v>0</v>
      </c>
      <c r="AR64" s="88">
        <v>0</v>
      </c>
      <c r="AS64" s="88">
        <v>0</v>
      </c>
      <c r="AT64" s="88">
        <v>0</v>
      </c>
      <c r="AU64" s="88">
        <v>0</v>
      </c>
      <c r="AV64" s="88">
        <v>0</v>
      </c>
      <c r="AW64" s="88">
        <v>0</v>
      </c>
      <c r="AX64" s="88">
        <v>0</v>
      </c>
      <c r="AY64" s="88">
        <v>0</v>
      </c>
    </row>
    <row r="65" spans="2:51">
      <c r="B65" s="13" t="s">
        <v>114</v>
      </c>
      <c r="C65" s="2"/>
      <c r="D65" s="88">
        <v>0</v>
      </c>
      <c r="E65" s="88">
        <v>0</v>
      </c>
      <c r="F65" s="88">
        <v>0</v>
      </c>
      <c r="G65" s="88">
        <v>0</v>
      </c>
      <c r="H65" s="89">
        <v>51725.092916833171</v>
      </c>
      <c r="I65" s="89">
        <v>38054.685665781486</v>
      </c>
      <c r="J65" s="89">
        <v>51881.258219919415</v>
      </c>
      <c r="K65" s="89">
        <v>30190.480687497944</v>
      </c>
      <c r="L65" s="89">
        <v>33518.789245148997</v>
      </c>
      <c r="M65" s="89">
        <v>20820.055899709063</v>
      </c>
      <c r="N65" s="89">
        <v>21123.864813419623</v>
      </c>
      <c r="O65" s="89">
        <v>10048.1863959356</v>
      </c>
      <c r="P65" s="89">
        <v>11166.687500802707</v>
      </c>
      <c r="Q65" s="89">
        <v>8402.8730499099383</v>
      </c>
      <c r="R65" s="89">
        <v>8952.3737771332835</v>
      </c>
      <c r="S65" s="89">
        <v>7263.9134304649579</v>
      </c>
      <c r="T65" s="89">
        <v>5893.9047496054573</v>
      </c>
      <c r="U65" s="89">
        <v>4782.2862331659417</v>
      </c>
      <c r="V65" s="89">
        <v>3880.3242650739207</v>
      </c>
      <c r="W65" s="89">
        <v>3148.4766214325018</v>
      </c>
      <c r="X65" s="89">
        <v>2554.6589301649965</v>
      </c>
      <c r="Y65" s="89">
        <v>2072.8380846297732</v>
      </c>
      <c r="Z65" s="89">
        <v>1681.8909461288122</v>
      </c>
      <c r="AA65" s="89">
        <v>1364.6783005607069</v>
      </c>
      <c r="AB65" s="89">
        <v>1107.2934712609056</v>
      </c>
      <c r="AC65" s="89">
        <v>898.45264704015381</v>
      </c>
      <c r="AD65" s="89">
        <v>729.00019725959214</v>
      </c>
      <c r="AE65" s="89">
        <v>591.50728683954026</v>
      </c>
      <c r="AF65" s="89">
        <v>479.94619438996352</v>
      </c>
      <c r="AG65" s="89">
        <v>389.42605549320314</v>
      </c>
      <c r="AH65" s="89">
        <v>315.9784460625919</v>
      </c>
      <c r="AI65" s="89">
        <v>256.38340570119556</v>
      </c>
      <c r="AJ65" s="89">
        <v>208.02827388398202</v>
      </c>
      <c r="AK65" s="89">
        <v>168.79315030858567</v>
      </c>
      <c r="AL65" s="89">
        <v>136.95795796962864</v>
      </c>
      <c r="AM65" s="89">
        <v>111.12703458000733</v>
      </c>
      <c r="AN65" s="89">
        <v>90.167946409398525</v>
      </c>
      <c r="AO65" s="89">
        <v>73.161842124336431</v>
      </c>
      <c r="AP65" s="89">
        <v>59.363170130581992</v>
      </c>
      <c r="AQ65" s="89">
        <v>48.166993416643521</v>
      </c>
      <c r="AR65" s="89">
        <v>39.08246897353213</v>
      </c>
      <c r="AS65" s="89">
        <v>31.711329122305401</v>
      </c>
      <c r="AT65" s="89">
        <v>25.730421365758776</v>
      </c>
      <c r="AU65" s="89">
        <v>20.877541307274118</v>
      </c>
      <c r="AV65" s="89">
        <v>16.939937548670716</v>
      </c>
      <c r="AW65" s="89">
        <v>13.744984619088354</v>
      </c>
      <c r="AX65" s="89">
        <v>11.152615033920263</v>
      </c>
      <c r="AY65" s="89">
        <v>9.0491787034879891</v>
      </c>
    </row>
    <row r="66" spans="2:51" ht="14.5" thickBot="1">
      <c r="B66" s="14" t="s">
        <v>115</v>
      </c>
      <c r="C66" s="85"/>
      <c r="D66" s="90">
        <v>0</v>
      </c>
      <c r="E66" s="90">
        <v>0</v>
      </c>
      <c r="F66" s="90">
        <v>0</v>
      </c>
      <c r="G66" s="90">
        <v>0</v>
      </c>
      <c r="H66" s="91">
        <v>52693.362262117393</v>
      </c>
      <c r="I66" s="91">
        <v>54479.290161255092</v>
      </c>
      <c r="J66" s="91">
        <v>41904.098515747486</v>
      </c>
      <c r="K66" s="91">
        <v>34750.666677120338</v>
      </c>
      <c r="L66" s="91">
        <v>55096.255094688247</v>
      </c>
      <c r="M66" s="91">
        <v>22926.890996154027</v>
      </c>
      <c r="N66" s="91">
        <v>30006.512627990007</v>
      </c>
      <c r="O66" s="91">
        <v>13232.273388386153</v>
      </c>
      <c r="P66" s="91">
        <v>4417.082289922213</v>
      </c>
      <c r="Q66" s="91">
        <v>23641.922856072357</v>
      </c>
      <c r="R66" s="91">
        <v>11305.091510029544</v>
      </c>
      <c r="S66" s="91">
        <v>9292.9235354007833</v>
      </c>
      <c r="T66" s="91">
        <v>7638.8968420283109</v>
      </c>
      <c r="U66" s="91">
        <v>6279.2666635918358</v>
      </c>
      <c r="V66" s="91">
        <v>5161.6340222793651</v>
      </c>
      <c r="W66" s="91">
        <v>4242.9263172448163</v>
      </c>
      <c r="X66" s="91">
        <v>3487.7373436133012</v>
      </c>
      <c r="Y66" s="91">
        <v>2866.9627677941312</v>
      </c>
      <c r="Z66" s="91">
        <v>2356.678471493613</v>
      </c>
      <c r="AA66" s="91">
        <v>1937.2185367704367</v>
      </c>
      <c r="AB66" s="91">
        <v>1592.4173384706739</v>
      </c>
      <c r="AC66" s="91">
        <v>1308.9865349365691</v>
      </c>
      <c r="AD66" s="91">
        <v>1076.0029467468646</v>
      </c>
      <c r="AE66" s="91">
        <v>884.48758677570424</v>
      </c>
      <c r="AF66" s="91">
        <v>727.05961775061337</v>
      </c>
      <c r="AG66" s="91">
        <v>597.65190113145002</v>
      </c>
      <c r="AH66" s="91">
        <v>491.27717480872946</v>
      </c>
      <c r="AI66" s="91">
        <v>403.83584831090991</v>
      </c>
      <c r="AJ66" s="91">
        <v>331.95800811321226</v>
      </c>
      <c r="AK66" s="91">
        <v>272.87354406846106</v>
      </c>
      <c r="AL66" s="91">
        <v>224.30539174427236</v>
      </c>
      <c r="AM66" s="91">
        <v>184.38177631807542</v>
      </c>
      <c r="AN66" s="91">
        <v>151.56407598515463</v>
      </c>
      <c r="AO66" s="91">
        <v>124.58752479749147</v>
      </c>
      <c r="AP66" s="91">
        <v>102.41246967180997</v>
      </c>
      <c r="AQ66" s="91">
        <v>84.184303053836487</v>
      </c>
      <c r="AR66" s="91">
        <v>69.200527078109829</v>
      </c>
      <c r="AS66" s="91">
        <v>56.883679904385431</v>
      </c>
      <c r="AT66" s="91">
        <v>46.759080834922536</v>
      </c>
      <c r="AU66" s="91">
        <v>38.436536528612649</v>
      </c>
      <c r="AV66" s="91">
        <v>31.59530328517458</v>
      </c>
      <c r="AW66" s="91">
        <v>25.971725858781411</v>
      </c>
      <c r="AX66" s="91">
        <v>21.349076411626161</v>
      </c>
      <c r="AY66" s="91">
        <v>17.549202009436186</v>
      </c>
    </row>
    <row r="67" spans="2:51">
      <c r="B67" s="80" t="s">
        <v>116</v>
      </c>
      <c r="C67" s="84"/>
      <c r="D67" s="86">
        <v>0</v>
      </c>
      <c r="E67" s="86">
        <v>0</v>
      </c>
      <c r="F67" s="86">
        <v>0</v>
      </c>
      <c r="G67" s="86">
        <v>0</v>
      </c>
      <c r="H67" s="87">
        <v>39968.169886200194</v>
      </c>
      <c r="I67" s="87">
        <v>54867.873880027859</v>
      </c>
      <c r="J67" s="87">
        <v>36935.669751236106</v>
      </c>
      <c r="K67" s="87">
        <v>44176.862794160101</v>
      </c>
      <c r="L67" s="87">
        <v>112385.52220493378</v>
      </c>
      <c r="M67" s="87">
        <v>-28400.575251950446</v>
      </c>
      <c r="N67" s="87">
        <v>-88544.620055331223</v>
      </c>
      <c r="O67" s="87">
        <v>29018.589272134705</v>
      </c>
      <c r="P67" s="87">
        <v>106262.85042555205</v>
      </c>
      <c r="Q67" s="87">
        <v>20925.278668177893</v>
      </c>
      <c r="R67" s="87">
        <v>26092.857370224559</v>
      </c>
      <c r="S67" s="87">
        <v>23657.060530521514</v>
      </c>
      <c r="T67" s="87">
        <v>21448.647996037478</v>
      </c>
      <c r="U67" s="87">
        <v>19446.393192611115</v>
      </c>
      <c r="V67" s="87">
        <v>17631.051070048576</v>
      </c>
      <c r="W67" s="87">
        <v>15985.173124688934</v>
      </c>
      <c r="X67" s="87">
        <v>14492.939689815861</v>
      </c>
      <c r="Y67" s="87">
        <v>13140.007881943242</v>
      </c>
      <c r="Z67" s="87">
        <v>11913.373741481722</v>
      </c>
      <c r="AA67" s="87">
        <v>10801.247242725147</v>
      </c>
      <c r="AB67" s="87">
        <v>9792.9389717918166</v>
      </c>
      <c r="AC67" s="87">
        <v>8878.7573833041024</v>
      </c>
      <c r="AD67" s="87">
        <v>8049.9156482696926</v>
      </c>
      <c r="AE67" s="87">
        <v>7298.4471978152524</v>
      </c>
      <c r="AF67" s="87">
        <v>6617.1291510050751</v>
      </c>
      <c r="AG67" s="87">
        <v>5999.4128907568647</v>
      </c>
      <c r="AH67" s="87">
        <v>5439.3611205718516</v>
      </c>
      <c r="AI67" s="87">
        <v>4931.590797088169</v>
      </c>
      <c r="AJ67" s="87">
        <v>4471.2213899429144</v>
      </c>
      <c r="AK67" s="87">
        <v>4053.8279716328243</v>
      </c>
      <c r="AL67" s="87">
        <v>3675.3986864878816</v>
      </c>
      <c r="AM67" s="87">
        <v>3332.2961899628394</v>
      </c>
      <c r="AN67" s="87">
        <v>3021.2226876131745</v>
      </c>
      <c r="AO67" s="87">
        <v>2739.1882377209604</v>
      </c>
      <c r="AP67" s="87">
        <v>2483.4820129053433</v>
      </c>
      <c r="AQ67" s="87">
        <v>2251.6462444932095</v>
      </c>
      <c r="AR67" s="87">
        <v>2041.452599211402</v>
      </c>
      <c r="AS67" s="87">
        <v>1850.88076114061</v>
      </c>
      <c r="AT67" s="87">
        <v>1678.099013067357</v>
      </c>
      <c r="AU67" s="87">
        <v>1521.4466305880562</v>
      </c>
      <c r="AV67" s="87">
        <v>1379.4179197427566</v>
      </c>
      <c r="AW67" s="87">
        <v>1250.6477447532848</v>
      </c>
      <c r="AX67" s="87">
        <v>1133.8984067628792</v>
      </c>
      <c r="AY67" s="87">
        <v>1028.047747459882</v>
      </c>
    </row>
    <row r="68" spans="2:51">
      <c r="B68" s="13" t="s">
        <v>117</v>
      </c>
      <c r="C68" s="2"/>
      <c r="D68" s="88">
        <v>0</v>
      </c>
      <c r="E68" s="88">
        <v>0</v>
      </c>
      <c r="F68" s="88">
        <v>0</v>
      </c>
      <c r="G68" s="88">
        <v>0</v>
      </c>
      <c r="H68" s="89">
        <v>49022.766174874836</v>
      </c>
      <c r="I68" s="89">
        <v>36063.156867146157</v>
      </c>
      <c r="J68" s="89">
        <v>45005.88993696159</v>
      </c>
      <c r="K68" s="89">
        <v>83773.680641460087</v>
      </c>
      <c r="L68" s="89">
        <v>9409.5493797199415</v>
      </c>
      <c r="M68" s="89">
        <v>23331.743090756499</v>
      </c>
      <c r="N68" s="89">
        <v>26102.539079821687</v>
      </c>
      <c r="O68" s="89">
        <v>25727.65151193631</v>
      </c>
      <c r="P68" s="89">
        <v>21988.404920020086</v>
      </c>
      <c r="Q68" s="89">
        <v>31999.960773203304</v>
      </c>
      <c r="R68" s="89">
        <v>17969.872825913582</v>
      </c>
      <c r="S68" s="89">
        <v>16211.106986289165</v>
      </c>
      <c r="T68" s="89">
        <v>14624.476882326111</v>
      </c>
      <c r="U68" s="89">
        <v>13193.13506860326</v>
      </c>
      <c r="V68" s="89">
        <v>11901.883010171918</v>
      </c>
      <c r="W68" s="89">
        <v>10737.009698697473</v>
      </c>
      <c r="X68" s="89">
        <v>9686.1460637276414</v>
      </c>
      <c r="Y68" s="89">
        <v>8738.1336331705206</v>
      </c>
      <c r="Z68" s="89">
        <v>7882.9060483691683</v>
      </c>
      <c r="AA68" s="89">
        <v>7111.3821756544203</v>
      </c>
      <c r="AB68" s="89">
        <v>6415.3696793935223</v>
      </c>
      <c r="AC68" s="89">
        <v>5787.4780326363662</v>
      </c>
      <c r="AD68" s="89">
        <v>5221.0400416730054</v>
      </c>
      <c r="AE68" s="89">
        <v>4710.0410512202798</v>
      </c>
      <c r="AF68" s="89">
        <v>4249.0550785110509</v>
      </c>
      <c r="AG68" s="89">
        <v>3833.187198133443</v>
      </c>
      <c r="AH68" s="89">
        <v>3458.0215658402158</v>
      </c>
      <c r="AI68" s="89">
        <v>3119.5745294252488</v>
      </c>
      <c r="AJ68" s="89">
        <v>2814.2523287804252</v>
      </c>
      <c r="AK68" s="89">
        <v>2538.8129359759955</v>
      </c>
      <c r="AL68" s="89">
        <v>2290.3316301677473</v>
      </c>
      <c r="AM68" s="89">
        <v>2066.1699417922173</v>
      </c>
      <c r="AN68" s="89">
        <v>1863.9476362874946</v>
      </c>
      <c r="AO68" s="89">
        <v>1681.5174398520637</v>
      </c>
      <c r="AP68" s="89">
        <v>1516.9422388701305</v>
      </c>
      <c r="AQ68" s="89">
        <v>1368.4745108981858</v>
      </c>
      <c r="AR68" s="89">
        <v>1234.5377688031795</v>
      </c>
      <c r="AS68" s="89">
        <v>1113.7098210190366</v>
      </c>
      <c r="AT68" s="89">
        <v>1004.7076701725442</v>
      </c>
      <c r="AU68" s="89">
        <v>906.37388972642327</v>
      </c>
      <c r="AV68" s="89">
        <v>817.66433398156812</v>
      </c>
      <c r="AW68" s="89">
        <v>737.63705093857209</v>
      </c>
      <c r="AX68" s="89">
        <v>665.44228029104488</v>
      </c>
      <c r="AY68" s="89">
        <v>600.3134303455995</v>
      </c>
    </row>
    <row r="69" spans="2:51">
      <c r="B69" s="13" t="s">
        <v>118</v>
      </c>
      <c r="C69" s="2"/>
      <c r="D69" s="88"/>
      <c r="E69" s="88"/>
      <c r="F69" s="88">
        <v>0</v>
      </c>
      <c r="G69" s="88">
        <v>0</v>
      </c>
      <c r="H69" s="88">
        <v>0</v>
      </c>
      <c r="I69" s="88">
        <v>0</v>
      </c>
      <c r="J69" s="88">
        <v>0</v>
      </c>
      <c r="K69" s="88">
        <v>0</v>
      </c>
      <c r="L69" s="88">
        <v>0</v>
      </c>
      <c r="M69" s="88">
        <v>0</v>
      </c>
      <c r="N69" s="88">
        <v>0</v>
      </c>
      <c r="O69" s="88">
        <v>0</v>
      </c>
      <c r="P69" s="88">
        <v>0</v>
      </c>
      <c r="Q69" s="88">
        <v>0</v>
      </c>
      <c r="R69" s="88">
        <v>0</v>
      </c>
      <c r="S69" s="88">
        <v>0</v>
      </c>
      <c r="T69" s="88">
        <v>0</v>
      </c>
      <c r="U69" s="88">
        <v>0</v>
      </c>
      <c r="V69" s="88">
        <v>0</v>
      </c>
      <c r="W69" s="88">
        <v>0</v>
      </c>
      <c r="X69" s="88">
        <v>0</v>
      </c>
      <c r="Y69" s="88">
        <v>0</v>
      </c>
      <c r="Z69" s="88">
        <v>0</v>
      </c>
      <c r="AA69" s="88">
        <v>0</v>
      </c>
      <c r="AB69" s="88">
        <v>0</v>
      </c>
      <c r="AC69" s="88">
        <v>0</v>
      </c>
      <c r="AD69" s="88">
        <v>0</v>
      </c>
      <c r="AE69" s="88">
        <v>0</v>
      </c>
      <c r="AF69" s="88">
        <v>0</v>
      </c>
      <c r="AG69" s="88">
        <v>0</v>
      </c>
      <c r="AH69" s="88">
        <v>0</v>
      </c>
      <c r="AI69" s="88">
        <v>0</v>
      </c>
      <c r="AJ69" s="88">
        <v>0</v>
      </c>
      <c r="AK69" s="88">
        <v>0</v>
      </c>
      <c r="AL69" s="88">
        <v>0</v>
      </c>
      <c r="AM69" s="88">
        <v>0</v>
      </c>
      <c r="AN69" s="88">
        <v>0</v>
      </c>
      <c r="AO69" s="88">
        <v>0</v>
      </c>
      <c r="AP69" s="88">
        <v>0</v>
      </c>
      <c r="AQ69" s="88">
        <v>0</v>
      </c>
      <c r="AR69" s="88">
        <v>0</v>
      </c>
      <c r="AS69" s="88">
        <v>0</v>
      </c>
      <c r="AT69" s="88">
        <v>0</v>
      </c>
      <c r="AU69" s="88">
        <v>0</v>
      </c>
      <c r="AV69" s="88">
        <v>0</v>
      </c>
      <c r="AW69" s="88">
        <v>0</v>
      </c>
      <c r="AX69" s="88">
        <v>0</v>
      </c>
      <c r="AY69" s="88">
        <v>0</v>
      </c>
    </row>
    <row r="70" spans="2:51">
      <c r="B70" s="13" t="s">
        <v>119</v>
      </c>
      <c r="C70" s="2"/>
      <c r="D70" s="88">
        <v>0</v>
      </c>
      <c r="E70" s="88">
        <v>0</v>
      </c>
      <c r="F70" s="88">
        <v>0</v>
      </c>
      <c r="G70" s="88">
        <v>0</v>
      </c>
      <c r="H70" s="89">
        <v>53371.453473036192</v>
      </c>
      <c r="I70" s="89">
        <v>39265.930149374442</v>
      </c>
      <c r="J70" s="89">
        <v>53532.589369324887</v>
      </c>
      <c r="K70" s="89">
        <v>31151.414999527573</v>
      </c>
      <c r="L70" s="89">
        <v>34585.660455871104</v>
      </c>
      <c r="M70" s="89">
        <v>21482.738494911671</v>
      </c>
      <c r="N70" s="89">
        <v>21796.217357653743</v>
      </c>
      <c r="O70" s="89">
        <v>10368.010620712594</v>
      </c>
      <c r="P70" s="89">
        <v>11522.112552901241</v>
      </c>
      <c r="Q70" s="89">
        <v>8670.3285143282737</v>
      </c>
      <c r="R70" s="89">
        <v>9237.3193275406356</v>
      </c>
      <c r="S70" s="89">
        <v>7495.1168924832737</v>
      </c>
      <c r="T70" s="89">
        <v>6081.5021371513812</v>
      </c>
      <c r="U70" s="89">
        <v>4934.501859639855</v>
      </c>
      <c r="V70" s="89">
        <v>4003.8312991853309</v>
      </c>
      <c r="W70" s="89">
        <v>3248.6896404789481</v>
      </c>
      <c r="X70" s="89">
        <v>2635.9712963687257</v>
      </c>
      <c r="Y70" s="89">
        <v>2138.8145511663715</v>
      </c>
      <c r="Z70" s="89">
        <v>1735.4239367411949</v>
      </c>
      <c r="AA70" s="89">
        <v>1408.1147140933379</v>
      </c>
      <c r="AB70" s="89">
        <v>1142.5375702547192</v>
      </c>
      <c r="AC70" s="89">
        <v>927.04954104827902</v>
      </c>
      <c r="AD70" s="89">
        <v>752.20358081198447</v>
      </c>
      <c r="AE70" s="89">
        <v>610.33440170475819</v>
      </c>
      <c r="AF70" s="89">
        <v>495.2224256925125</v>
      </c>
      <c r="AG70" s="89">
        <v>401.82111679067816</v>
      </c>
      <c r="AH70" s="89">
        <v>326.03573974487119</v>
      </c>
      <c r="AI70" s="89">
        <v>264.54384587846357</v>
      </c>
      <c r="AJ70" s="89">
        <v>214.64961616457035</v>
      </c>
      <c r="AK70" s="89">
        <v>174.16567588861929</v>
      </c>
      <c r="AL70" s="89">
        <v>141.31719962864031</v>
      </c>
      <c r="AM70" s="89">
        <v>114.66410249314767</v>
      </c>
      <c r="AN70" s="89">
        <v>93.037906462267784</v>
      </c>
      <c r="AO70" s="89">
        <v>75.490514037721454</v>
      </c>
      <c r="AP70" s="89">
        <v>61.252643426479231</v>
      </c>
      <c r="AQ70" s="89">
        <v>49.700103046809993</v>
      </c>
      <c r="AR70" s="89">
        <v>40.326426823168241</v>
      </c>
      <c r="AS70" s="89">
        <v>32.720670594841359</v>
      </c>
      <c r="AT70" s="89">
        <v>26.549396227711757</v>
      </c>
      <c r="AU70" s="89">
        <v>21.542053608374491</v>
      </c>
      <c r="AV70" s="89">
        <v>17.47911966381</v>
      </c>
      <c r="AW70" s="89">
        <v>14.182474418456504</v>
      </c>
      <c r="AX70" s="89">
        <v>11.507592172770172</v>
      </c>
      <c r="AY70" s="89">
        <v>9.3372054627131345</v>
      </c>
    </row>
    <row r="71" spans="2:51" ht="14.5" thickBot="1">
      <c r="B71" s="14" t="s">
        <v>120</v>
      </c>
      <c r="C71" s="85"/>
      <c r="D71" s="90">
        <v>0</v>
      </c>
      <c r="E71" s="90">
        <v>0</v>
      </c>
      <c r="F71" s="90">
        <v>0</v>
      </c>
      <c r="G71" s="90">
        <v>0</v>
      </c>
      <c r="H71" s="91">
        <v>54370.541911490902</v>
      </c>
      <c r="I71" s="91">
        <v>56213.314198595013</v>
      </c>
      <c r="J71" s="91">
        <v>43237.866152482275</v>
      </c>
      <c r="K71" s="91">
        <v>35856.747375920801</v>
      </c>
      <c r="L71" s="91">
        <v>56849.916539593549</v>
      </c>
      <c r="M71" s="91">
        <v>23656.632150473932</v>
      </c>
      <c r="N71" s="91">
        <v>30961.591411499619</v>
      </c>
      <c r="O71" s="91">
        <v>13653.444076480639</v>
      </c>
      <c r="P71" s="91">
        <v>4557.673821914691</v>
      </c>
      <c r="Q71" s="91">
        <v>24394.42279504038</v>
      </c>
      <c r="R71" s="91">
        <v>11664.921830224506</v>
      </c>
      <c r="S71" s="91">
        <v>9588.7084610092115</v>
      </c>
      <c r="T71" s="91">
        <v>7882.0356697118168</v>
      </c>
      <c r="U71" s="91">
        <v>6479.1297546729893</v>
      </c>
      <c r="V71" s="91">
        <v>5325.9239284086734</v>
      </c>
      <c r="W71" s="91">
        <v>4377.974630117239</v>
      </c>
      <c r="X71" s="91">
        <v>3598.7487090670797</v>
      </c>
      <c r="Y71" s="91">
        <v>2958.2154683854687</v>
      </c>
      <c r="Z71" s="91">
        <v>2431.6893078271178</v>
      </c>
      <c r="AA71" s="91">
        <v>1998.8783619700207</v>
      </c>
      <c r="AB71" s="91">
        <v>1643.1024691728505</v>
      </c>
      <c r="AC71" s="91">
        <v>1350.6503324900211</v>
      </c>
      <c r="AD71" s="91">
        <v>1110.2510980789573</v>
      </c>
      <c r="AE71" s="91">
        <v>912.63998618579444</v>
      </c>
      <c r="AF71" s="91">
        <v>750.20123450125448</v>
      </c>
      <c r="AG71" s="91">
        <v>616.67459323071068</v>
      </c>
      <c r="AH71" s="91">
        <v>506.91406045083778</v>
      </c>
      <c r="AI71" s="91">
        <v>416.68955962098664</v>
      </c>
      <c r="AJ71" s="91">
        <v>342.52391607111673</v>
      </c>
      <c r="AK71" s="91">
        <v>281.55884968034212</v>
      </c>
      <c r="AL71" s="91">
        <v>231.44481921915772</v>
      </c>
      <c r="AM71" s="91">
        <v>190.25047305102876</v>
      </c>
      <c r="AN71" s="91">
        <v>156.38821650125817</v>
      </c>
      <c r="AO71" s="91">
        <v>128.55302732353533</v>
      </c>
      <c r="AP71" s="91">
        <v>105.67216126486528</v>
      </c>
      <c r="AQ71" s="91">
        <v>86.863809424605577</v>
      </c>
      <c r="AR71" s="91">
        <v>71.403114097780175</v>
      </c>
      <c r="AS71" s="91">
        <v>58.694233382497814</v>
      </c>
      <c r="AT71" s="91">
        <v>48.247377945470056</v>
      </c>
      <c r="AU71" s="91">
        <v>39.659934962318907</v>
      </c>
      <c r="AV71" s="91">
        <v>32.600951765567252</v>
      </c>
      <c r="AW71" s="91">
        <v>26.798381213449716</v>
      </c>
      <c r="AX71" s="91">
        <v>22.028597227025742</v>
      </c>
      <c r="AY71" s="91">
        <v>18.107776433413139</v>
      </c>
    </row>
    <row r="72" spans="2:51">
      <c r="B72" s="30"/>
      <c r="C72" s="7"/>
      <c r="D72" s="31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2:51">
      <c r="B73" s="42" t="s">
        <v>123</v>
      </c>
      <c r="C73" s="43" t="s">
        <v>124</v>
      </c>
      <c r="D73" s="43" t="s">
        <v>48</v>
      </c>
      <c r="E73" s="43" t="s">
        <v>49</v>
      </c>
      <c r="F73" s="43" t="s">
        <v>50</v>
      </c>
      <c r="G73" s="43" t="s">
        <v>51</v>
      </c>
      <c r="H73" s="43" t="s">
        <v>52</v>
      </c>
      <c r="I73" s="43" t="s">
        <v>53</v>
      </c>
      <c r="J73" s="43" t="s">
        <v>54</v>
      </c>
      <c r="K73" s="43" t="s">
        <v>55</v>
      </c>
      <c r="L73" s="43" t="s">
        <v>56</v>
      </c>
      <c r="M73" s="43" t="s">
        <v>57</v>
      </c>
      <c r="N73" s="43" t="s">
        <v>58</v>
      </c>
      <c r="O73" s="43" t="s">
        <v>59</v>
      </c>
    </row>
    <row r="74" spans="2:51">
      <c r="B74" s="47"/>
      <c r="C74" s="2"/>
      <c r="D74" s="48">
        <v>70</v>
      </c>
      <c r="E74" s="49">
        <v>75</v>
      </c>
      <c r="F74" s="49">
        <v>80</v>
      </c>
      <c r="G74" s="49">
        <v>84</v>
      </c>
      <c r="H74" s="49">
        <v>89</v>
      </c>
      <c r="I74" s="49">
        <v>95</v>
      </c>
      <c r="J74" s="49">
        <v>105</v>
      </c>
      <c r="K74" s="49">
        <v>114</v>
      </c>
      <c r="L74" s="49">
        <v>124</v>
      </c>
      <c r="M74" s="49">
        <v>135</v>
      </c>
      <c r="N74" s="49">
        <v>146</v>
      </c>
      <c r="O74" s="49">
        <v>157</v>
      </c>
      <c r="P74" s="49">
        <v>169</v>
      </c>
      <c r="Q74" s="49">
        <v>181</v>
      </c>
      <c r="R74" s="49">
        <v>194</v>
      </c>
      <c r="S74" s="49">
        <v>207</v>
      </c>
      <c r="T74" s="49">
        <v>221</v>
      </c>
      <c r="U74" s="49">
        <v>236</v>
      </c>
      <c r="V74" s="49">
        <v>252</v>
      </c>
      <c r="W74" s="49">
        <v>268</v>
      </c>
      <c r="X74" s="49">
        <v>286</v>
      </c>
      <c r="Y74" s="49">
        <v>305</v>
      </c>
      <c r="Z74" s="49">
        <v>325</v>
      </c>
      <c r="AA74" s="49">
        <v>346</v>
      </c>
      <c r="AB74" s="49">
        <v>369</v>
      </c>
      <c r="AC74" s="49">
        <v>393</v>
      </c>
      <c r="AD74" s="49">
        <v>420</v>
      </c>
      <c r="AE74" s="49">
        <v>420</v>
      </c>
      <c r="AF74" s="49">
        <f>AE74</f>
        <v>420</v>
      </c>
      <c r="AG74" s="49">
        <f t="shared" ref="AG74:AY74" si="6">AF74</f>
        <v>420</v>
      </c>
      <c r="AH74" s="49">
        <f t="shared" si="6"/>
        <v>420</v>
      </c>
      <c r="AI74" s="49">
        <f t="shared" si="6"/>
        <v>420</v>
      </c>
      <c r="AJ74" s="49">
        <f t="shared" si="6"/>
        <v>420</v>
      </c>
      <c r="AK74" s="49">
        <f t="shared" si="6"/>
        <v>420</v>
      </c>
      <c r="AL74" s="49">
        <f t="shared" si="6"/>
        <v>420</v>
      </c>
      <c r="AM74" s="49">
        <f t="shared" si="6"/>
        <v>420</v>
      </c>
      <c r="AN74" s="49">
        <f t="shared" si="6"/>
        <v>420</v>
      </c>
      <c r="AO74" s="49">
        <f t="shared" si="6"/>
        <v>420</v>
      </c>
      <c r="AP74" s="49">
        <f t="shared" si="6"/>
        <v>420</v>
      </c>
      <c r="AQ74" s="49">
        <f t="shared" si="6"/>
        <v>420</v>
      </c>
      <c r="AR74" s="49">
        <f t="shared" si="6"/>
        <v>420</v>
      </c>
      <c r="AS74" s="49">
        <f t="shared" si="6"/>
        <v>420</v>
      </c>
      <c r="AT74" s="49">
        <f t="shared" si="6"/>
        <v>420</v>
      </c>
      <c r="AU74" s="49">
        <f t="shared" si="6"/>
        <v>420</v>
      </c>
      <c r="AV74" s="49">
        <f t="shared" si="6"/>
        <v>420</v>
      </c>
      <c r="AW74" s="49">
        <f t="shared" si="6"/>
        <v>420</v>
      </c>
      <c r="AX74" s="49">
        <f t="shared" si="6"/>
        <v>420</v>
      </c>
      <c r="AY74" s="49">
        <f t="shared" si="6"/>
        <v>420</v>
      </c>
    </row>
    <row r="75" spans="2:51"/>
    <row r="76" spans="2:51"/>
    <row r="77" spans="2:51"/>
    <row r="78" spans="2:51"/>
    <row r="79" spans="2:51"/>
    <row r="80" spans="2:51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</sheetData>
  <phoneticPr fontId="134" type="noConversion"/>
  <pageMargins left="0.25" right="0.25" top="0.75" bottom="0.75" header="0.3" footer="0.3"/>
  <pageSetup paperSize="9" orientation="portrait" r:id="rId1"/>
  <headerFooter>
    <oddFooter>&amp;C_x000D_&amp;1#&amp;"Century Gothic"&amp;7&amp;K7F7F7F BUSINESS USE ONLY</oddFooter>
  </headerFooter>
  <ignoredErrors>
    <ignoredError sqref="F6:F8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1"/>
  <dimension ref="B1:AI13"/>
  <sheetViews>
    <sheetView showGridLines="0" topLeftCell="A3" zoomScaleNormal="100" workbookViewId="0">
      <selection activeCell="M16" sqref="M16"/>
    </sheetView>
  </sheetViews>
  <sheetFormatPr defaultRowHeight="14"/>
  <cols>
    <col min="1" max="1" width="1.75" customWidth="1"/>
    <col min="2" max="2" width="63.25" bestFit="1" customWidth="1"/>
    <col min="4" max="6" width="11.25" bestFit="1" customWidth="1"/>
    <col min="7" max="27" width="11" bestFit="1" customWidth="1"/>
  </cols>
  <sheetData>
    <row r="1" spans="2:35" ht="22.5" customHeight="1" thickBot="1">
      <c r="B1" s="3" t="s">
        <v>125</v>
      </c>
      <c r="D1" s="62" t="s">
        <v>126</v>
      </c>
      <c r="E1" s="62" t="s">
        <v>127</v>
      </c>
      <c r="F1" s="62" t="s">
        <v>128</v>
      </c>
      <c r="G1" s="76" t="s">
        <v>129</v>
      </c>
      <c r="H1" s="76" t="s">
        <v>130</v>
      </c>
      <c r="I1" s="76" t="s">
        <v>131</v>
      </c>
      <c r="J1" s="50" t="s">
        <v>132</v>
      </c>
      <c r="K1" s="50" t="s">
        <v>133</v>
      </c>
      <c r="L1" s="50" t="s">
        <v>134</v>
      </c>
      <c r="M1" s="50" t="s">
        <v>135</v>
      </c>
      <c r="N1" s="50" t="s">
        <v>136</v>
      </c>
      <c r="O1" s="50" t="s">
        <v>137</v>
      </c>
      <c r="P1" s="50" t="s">
        <v>138</v>
      </c>
      <c r="Q1" s="50" t="s">
        <v>139</v>
      </c>
      <c r="R1" s="50" t="s">
        <v>140</v>
      </c>
      <c r="S1" s="50" t="s">
        <v>141</v>
      </c>
      <c r="T1" s="50" t="s">
        <v>142</v>
      </c>
      <c r="U1" s="50" t="s">
        <v>143</v>
      </c>
      <c r="V1" s="50" t="s">
        <v>144</v>
      </c>
      <c r="W1" s="50" t="s">
        <v>145</v>
      </c>
      <c r="X1" s="50" t="s">
        <v>146</v>
      </c>
    </row>
    <row r="2" spans="2:35">
      <c r="B2" s="51" t="s">
        <v>147</v>
      </c>
      <c r="C2" s="78" t="s">
        <v>148</v>
      </c>
      <c r="D2" s="175" t="s">
        <v>149</v>
      </c>
      <c r="E2" s="176"/>
      <c r="F2" s="177"/>
      <c r="G2" s="178" t="s">
        <v>150</v>
      </c>
      <c r="H2" s="179"/>
      <c r="I2" s="180"/>
      <c r="J2" s="172" t="s">
        <v>151</v>
      </c>
      <c r="K2" s="173"/>
      <c r="L2" s="174"/>
      <c r="M2" s="172" t="s">
        <v>152</v>
      </c>
      <c r="N2" s="173"/>
      <c r="O2" s="174"/>
      <c r="P2" s="172" t="s">
        <v>153</v>
      </c>
      <c r="Q2" s="173"/>
      <c r="R2" s="174"/>
      <c r="S2" s="172" t="s">
        <v>123</v>
      </c>
      <c r="T2" s="173"/>
      <c r="U2" s="174"/>
      <c r="V2" s="172" t="s">
        <v>154</v>
      </c>
      <c r="W2" s="173"/>
      <c r="X2" s="174"/>
    </row>
    <row r="3" spans="2:35">
      <c r="B3" s="52" t="s">
        <v>155</v>
      </c>
      <c r="C3" s="9" t="s">
        <v>156</v>
      </c>
      <c r="D3" s="53">
        <v>3.9E-2</v>
      </c>
      <c r="E3" s="53">
        <v>7.0000000000000007E-2</v>
      </c>
      <c r="F3" s="53">
        <v>0.105</v>
      </c>
      <c r="G3" s="58" t="s">
        <v>157</v>
      </c>
      <c r="H3" s="58" t="s">
        <v>158</v>
      </c>
      <c r="I3" s="59" t="s">
        <v>159</v>
      </c>
      <c r="J3" s="56" t="s">
        <v>160</v>
      </c>
      <c r="K3" s="56" t="s">
        <v>158</v>
      </c>
      <c r="L3" s="57" t="s">
        <v>161</v>
      </c>
      <c r="M3" s="54" t="s">
        <v>157</v>
      </c>
      <c r="N3" s="54" t="s">
        <v>158</v>
      </c>
      <c r="O3" s="55" t="s">
        <v>159</v>
      </c>
      <c r="P3" s="56" t="s">
        <v>157</v>
      </c>
      <c r="Q3" s="56" t="s">
        <v>158</v>
      </c>
      <c r="R3" s="57" t="s">
        <v>159</v>
      </c>
      <c r="S3" s="58" t="s">
        <v>157</v>
      </c>
      <c r="T3" s="58" t="s">
        <v>158</v>
      </c>
      <c r="U3" s="59" t="s">
        <v>159</v>
      </c>
      <c r="V3" s="58" t="s">
        <v>162</v>
      </c>
      <c r="W3" s="58" t="s">
        <v>158</v>
      </c>
      <c r="X3" s="59" t="s">
        <v>163</v>
      </c>
    </row>
    <row r="4" spans="2:35">
      <c r="B4" s="60" t="str">
        <f>Inp!B4</f>
        <v>Business as Usual</v>
      </c>
      <c r="C4" s="112">
        <f>Inp!C4</f>
        <v>0</v>
      </c>
      <c r="D4" s="63">
        <f>Option0!$E$70</f>
        <v>7.6078845065367524</v>
      </c>
      <c r="E4" s="63">
        <f>Option0!$D$70</f>
        <v>5.8064751715016465</v>
      </c>
      <c r="F4" s="63">
        <f>Option0!$F$70</f>
        <v>4.4020190624748619</v>
      </c>
      <c r="G4" s="64">
        <f>Option0!E71</f>
        <v>5.8064751715016465</v>
      </c>
      <c r="H4" s="64">
        <f>Option0!D70</f>
        <v>5.8064751715016465</v>
      </c>
      <c r="I4" s="64">
        <f>Option0!F71</f>
        <v>5.8064751715016465</v>
      </c>
      <c r="J4" s="63">
        <f>Option0!$E$74</f>
        <v>5.8064751715016465</v>
      </c>
      <c r="K4" s="63">
        <f>Option0!$D$70</f>
        <v>5.8064751715016465</v>
      </c>
      <c r="L4" s="111"/>
      <c r="M4" s="64">
        <f>Option0!$E$72</f>
        <v>4.3548563786262351</v>
      </c>
      <c r="N4" s="64">
        <f>Option0!$D$70</f>
        <v>5.8064751715016465</v>
      </c>
      <c r="O4" s="64">
        <f>Option0!$F$72</f>
        <v>7.258093964377057</v>
      </c>
      <c r="P4" s="63">
        <f>Option0!$E$73</f>
        <v>5.8064751715016465</v>
      </c>
      <c r="Q4" s="63">
        <f>Option0!$D$70</f>
        <v>5.8064751715016465</v>
      </c>
      <c r="R4" s="63">
        <f>Option0!$F$73</f>
        <v>5.8064751715016465</v>
      </c>
      <c r="S4" s="64">
        <f>Option0!$E$75</f>
        <v>5.8064751715016465</v>
      </c>
      <c r="T4" s="64">
        <f>Option0!$D$70</f>
        <v>5.8064751715016465</v>
      </c>
      <c r="U4" s="64">
        <f>Option0!$F$75</f>
        <v>5.8064751715016465</v>
      </c>
      <c r="V4" s="64">
        <f>Option0!$E$76</f>
        <v>5.8064751715016465</v>
      </c>
      <c r="W4" s="64">
        <f>Option0!$D$70</f>
        <v>5.8064751715016465</v>
      </c>
      <c r="X4" s="64">
        <f>Option0!$F$76</f>
        <v>5.8064751715016465</v>
      </c>
      <c r="Y4" s="21" t="s">
        <v>164</v>
      </c>
    </row>
    <row r="5" spans="2:35">
      <c r="B5" s="60" t="str">
        <f>Inp!B5</f>
        <v>WOTS 3Tx + Aug. Existing WO-BWA line with 19/4.75</v>
      </c>
      <c r="C5" s="113">
        <f>Inp!C5</f>
        <v>35.6</v>
      </c>
      <c r="D5" s="63">
        <f>D$4-Option1!E$70</f>
        <v>17.766803182293778</v>
      </c>
      <c r="E5" s="63">
        <f>E$4-Option1!D$70</f>
        <v>7.8003065264451585</v>
      </c>
      <c r="F5" s="63">
        <f>F$4-Option1!F$70</f>
        <v>0.8583688559664342</v>
      </c>
      <c r="G5" s="64">
        <f>G$4-Option1!$E$71</f>
        <v>7.8003065264451585</v>
      </c>
      <c r="H5" s="64">
        <f>H$4-Option1!$D$70</f>
        <v>7.8003065264451585</v>
      </c>
      <c r="I5" s="64">
        <f>I$4-Option1!$F$71</f>
        <v>7.8003065264451585</v>
      </c>
      <c r="J5" s="63">
        <f>J$4-Option1!$E$74</f>
        <v>0.50042902768016173</v>
      </c>
      <c r="K5" s="63">
        <f>K$4-Option1!$D$70</f>
        <v>7.8003065264451585</v>
      </c>
      <c r="L5" s="111"/>
      <c r="M5" s="64">
        <f>M$4-Option1!$E$72</f>
        <v>7.8003065264451585</v>
      </c>
      <c r="N5" s="64">
        <f>N$4-Option1!$D$70</f>
        <v>7.8003065264451585</v>
      </c>
      <c r="O5" s="64">
        <f>O$4-Option1!$F$72</f>
        <v>7.8003065264451585</v>
      </c>
      <c r="P5" s="63">
        <f>P$4-Option1!$E$73</f>
        <v>14.590073913668132</v>
      </c>
      <c r="Q5" s="63">
        <f>Q$4-Option1!$D$70</f>
        <v>7.8003065264451585</v>
      </c>
      <c r="R5" s="63">
        <f>R$4-Option1!$F$73</f>
        <v>1.0105391392221863</v>
      </c>
      <c r="S5" s="64">
        <f>S$4-Option1!$E$75</f>
        <v>5.2951038221127327</v>
      </c>
      <c r="T5" s="64">
        <f>T$4-Option1!$D$70</f>
        <v>7.8003065264451585</v>
      </c>
      <c r="U5" s="64">
        <f>U$4-Option1!$F$75</f>
        <v>10.305509230777574</v>
      </c>
      <c r="V5" s="64">
        <f>V$4-Option1!$E$76</f>
        <v>-1.2519488918582731</v>
      </c>
      <c r="W5" s="64">
        <f>W$4-Option1!$D$70</f>
        <v>7.8003065264451585</v>
      </c>
      <c r="X5" s="64">
        <f>X$4-Option1!$F$76</f>
        <v>4.9214782139649538</v>
      </c>
      <c r="Y5" s="21" t="s">
        <v>15</v>
      </c>
    </row>
    <row r="6" spans="2:35">
      <c r="B6" s="60" t="str">
        <f>Inp!B6</f>
        <v>WOTS 3Tx + Aug. Existing WO-BWA line with 37/3.75</v>
      </c>
      <c r="C6" s="113">
        <f>Inp!C6</f>
        <v>36.15</v>
      </c>
      <c r="D6" s="63">
        <f>D$4-Option2!E$70</f>
        <v>76.436413031319617</v>
      </c>
      <c r="E6" s="63">
        <f>E$4-Option2!D$70</f>
        <v>51.466498071640316</v>
      </c>
      <c r="F6" s="63">
        <f>F$4-Option2!F$70</f>
        <v>32.888072036940521</v>
      </c>
      <c r="G6" s="64">
        <f>G$4-Option2!$E$71</f>
        <v>51.466498071640316</v>
      </c>
      <c r="H6" s="64">
        <f>H$4-Option2!$D$70</f>
        <v>51.466498071640316</v>
      </c>
      <c r="I6" s="64">
        <f>I$4-Option2!$F$71</f>
        <v>51.466498071640316</v>
      </c>
      <c r="J6" s="63">
        <f>J$4-Option2!$E$74</f>
        <v>20.392910635783373</v>
      </c>
      <c r="K6" s="63">
        <f>K$4-Option2!$D$70</f>
        <v>51.466498071640316</v>
      </c>
      <c r="L6" s="111"/>
      <c r="M6" s="64">
        <f>M$4-Option2!$E$72</f>
        <v>51.466498071640316</v>
      </c>
      <c r="N6" s="64">
        <f>N$4-Option2!$D$70</f>
        <v>51.466498071640316</v>
      </c>
      <c r="O6" s="64">
        <f>O$4-Option2!$F$72</f>
        <v>51.466498071640302</v>
      </c>
      <c r="P6" s="63">
        <f>P$4-Option2!$E$73</f>
        <v>58.361163550519827</v>
      </c>
      <c r="Q6" s="63">
        <f>Q$4-Option2!$D$70</f>
        <v>51.466498071640316</v>
      </c>
      <c r="R6" s="63">
        <f>R$4-Option2!$F$73</f>
        <v>44.571832592760813</v>
      </c>
      <c r="S6" s="64">
        <f>S$4-Option2!$E$75</f>
        <v>49.013895575422914</v>
      </c>
      <c r="T6" s="64">
        <f>T$4-Option2!$D$70</f>
        <v>51.466498071640316</v>
      </c>
      <c r="U6" s="64">
        <f>U$4-Option2!$F$75</f>
        <v>53.919100567857733</v>
      </c>
      <c r="V6" s="64">
        <f>V$4-Option2!$E$76</f>
        <v>6.3591583341242011</v>
      </c>
      <c r="W6" s="64">
        <f>W$4-Option2!$D$70</f>
        <v>51.466498071640316</v>
      </c>
      <c r="X6" s="64">
        <f>X$4-Option2!$F$76</f>
        <v>11.394313356517523</v>
      </c>
      <c r="Y6" s="21" t="s">
        <v>16</v>
      </c>
    </row>
    <row r="7" spans="2:35">
      <c r="B7" s="60" t="str">
        <f>Inp!B7</f>
        <v>WOTS 3Tx + Add second cct (same conductor) to existing WO-BWA line</v>
      </c>
      <c r="C7" s="113">
        <f>Inp!C7</f>
        <v>46.8</v>
      </c>
      <c r="D7" s="63">
        <f>D$4-Option3!E$70</f>
        <v>93.458624963277884</v>
      </c>
      <c r="E7" s="63">
        <f>E$4-Option3!D$70</f>
        <v>62.227137663684424</v>
      </c>
      <c r="F7" s="63">
        <f>F$4-Option3!F$70</f>
        <v>39.103779266420723</v>
      </c>
      <c r="G7" s="64">
        <f>G$4-Option3!$E$71</f>
        <v>62.227137663684424</v>
      </c>
      <c r="H7" s="64">
        <f>H$4-Option3!$D$70</f>
        <v>62.227137663684424</v>
      </c>
      <c r="I7" s="64">
        <f>I$4-Option3!$F$71</f>
        <v>62.227137663684424</v>
      </c>
      <c r="J7" s="63">
        <f>J$4-Option3!$E$74</f>
        <v>26.296364651846922</v>
      </c>
      <c r="K7" s="63">
        <f>K$4-Option3!$D$70</f>
        <v>62.227137663684424</v>
      </c>
      <c r="L7" s="111"/>
      <c r="M7" s="64">
        <f>M$4-Option3!$E$72</f>
        <v>62.227137663684395</v>
      </c>
      <c r="N7" s="64">
        <f>N$4-Option3!$D$70</f>
        <v>62.227137663684424</v>
      </c>
      <c r="O7" s="64">
        <f>O$4-Option3!$F$72</f>
        <v>62.227137663684417</v>
      </c>
      <c r="P7" s="63">
        <f>P$4-Option3!$E$73</f>
        <v>71.153011644640458</v>
      </c>
      <c r="Q7" s="63">
        <f>Q$4-Option3!$D$70</f>
        <v>62.227137663684424</v>
      </c>
      <c r="R7" s="63">
        <f>R$4-Option3!$F$73</f>
        <v>53.301263682728376</v>
      </c>
      <c r="S7" s="64">
        <f>S$4-Option3!$E$75</f>
        <v>59.10938020393256</v>
      </c>
      <c r="T7" s="64">
        <f>T$4-Option3!$D$70</f>
        <v>62.227137663684424</v>
      </c>
      <c r="U7" s="64">
        <f>U$4-Option3!$F$75</f>
        <v>65.344895123436288</v>
      </c>
      <c r="V7" s="64">
        <f>V$4-Option3!$E$76</f>
        <v>8.3285499888098755</v>
      </c>
      <c r="W7" s="64">
        <f>W$4-Option3!$D$70</f>
        <v>62.227137663684424</v>
      </c>
      <c r="X7" s="64">
        <f>X$4-Option3!$F$76</f>
        <v>23.393970891947841</v>
      </c>
      <c r="Y7" s="21" t="s">
        <v>17</v>
      </c>
    </row>
    <row r="8" spans="2:35">
      <c r="B8" s="60" t="str">
        <f>Inp!B8</f>
        <v>WOTS 3Tx + Add second WO-BWA line with 37/3.75</v>
      </c>
      <c r="C8" s="113">
        <f>Inp!C8</f>
        <v>50.96</v>
      </c>
      <c r="D8" s="63">
        <f>D$4-Option4!E$70</f>
        <v>100.30429494284729</v>
      </c>
      <c r="E8" s="63">
        <f>E$4-Option4!D$70</f>
        <v>66.63207174959372</v>
      </c>
      <c r="F8" s="63">
        <f>F$4-Option4!F$70</f>
        <v>41.714870196211685</v>
      </c>
      <c r="G8" s="64">
        <f>G$4-Option4!$E$71</f>
        <v>66.63207174959372</v>
      </c>
      <c r="H8" s="64">
        <f>H$4-Option4!$D$70</f>
        <v>66.63207174959372</v>
      </c>
      <c r="I8" s="64">
        <f>I$4-Option4!$F$71</f>
        <v>66.63207174959372</v>
      </c>
      <c r="J8" s="63">
        <f>J$4-Option4!$E$74</f>
        <v>28.482532526159819</v>
      </c>
      <c r="K8" s="63">
        <f>K$4-Option4!$D$70</f>
        <v>66.63207174959372</v>
      </c>
      <c r="L8" s="111"/>
      <c r="M8" s="64">
        <f>M$4-Option4!$E$72</f>
        <v>65.516686959916839</v>
      </c>
      <c r="N8" s="64">
        <f>N$4-Option4!$D$70</f>
        <v>66.63207174959372</v>
      </c>
      <c r="O8" s="64">
        <f>O$4-Option4!$F$72</f>
        <v>67.747456539270601</v>
      </c>
      <c r="P8" s="63">
        <f>P$4-Option4!$E$73</f>
        <v>78.731589812667465</v>
      </c>
      <c r="Q8" s="63">
        <f>Q$4-Option4!$D$70</f>
        <v>66.63207174959372</v>
      </c>
      <c r="R8" s="63">
        <f>R$4-Option4!$F$73</f>
        <v>60.879841850755383</v>
      </c>
      <c r="S8" s="64">
        <f>S$4-Option4!$E$75</f>
        <v>63.415079032521085</v>
      </c>
      <c r="T8" s="64">
        <f>T$4-Option4!$D$70</f>
        <v>66.63207174959372</v>
      </c>
      <c r="U8" s="64">
        <f>U$4-Option4!$F$75</f>
        <v>69.849064466666363</v>
      </c>
      <c r="V8" s="64">
        <f>V$4-Option4!$E$76</f>
        <v>11.017943245713038</v>
      </c>
      <c r="W8" s="64">
        <f>W$4-Option4!$D$70</f>
        <v>66.63207174959372</v>
      </c>
      <c r="X8" s="64">
        <f>X$4-Option4!$F$76</f>
        <v>26.562882180406838</v>
      </c>
      <c r="Y8" s="21" t="s">
        <v>18</v>
      </c>
    </row>
    <row r="9" spans="2:35">
      <c r="B9" s="60"/>
      <c r="C9" s="60"/>
      <c r="D9" s="63"/>
      <c r="E9" s="63"/>
      <c r="F9" s="63"/>
      <c r="G9" s="64"/>
      <c r="H9" s="64"/>
      <c r="I9" s="64"/>
      <c r="J9" s="63"/>
      <c r="K9" s="63"/>
      <c r="L9" s="111"/>
      <c r="M9" s="64"/>
      <c r="N9" s="64"/>
      <c r="O9" s="64"/>
      <c r="P9" s="63"/>
      <c r="Q9" s="63"/>
      <c r="R9" s="63"/>
      <c r="S9" s="64"/>
      <c r="T9" s="64"/>
      <c r="U9" s="64"/>
      <c r="V9" s="64"/>
      <c r="W9" s="64"/>
      <c r="X9" s="64"/>
      <c r="Y9" s="21"/>
    </row>
    <row r="10" spans="2:35">
      <c r="B10" s="61" t="s">
        <v>165</v>
      </c>
      <c r="C10" s="21"/>
      <c r="D10" s="65" t="str">
        <f>INDEX($Y$4:$Y$8,MATCH(MAX(D$4:D$8),D$4:D$8,0))</f>
        <v>Option 4</v>
      </c>
      <c r="E10" s="65" t="str">
        <f>INDEX($Y$4:$Y$8,MATCH(MAX(E$4:E$8),E$4:E$8,0))</f>
        <v>Option 4</v>
      </c>
      <c r="F10" s="65" t="str">
        <f>INDEX($Y$4:$Y$8,MATCH(MAX(F$4:F$8),F$4:F$8,0))</f>
        <v>Option 4</v>
      </c>
      <c r="G10" s="65" t="str">
        <f t="shared" ref="G10:I10" si="0">INDEX($Y$4:$Y$8,MATCH(MAX(G$4:G$8),G$4:G$8,0))</f>
        <v>Option 4</v>
      </c>
      <c r="H10" s="65" t="str">
        <f t="shared" si="0"/>
        <v>Option 4</v>
      </c>
      <c r="I10" s="65" t="str">
        <f t="shared" si="0"/>
        <v>Option 4</v>
      </c>
      <c r="J10" s="65" t="str">
        <f>INDEX($Y$4:$Y$8,MATCH(MAX(J$4:J$8),J$4:J$8,0))</f>
        <v>Option 4</v>
      </c>
      <c r="K10" s="65" t="str">
        <f>INDEX($Y$4:$Y$8,MATCH(MAX(K$4:K$8),K$4:K$8,0))</f>
        <v>Option 4</v>
      </c>
      <c r="L10" s="111"/>
      <c r="M10" s="65" t="str">
        <f t="shared" ref="M10:X10" si="1">INDEX($Y$4:$Y$8,MATCH(MAX(M$4:M$8),M$4:M$8,0))</f>
        <v>Option 4</v>
      </c>
      <c r="N10" s="65" t="str">
        <f t="shared" si="1"/>
        <v>Option 4</v>
      </c>
      <c r="O10" s="65" t="str">
        <f t="shared" si="1"/>
        <v>Option 4</v>
      </c>
      <c r="P10" s="65" t="str">
        <f t="shared" si="1"/>
        <v>Option 4</v>
      </c>
      <c r="Q10" s="65" t="str">
        <f t="shared" si="1"/>
        <v>Option 4</v>
      </c>
      <c r="R10" s="65" t="str">
        <f t="shared" si="1"/>
        <v>Option 4</v>
      </c>
      <c r="S10" s="65" t="str">
        <f t="shared" si="1"/>
        <v>Option 4</v>
      </c>
      <c r="T10" s="65" t="str">
        <f t="shared" si="1"/>
        <v>Option 4</v>
      </c>
      <c r="U10" s="65" t="str">
        <f t="shared" si="1"/>
        <v>Option 4</v>
      </c>
      <c r="V10" s="65" t="str">
        <f t="shared" si="1"/>
        <v>Option 4</v>
      </c>
      <c r="W10" s="65" t="str">
        <f t="shared" si="1"/>
        <v>Option 4</v>
      </c>
      <c r="X10" s="65" t="str">
        <f t="shared" si="1"/>
        <v>Option 4</v>
      </c>
    </row>
    <row r="13" spans="2:35">
      <c r="AI13" s="17">
        <f>SUM(AI3,AI7)</f>
        <v>0</v>
      </c>
    </row>
  </sheetData>
  <mergeCells count="7">
    <mergeCell ref="V2:X2"/>
    <mergeCell ref="S2:U2"/>
    <mergeCell ref="D2:F2"/>
    <mergeCell ref="G2:I2"/>
    <mergeCell ref="J2:L2"/>
    <mergeCell ref="M2:O2"/>
    <mergeCell ref="P2:R2"/>
  </mergeCells>
  <pageMargins left="0.7" right="0.7" top="0.75" bottom="0.75" header="0.3" footer="0.3"/>
  <pageSetup paperSize="9" scale="95" orientation="portrait" verticalDpi="0" r:id="rId1"/>
  <headerFooter>
    <oddFooter>&amp;C_x000D_&amp;1#&amp;"Century Gothic"&amp;7&amp;K7F7F7F BUSINESS USE ONLY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2F909-5106-4ED3-A3C0-FF64853C2448}">
  <dimension ref="A1:W99"/>
  <sheetViews>
    <sheetView showGridLines="0" tabSelected="1" zoomScale="80" zoomScaleNormal="80" workbookViewId="0">
      <selection activeCell="B33" sqref="B33:B38"/>
    </sheetView>
  </sheetViews>
  <sheetFormatPr defaultColWidth="0" defaultRowHeight="0" customHeight="1" zeroHeight="1"/>
  <cols>
    <col min="1" max="1" width="7.75" customWidth="1"/>
    <col min="2" max="2" width="64.58203125" bestFit="1" customWidth="1"/>
    <col min="3" max="3" width="10.25" customWidth="1"/>
    <col min="4" max="4" width="11.08203125" bestFit="1" customWidth="1"/>
    <col min="5" max="6" width="10" bestFit="1" customWidth="1"/>
    <col min="7" max="8" width="8" bestFit="1" customWidth="1"/>
    <col min="9" max="10" width="8.83203125" bestFit="1" customWidth="1"/>
    <col min="11" max="11" width="8" bestFit="1" customWidth="1"/>
    <col min="12" max="15" width="8.83203125" bestFit="1" customWidth="1"/>
    <col min="16" max="16" width="11.5" bestFit="1" customWidth="1"/>
    <col min="17" max="17" width="8.75" customWidth="1"/>
    <col min="18" max="18" width="13.5" bestFit="1" customWidth="1"/>
    <col min="19" max="19" width="57.75" customWidth="1"/>
    <col min="20" max="23" width="8.75" customWidth="1"/>
    <col min="24" max="16384" width="8.75" hidden="1"/>
  </cols>
  <sheetData>
    <row r="1" spans="2:17" ht="14">
      <c r="B1" s="23" t="str">
        <f>Inp!B4</f>
        <v>Business as Usual</v>
      </c>
      <c r="D1" s="66"/>
      <c r="E1" s="66"/>
      <c r="F1" s="66"/>
      <c r="G1" s="73"/>
      <c r="H1" s="73"/>
      <c r="I1" s="66"/>
      <c r="J1" s="73"/>
      <c r="K1" s="66"/>
      <c r="L1" s="66"/>
      <c r="M1" s="66"/>
      <c r="N1" s="66"/>
      <c r="O1" s="73"/>
      <c r="P1" s="67" t="s">
        <v>166</v>
      </c>
    </row>
    <row r="2" spans="2:17" ht="14">
      <c r="B2" s="25">
        <f>$D$1</f>
        <v>0</v>
      </c>
      <c r="D2" s="25" t="str">
        <f>Inp!D18</f>
        <v>2024/25</v>
      </c>
      <c r="E2" s="25" t="str">
        <f>Inp!E18</f>
        <v>2025/26</v>
      </c>
      <c r="F2" s="25" t="str">
        <f>Inp!F18</f>
        <v>2026/27</v>
      </c>
      <c r="G2" s="25" t="str">
        <f>Inp!G18</f>
        <v>2027/28</v>
      </c>
      <c r="H2" s="25" t="str">
        <f>Inp!H18</f>
        <v>2028/29</v>
      </c>
      <c r="I2" s="25" t="str">
        <f>Inp!I18</f>
        <v>2029/30</v>
      </c>
      <c r="J2" s="25" t="str">
        <f>Inp!J18</f>
        <v>2030/31</v>
      </c>
      <c r="K2" s="25" t="str">
        <f>Inp!K18</f>
        <v>2031/32</v>
      </c>
      <c r="L2" s="25" t="str">
        <f>Inp!L18</f>
        <v>2032/33</v>
      </c>
      <c r="M2" s="25" t="str">
        <f>Inp!M18</f>
        <v>2033/34</v>
      </c>
      <c r="N2" s="25" t="str">
        <f>Inp!N18</f>
        <v>2034/35</v>
      </c>
      <c r="O2" s="25" t="str">
        <f>Inp!O18</f>
        <v>2035/36</v>
      </c>
      <c r="P2" s="24"/>
    </row>
    <row r="3" spans="2:17" ht="14">
      <c r="B3" s="68" t="s">
        <v>9</v>
      </c>
      <c r="D3" s="26">
        <v>0</v>
      </c>
      <c r="E3" s="26">
        <v>0</v>
      </c>
      <c r="F3" s="26">
        <v>0</v>
      </c>
      <c r="G3" s="26">
        <v>0</v>
      </c>
      <c r="H3" s="26">
        <v>0</v>
      </c>
      <c r="I3" s="26">
        <v>0</v>
      </c>
      <c r="J3" s="26">
        <v>0</v>
      </c>
      <c r="K3" s="26">
        <v>0</v>
      </c>
      <c r="L3" s="26">
        <v>0</v>
      </c>
      <c r="M3" s="26">
        <v>0</v>
      </c>
      <c r="N3" s="26">
        <v>0</v>
      </c>
      <c r="O3" s="26">
        <v>0</v>
      </c>
      <c r="P3" s="18">
        <v>0</v>
      </c>
      <c r="Q3" s="16"/>
    </row>
    <row r="4" spans="2:17" ht="14">
      <c r="B4" s="29" t="s">
        <v>167</v>
      </c>
      <c r="D4" s="74">
        <v>0</v>
      </c>
      <c r="E4" s="74">
        <v>0</v>
      </c>
      <c r="F4" s="74">
        <v>0</v>
      </c>
      <c r="G4" s="74">
        <v>0</v>
      </c>
      <c r="H4" s="74">
        <v>0</v>
      </c>
      <c r="I4" s="74">
        <v>0</v>
      </c>
      <c r="J4" s="74">
        <v>0</v>
      </c>
      <c r="K4" s="74">
        <v>0</v>
      </c>
      <c r="L4" s="74">
        <v>0</v>
      </c>
      <c r="M4" s="74">
        <v>0</v>
      </c>
      <c r="N4" s="74">
        <v>0</v>
      </c>
      <c r="O4" s="74">
        <v>0</v>
      </c>
      <c r="P4" s="75">
        <v>0</v>
      </c>
    </row>
    <row r="5" spans="2:17" ht="14">
      <c r="B5" s="42" t="s">
        <v>168</v>
      </c>
      <c r="C5" s="107" t="s">
        <v>169</v>
      </c>
    </row>
    <row r="6" spans="2:17" ht="14">
      <c r="B6" s="187" t="s">
        <v>170</v>
      </c>
      <c r="C6" s="105" t="s">
        <v>171</v>
      </c>
      <c r="D6" s="36">
        <v>0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3">
        <v>0</v>
      </c>
    </row>
    <row r="7" spans="2:17" ht="14">
      <c r="B7" s="188"/>
      <c r="C7" s="105" t="s">
        <v>172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3">
        <v>0</v>
      </c>
    </row>
    <row r="8" spans="2:17" ht="14">
      <c r="B8" s="189"/>
      <c r="C8" s="105" t="s">
        <v>173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3">
        <v>0</v>
      </c>
    </row>
    <row r="9" spans="2:17" ht="14">
      <c r="B9" s="69" t="s">
        <v>174</v>
      </c>
      <c r="C9" s="69"/>
      <c r="D9" s="70">
        <v>0</v>
      </c>
      <c r="E9" s="70">
        <v>0</v>
      </c>
      <c r="F9" s="70">
        <v>0</v>
      </c>
      <c r="G9" s="70">
        <v>0</v>
      </c>
      <c r="H9" s="70">
        <v>0</v>
      </c>
      <c r="I9" s="70">
        <v>0</v>
      </c>
      <c r="J9" s="70">
        <v>0</v>
      </c>
      <c r="K9" s="70">
        <v>0</v>
      </c>
      <c r="L9" s="70">
        <v>0</v>
      </c>
      <c r="M9" s="70">
        <v>0</v>
      </c>
      <c r="N9" s="70">
        <v>0</v>
      </c>
      <c r="O9" s="70">
        <v>0</v>
      </c>
      <c r="P9" s="33">
        <v>0</v>
      </c>
    </row>
    <row r="10" spans="2:17" ht="14">
      <c r="B10" s="69" t="s">
        <v>175</v>
      </c>
      <c r="C10" s="69"/>
      <c r="D10" s="70">
        <v>0</v>
      </c>
      <c r="E10" s="70">
        <v>0</v>
      </c>
      <c r="F10" s="70">
        <v>0</v>
      </c>
      <c r="G10" s="70">
        <v>0</v>
      </c>
      <c r="H10" s="70">
        <v>0</v>
      </c>
      <c r="I10" s="70">
        <v>0</v>
      </c>
      <c r="J10" s="70">
        <v>0</v>
      </c>
      <c r="K10" s="70">
        <v>0</v>
      </c>
      <c r="L10" s="70">
        <v>0</v>
      </c>
      <c r="M10" s="70">
        <v>0</v>
      </c>
      <c r="N10" s="70">
        <v>0</v>
      </c>
      <c r="O10" s="70">
        <v>0</v>
      </c>
      <c r="P10" s="33">
        <v>0</v>
      </c>
    </row>
    <row r="11" spans="2:17" ht="14">
      <c r="B11" s="69" t="s">
        <v>176</v>
      </c>
      <c r="C11" s="69"/>
      <c r="D11" s="70">
        <v>0</v>
      </c>
      <c r="E11" s="70">
        <v>0</v>
      </c>
      <c r="F11" s="70">
        <v>0</v>
      </c>
      <c r="G11" s="70">
        <v>0</v>
      </c>
      <c r="H11" s="70">
        <v>0</v>
      </c>
      <c r="I11" s="70">
        <v>0</v>
      </c>
      <c r="J11" s="70">
        <v>0</v>
      </c>
      <c r="K11" s="70">
        <v>0</v>
      </c>
      <c r="L11" s="70">
        <v>0</v>
      </c>
      <c r="M11" s="70">
        <v>0</v>
      </c>
      <c r="N11" s="70">
        <v>0</v>
      </c>
      <c r="O11" s="70">
        <v>0</v>
      </c>
      <c r="P11" s="33">
        <v>0</v>
      </c>
    </row>
    <row r="12" spans="2:17" ht="14">
      <c r="B12" s="69" t="s">
        <v>177</v>
      </c>
      <c r="C12" s="69"/>
      <c r="D12" s="70">
        <v>0</v>
      </c>
      <c r="E12" s="70">
        <v>0</v>
      </c>
      <c r="F12" s="70">
        <v>0</v>
      </c>
      <c r="G12" s="70">
        <v>0</v>
      </c>
      <c r="H12" s="70">
        <v>0</v>
      </c>
      <c r="I12" s="70">
        <v>0</v>
      </c>
      <c r="J12" s="70">
        <v>0</v>
      </c>
      <c r="K12" s="70">
        <v>0</v>
      </c>
      <c r="L12" s="70">
        <v>0</v>
      </c>
      <c r="M12" s="70">
        <v>0</v>
      </c>
      <c r="N12" s="70">
        <v>0</v>
      </c>
      <c r="O12" s="70">
        <v>0</v>
      </c>
      <c r="P12" s="33">
        <v>0</v>
      </c>
    </row>
    <row r="13" spans="2:17" ht="14">
      <c r="B13" s="187" t="s">
        <v>178</v>
      </c>
      <c r="C13" s="105" t="s">
        <v>179</v>
      </c>
      <c r="D13" s="36">
        <v>0.3891654816248597</v>
      </c>
      <c r="E13" s="36">
        <v>0.39446637356166714</v>
      </c>
      <c r="F13" s="36">
        <v>0.40093412850343213</v>
      </c>
      <c r="G13" s="36">
        <v>0.40556824158026367</v>
      </c>
      <c r="H13" s="36">
        <v>0.41713685480084328</v>
      </c>
      <c r="I13" s="36">
        <v>0.42287115299663486</v>
      </c>
      <c r="J13" s="36">
        <v>0.42883882379341798</v>
      </c>
      <c r="K13" s="36">
        <v>0.43523990084918546</v>
      </c>
      <c r="L13" s="36">
        <v>0.44110755481697217</v>
      </c>
      <c r="M13" s="36">
        <v>0.44687519195576259</v>
      </c>
      <c r="N13" s="36">
        <v>0.45304289641053863</v>
      </c>
      <c r="O13" s="36">
        <v>0.45781036525936525</v>
      </c>
      <c r="P13" s="33">
        <v>5.9676532246525396</v>
      </c>
    </row>
    <row r="14" spans="2:17" ht="14">
      <c r="B14" s="188"/>
      <c r="C14" s="105" t="s">
        <v>180</v>
      </c>
      <c r="D14" s="36">
        <v>0.29187411121864476</v>
      </c>
      <c r="E14" s="36">
        <v>0.29584978017125035</v>
      </c>
      <c r="F14" s="36">
        <v>0.30070059637757407</v>
      </c>
      <c r="G14" s="36">
        <v>0.30417618118519774</v>
      </c>
      <c r="H14" s="36">
        <v>0.31285264110063249</v>
      </c>
      <c r="I14" s="36">
        <v>0.31715336474747613</v>
      </c>
      <c r="J14" s="36">
        <v>0.32162911784506348</v>
      </c>
      <c r="K14" s="36">
        <v>0.32642992563688911</v>
      </c>
      <c r="L14" s="36">
        <v>0.33083066611272915</v>
      </c>
      <c r="M14" s="36">
        <v>0.33515639396682195</v>
      </c>
      <c r="N14" s="36">
        <v>0.33978217230790397</v>
      </c>
      <c r="O14" s="36">
        <v>0.34335777394452394</v>
      </c>
      <c r="P14" s="33">
        <v>4.4757399184894044</v>
      </c>
    </row>
    <row r="15" spans="2:17" ht="14">
      <c r="B15" s="189"/>
      <c r="C15" s="105" t="s">
        <v>181</v>
      </c>
      <c r="D15" s="36">
        <v>0.48645685203107458</v>
      </c>
      <c r="E15" s="36">
        <v>0.49308296695208387</v>
      </c>
      <c r="F15" s="36">
        <v>0.50116766062929019</v>
      </c>
      <c r="G15" s="36">
        <v>0.5069603019753296</v>
      </c>
      <c r="H15" s="36">
        <v>0.52142106850105419</v>
      </c>
      <c r="I15" s="36">
        <v>0.52858894124579359</v>
      </c>
      <c r="J15" s="36">
        <v>0.53604852974177242</v>
      </c>
      <c r="K15" s="36">
        <v>0.54404987606148192</v>
      </c>
      <c r="L15" s="36">
        <v>0.55138444352121518</v>
      </c>
      <c r="M15" s="36">
        <v>0.55859398994470322</v>
      </c>
      <c r="N15" s="36">
        <v>0.56630362051317329</v>
      </c>
      <c r="O15" s="36">
        <v>0.57226295657420656</v>
      </c>
      <c r="P15" s="33">
        <v>7.4595665308156747</v>
      </c>
    </row>
    <row r="16" spans="2:17" ht="14">
      <c r="B16" s="69" t="s">
        <v>182</v>
      </c>
      <c r="C16" s="69"/>
      <c r="D16" s="70">
        <v>0</v>
      </c>
      <c r="E16" s="70">
        <v>0</v>
      </c>
      <c r="F16" s="70">
        <v>0</v>
      </c>
      <c r="G16" s="70">
        <v>0</v>
      </c>
      <c r="H16" s="70">
        <v>0</v>
      </c>
      <c r="I16" s="70">
        <v>0</v>
      </c>
      <c r="J16" s="70">
        <v>0</v>
      </c>
      <c r="K16" s="70">
        <v>0</v>
      </c>
      <c r="L16" s="70">
        <v>0</v>
      </c>
      <c r="M16" s="70">
        <v>0</v>
      </c>
      <c r="N16" s="70">
        <v>0</v>
      </c>
      <c r="O16" s="70">
        <v>0</v>
      </c>
      <c r="P16" s="33">
        <v>0</v>
      </c>
    </row>
    <row r="17" spans="2:16" ht="14">
      <c r="B17" s="69" t="s">
        <v>183</v>
      </c>
      <c r="C17" s="69"/>
      <c r="D17" s="70">
        <v>0</v>
      </c>
      <c r="E17" s="70">
        <v>0</v>
      </c>
      <c r="F17" s="70">
        <v>0</v>
      </c>
      <c r="G17" s="70">
        <v>0</v>
      </c>
      <c r="H17" s="70">
        <v>0</v>
      </c>
      <c r="I17" s="70">
        <v>0</v>
      </c>
      <c r="J17" s="70">
        <v>0</v>
      </c>
      <c r="K17" s="70">
        <v>0</v>
      </c>
      <c r="L17" s="70">
        <v>0</v>
      </c>
      <c r="M17" s="70">
        <v>0</v>
      </c>
      <c r="N17" s="70">
        <v>0</v>
      </c>
      <c r="O17" s="70">
        <v>0</v>
      </c>
      <c r="P17" s="33">
        <v>0</v>
      </c>
    </row>
    <row r="18" spans="2:16" ht="14">
      <c r="B18" s="35" t="s">
        <v>184</v>
      </c>
      <c r="C18" s="35"/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3">
        <v>0</v>
      </c>
    </row>
    <row r="19" spans="2:16" ht="14">
      <c r="B19" s="187" t="s">
        <v>185</v>
      </c>
      <c r="C19" s="105" t="s">
        <v>171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3">
        <v>0</v>
      </c>
    </row>
    <row r="20" spans="2:16" ht="14">
      <c r="B20" s="188"/>
      <c r="C20" s="105" t="s">
        <v>172</v>
      </c>
      <c r="D20" s="36">
        <v>0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3">
        <v>0</v>
      </c>
    </row>
    <row r="21" spans="2:16" ht="14">
      <c r="B21" s="188"/>
      <c r="C21" s="105" t="s">
        <v>173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3">
        <v>0</v>
      </c>
    </row>
    <row r="22" spans="2:16" ht="14">
      <c r="B22" s="188"/>
      <c r="C22" s="105" t="s">
        <v>180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3">
        <v>0</v>
      </c>
    </row>
    <row r="23" spans="2:16" ht="14">
      <c r="B23" s="188"/>
      <c r="C23" s="105" t="s">
        <v>181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3">
        <v>0</v>
      </c>
    </row>
    <row r="24" spans="2:16" ht="14">
      <c r="B24" s="71" t="s">
        <v>186</v>
      </c>
      <c r="C24" s="71"/>
      <c r="D24" s="72">
        <v>0</v>
      </c>
      <c r="E24" s="72">
        <v>0</v>
      </c>
      <c r="F24" s="72">
        <v>0</v>
      </c>
      <c r="G24" s="72">
        <v>0</v>
      </c>
      <c r="H24" s="72">
        <v>0</v>
      </c>
      <c r="I24" s="72">
        <v>0</v>
      </c>
      <c r="J24" s="72">
        <v>0</v>
      </c>
      <c r="K24" s="72">
        <v>0</v>
      </c>
      <c r="L24" s="72">
        <v>0</v>
      </c>
      <c r="M24" s="72">
        <v>0</v>
      </c>
      <c r="N24" s="72">
        <v>0</v>
      </c>
      <c r="O24" s="72">
        <v>0</v>
      </c>
      <c r="P24" s="33">
        <v>0</v>
      </c>
    </row>
    <row r="25" spans="2:16" ht="14">
      <c r="B25" s="190" t="s">
        <v>187</v>
      </c>
      <c r="C25" s="105" t="s">
        <v>171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3">
        <v>0</v>
      </c>
    </row>
    <row r="26" spans="2:16" ht="14">
      <c r="B26" s="191"/>
      <c r="C26" s="105" t="s">
        <v>172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3">
        <v>0</v>
      </c>
    </row>
    <row r="27" spans="2:16" ht="14">
      <c r="B27" s="192"/>
      <c r="C27" s="105" t="s">
        <v>173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3">
        <v>0</v>
      </c>
    </row>
    <row r="28" spans="2:16" ht="14">
      <c r="B28" s="69" t="s">
        <v>188</v>
      </c>
      <c r="C28" s="69"/>
      <c r="D28" s="70">
        <v>0</v>
      </c>
      <c r="E28" s="70">
        <v>0</v>
      </c>
      <c r="F28" s="70">
        <v>0</v>
      </c>
      <c r="G28" s="70">
        <v>0</v>
      </c>
      <c r="H28" s="70">
        <v>0</v>
      </c>
      <c r="I28" s="70">
        <v>0</v>
      </c>
      <c r="J28" s="70">
        <v>0</v>
      </c>
      <c r="K28" s="70">
        <v>0</v>
      </c>
      <c r="L28" s="70">
        <v>0</v>
      </c>
      <c r="M28" s="70">
        <v>0</v>
      </c>
      <c r="N28" s="70">
        <v>0</v>
      </c>
      <c r="O28" s="70">
        <v>0</v>
      </c>
      <c r="P28" s="33">
        <v>0</v>
      </c>
    </row>
    <row r="29" spans="2:16" ht="14">
      <c r="B29" s="187" t="s">
        <v>189</v>
      </c>
      <c r="C29" s="105" t="s">
        <v>171</v>
      </c>
      <c r="D29" s="36">
        <v>0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3">
        <v>0</v>
      </c>
    </row>
    <row r="30" spans="2:16" ht="14">
      <c r="B30" s="188"/>
      <c r="C30" s="105" t="s">
        <v>172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3">
        <v>0</v>
      </c>
    </row>
    <row r="31" spans="2:16" ht="14">
      <c r="B31" s="189"/>
      <c r="C31" s="105" t="s">
        <v>173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3">
        <v>0</v>
      </c>
    </row>
    <row r="32" spans="2:16" ht="14">
      <c r="B32" s="41" t="s">
        <v>190</v>
      </c>
    </row>
    <row r="33" spans="2:16" ht="14">
      <c r="B33" s="181" t="s">
        <v>191</v>
      </c>
      <c r="C33" s="105" t="s">
        <v>158</v>
      </c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79">
        <v>0</v>
      </c>
    </row>
    <row r="34" spans="2:16" ht="14">
      <c r="B34" s="182"/>
      <c r="C34" s="105" t="s">
        <v>192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79">
        <v>0</v>
      </c>
    </row>
    <row r="35" spans="2:16" ht="14">
      <c r="B35" s="182"/>
      <c r="C35" s="105" t="s">
        <v>193</v>
      </c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79">
        <v>0</v>
      </c>
    </row>
    <row r="36" spans="2:16" ht="14">
      <c r="B36" s="182"/>
      <c r="C36" s="105" t="s">
        <v>194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79">
        <v>0</v>
      </c>
    </row>
    <row r="37" spans="2:16" ht="14">
      <c r="B37" s="182"/>
      <c r="C37" s="105" t="s">
        <v>195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79">
        <v>0</v>
      </c>
    </row>
    <row r="38" spans="2:16" ht="14">
      <c r="B38" s="183"/>
      <c r="C38" s="105" t="s">
        <v>196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79">
        <v>0</v>
      </c>
    </row>
    <row r="39" spans="2:16" ht="14">
      <c r="B39" s="181" t="s">
        <v>197</v>
      </c>
      <c r="C39" s="105" t="s">
        <v>158</v>
      </c>
      <c r="D39" s="34">
        <v>0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79">
        <v>0</v>
      </c>
    </row>
    <row r="40" spans="2:16" ht="14">
      <c r="B40" s="182"/>
      <c r="C40" s="105" t="s">
        <v>192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79">
        <v>0</v>
      </c>
    </row>
    <row r="41" spans="2:16" ht="14">
      <c r="B41" s="182"/>
      <c r="C41" s="105" t="s">
        <v>193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79">
        <v>0</v>
      </c>
    </row>
    <row r="42" spans="2:16" ht="14">
      <c r="B42" s="182"/>
      <c r="C42" s="105" t="s">
        <v>194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79">
        <v>0</v>
      </c>
    </row>
    <row r="43" spans="2:16" ht="14">
      <c r="B43" s="182"/>
      <c r="C43" s="105" t="s">
        <v>195</v>
      </c>
      <c r="D43" s="34"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79">
        <v>0</v>
      </c>
    </row>
    <row r="44" spans="2:16" ht="14">
      <c r="B44" s="183"/>
      <c r="C44" s="105" t="s">
        <v>196</v>
      </c>
      <c r="D44" s="34">
        <v>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79">
        <v>0</v>
      </c>
    </row>
    <row r="45" spans="2:16" ht="14">
      <c r="B45" s="109"/>
      <c r="C45" s="109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79"/>
    </row>
    <row r="46" spans="2:16" ht="14.5" thickBot="1">
      <c r="P46" s="79"/>
    </row>
    <row r="47" spans="2:16" ht="14.5" thickBot="1">
      <c r="B47" s="184" t="s">
        <v>198</v>
      </c>
      <c r="C47" s="108" t="s">
        <v>158</v>
      </c>
      <c r="D47" s="11">
        <f t="shared" ref="D47:P47" si="0">SUM(D6,D13,D19,D25,D29)</f>
        <v>0.3891654816248597</v>
      </c>
      <c r="E47" s="11">
        <f t="shared" si="0"/>
        <v>0.39446637356166714</v>
      </c>
      <c r="F47" s="11">
        <f t="shared" si="0"/>
        <v>0.40093412850343213</v>
      </c>
      <c r="G47" s="11">
        <f t="shared" si="0"/>
        <v>0.40556824158026367</v>
      </c>
      <c r="H47" s="11">
        <f t="shared" si="0"/>
        <v>0.41713685480084328</v>
      </c>
      <c r="I47" s="11">
        <f t="shared" si="0"/>
        <v>0.42287115299663486</v>
      </c>
      <c r="J47" s="11">
        <f t="shared" si="0"/>
        <v>0.42883882379341798</v>
      </c>
      <c r="K47" s="11">
        <f t="shared" si="0"/>
        <v>0.43523990084918546</v>
      </c>
      <c r="L47" s="11">
        <f t="shared" si="0"/>
        <v>0.44110755481697217</v>
      </c>
      <c r="M47" s="11">
        <f t="shared" si="0"/>
        <v>0.44687519195576259</v>
      </c>
      <c r="N47" s="11">
        <f t="shared" si="0"/>
        <v>0.45304289641053863</v>
      </c>
      <c r="O47" s="11">
        <f t="shared" si="0"/>
        <v>0.45781036525936525</v>
      </c>
      <c r="P47" s="11">
        <f t="shared" si="0"/>
        <v>5.9676532246525396</v>
      </c>
    </row>
    <row r="48" spans="2:16" ht="14.5" thickBot="1">
      <c r="B48" s="185"/>
      <c r="C48" s="108" t="s">
        <v>172</v>
      </c>
      <c r="D48" s="11">
        <f t="shared" ref="D48:P48" si="1">SUM(D7,D13,D20,D26,D30)</f>
        <v>0.3891654816248597</v>
      </c>
      <c r="E48" s="11">
        <f t="shared" si="1"/>
        <v>0.39446637356166714</v>
      </c>
      <c r="F48" s="11">
        <f t="shared" si="1"/>
        <v>0.40093412850343213</v>
      </c>
      <c r="G48" s="11">
        <f t="shared" si="1"/>
        <v>0.40556824158026367</v>
      </c>
      <c r="H48" s="11">
        <f t="shared" si="1"/>
        <v>0.41713685480084328</v>
      </c>
      <c r="I48" s="11">
        <f t="shared" si="1"/>
        <v>0.42287115299663486</v>
      </c>
      <c r="J48" s="11">
        <f t="shared" si="1"/>
        <v>0.42883882379341798</v>
      </c>
      <c r="K48" s="11">
        <f t="shared" si="1"/>
        <v>0.43523990084918546</v>
      </c>
      <c r="L48" s="11">
        <f t="shared" si="1"/>
        <v>0.44110755481697217</v>
      </c>
      <c r="M48" s="11">
        <f t="shared" si="1"/>
        <v>0.44687519195576259</v>
      </c>
      <c r="N48" s="11">
        <f t="shared" si="1"/>
        <v>0.45304289641053863</v>
      </c>
      <c r="O48" s="11">
        <f t="shared" si="1"/>
        <v>0.45781036525936525</v>
      </c>
      <c r="P48" s="11">
        <f t="shared" si="1"/>
        <v>5.9676532246525396</v>
      </c>
    </row>
    <row r="49" spans="2:18" ht="14.5" thickBot="1">
      <c r="B49" s="185"/>
      <c r="C49" s="108" t="s">
        <v>173</v>
      </c>
      <c r="D49" s="11">
        <f t="shared" ref="D49:P49" si="2">SUM(D8,D13,D21,D27,D31)</f>
        <v>0.3891654816248597</v>
      </c>
      <c r="E49" s="11">
        <f t="shared" si="2"/>
        <v>0.39446637356166714</v>
      </c>
      <c r="F49" s="11">
        <f t="shared" si="2"/>
        <v>0.40093412850343213</v>
      </c>
      <c r="G49" s="11">
        <f t="shared" si="2"/>
        <v>0.40556824158026367</v>
      </c>
      <c r="H49" s="11">
        <f t="shared" si="2"/>
        <v>0.41713685480084328</v>
      </c>
      <c r="I49" s="11">
        <f t="shared" si="2"/>
        <v>0.42287115299663486</v>
      </c>
      <c r="J49" s="11">
        <f t="shared" si="2"/>
        <v>0.42883882379341798</v>
      </c>
      <c r="K49" s="11">
        <f t="shared" si="2"/>
        <v>0.43523990084918546</v>
      </c>
      <c r="L49" s="11">
        <f t="shared" si="2"/>
        <v>0.44110755481697217</v>
      </c>
      <c r="M49" s="11">
        <f t="shared" si="2"/>
        <v>0.44687519195576259</v>
      </c>
      <c r="N49" s="11">
        <f t="shared" si="2"/>
        <v>0.45304289641053863</v>
      </c>
      <c r="O49" s="11">
        <f t="shared" si="2"/>
        <v>0.45781036525936525</v>
      </c>
      <c r="P49" s="11">
        <f t="shared" si="2"/>
        <v>5.9676532246525396</v>
      </c>
    </row>
    <row r="50" spans="2:18" ht="14.5" thickBot="1">
      <c r="B50" s="185"/>
      <c r="C50" s="108" t="s">
        <v>180</v>
      </c>
      <c r="D50" s="11">
        <f t="shared" ref="D50:P50" si="3">SUM(D6,D14,D22,D25,D29)</f>
        <v>0.29187411121864476</v>
      </c>
      <c r="E50" s="11">
        <f t="shared" si="3"/>
        <v>0.29584978017125035</v>
      </c>
      <c r="F50" s="11">
        <f t="shared" si="3"/>
        <v>0.30070059637757407</v>
      </c>
      <c r="G50" s="11">
        <f t="shared" si="3"/>
        <v>0.30417618118519774</v>
      </c>
      <c r="H50" s="11">
        <f t="shared" si="3"/>
        <v>0.31285264110063249</v>
      </c>
      <c r="I50" s="11">
        <f t="shared" si="3"/>
        <v>0.31715336474747613</v>
      </c>
      <c r="J50" s="11">
        <f t="shared" si="3"/>
        <v>0.32162911784506348</v>
      </c>
      <c r="K50" s="11">
        <f t="shared" si="3"/>
        <v>0.32642992563688911</v>
      </c>
      <c r="L50" s="11">
        <f t="shared" si="3"/>
        <v>0.33083066611272915</v>
      </c>
      <c r="M50" s="11">
        <f t="shared" si="3"/>
        <v>0.33515639396682195</v>
      </c>
      <c r="N50" s="11">
        <f t="shared" si="3"/>
        <v>0.33978217230790397</v>
      </c>
      <c r="O50" s="11">
        <f t="shared" si="3"/>
        <v>0.34335777394452394</v>
      </c>
      <c r="P50" s="11">
        <f t="shared" si="3"/>
        <v>4.4757399184894044</v>
      </c>
    </row>
    <row r="51" spans="2:18" ht="14.5" thickBot="1">
      <c r="B51" s="186"/>
      <c r="C51" s="108" t="s">
        <v>181</v>
      </c>
      <c r="D51" s="11">
        <f t="shared" ref="D51:P51" si="4">SUM(D6,D15,D23,D25,D29)</f>
        <v>0.48645685203107458</v>
      </c>
      <c r="E51" s="11">
        <f t="shared" si="4"/>
        <v>0.49308296695208387</v>
      </c>
      <c r="F51" s="11">
        <f t="shared" si="4"/>
        <v>0.50116766062929019</v>
      </c>
      <c r="G51" s="11">
        <f t="shared" si="4"/>
        <v>0.5069603019753296</v>
      </c>
      <c r="H51" s="11">
        <f t="shared" si="4"/>
        <v>0.52142106850105419</v>
      </c>
      <c r="I51" s="11">
        <f t="shared" si="4"/>
        <v>0.52858894124579359</v>
      </c>
      <c r="J51" s="11">
        <f t="shared" si="4"/>
        <v>0.53604852974177242</v>
      </c>
      <c r="K51" s="11">
        <f t="shared" si="4"/>
        <v>0.54404987606148192</v>
      </c>
      <c r="L51" s="11">
        <f t="shared" si="4"/>
        <v>0.55138444352121518</v>
      </c>
      <c r="M51" s="11">
        <f t="shared" si="4"/>
        <v>0.55859398994470322</v>
      </c>
      <c r="N51" s="11">
        <f t="shared" si="4"/>
        <v>0.56630362051317329</v>
      </c>
      <c r="O51" s="11">
        <f t="shared" si="4"/>
        <v>0.57226295657420656</v>
      </c>
      <c r="P51" s="11">
        <f t="shared" si="4"/>
        <v>7.4595665308156747</v>
      </c>
    </row>
    <row r="52" spans="2:18" ht="14.5" thickBot="1">
      <c r="B52" s="184" t="s">
        <v>199</v>
      </c>
      <c r="C52" s="108" t="s">
        <v>158</v>
      </c>
      <c r="D52" s="11">
        <f>-SUM(D33,D39)</f>
        <v>0</v>
      </c>
      <c r="E52" s="11">
        <f t="shared" ref="E52:P52" si="5">-SUM(E33,E39)</f>
        <v>0</v>
      </c>
      <c r="F52" s="11">
        <f t="shared" si="5"/>
        <v>0</v>
      </c>
      <c r="G52" s="11">
        <f t="shared" si="5"/>
        <v>0</v>
      </c>
      <c r="H52" s="11">
        <f t="shared" si="5"/>
        <v>0</v>
      </c>
      <c r="I52" s="11">
        <f t="shared" si="5"/>
        <v>0</v>
      </c>
      <c r="J52" s="11">
        <f t="shared" si="5"/>
        <v>0</v>
      </c>
      <c r="K52" s="11">
        <f t="shared" si="5"/>
        <v>0</v>
      </c>
      <c r="L52" s="11">
        <f t="shared" si="5"/>
        <v>0</v>
      </c>
      <c r="M52" s="11">
        <f t="shared" si="5"/>
        <v>0</v>
      </c>
      <c r="N52" s="11">
        <f t="shared" si="5"/>
        <v>0</v>
      </c>
      <c r="O52" s="11">
        <f t="shared" si="5"/>
        <v>0</v>
      </c>
      <c r="P52" s="11">
        <f t="shared" si="5"/>
        <v>0</v>
      </c>
      <c r="R52" s="12"/>
    </row>
    <row r="53" spans="2:18" ht="14.5" thickBot="1">
      <c r="B53" s="185"/>
      <c r="C53" s="108" t="s">
        <v>192</v>
      </c>
      <c r="D53" s="11">
        <f t="shared" ref="D53:P57" si="6">-SUM(D34,D40)</f>
        <v>0</v>
      </c>
      <c r="E53" s="11">
        <f t="shared" si="6"/>
        <v>0</v>
      </c>
      <c r="F53" s="11">
        <f t="shared" si="6"/>
        <v>0</v>
      </c>
      <c r="G53" s="11">
        <f t="shared" si="6"/>
        <v>0</v>
      </c>
      <c r="H53" s="11">
        <f t="shared" si="6"/>
        <v>0</v>
      </c>
      <c r="I53" s="11">
        <f t="shared" si="6"/>
        <v>0</v>
      </c>
      <c r="J53" s="11">
        <f t="shared" si="6"/>
        <v>0</v>
      </c>
      <c r="K53" s="11">
        <f t="shared" si="6"/>
        <v>0</v>
      </c>
      <c r="L53" s="11">
        <f t="shared" si="6"/>
        <v>0</v>
      </c>
      <c r="M53" s="11">
        <f t="shared" si="6"/>
        <v>0</v>
      </c>
      <c r="N53" s="11">
        <f t="shared" si="6"/>
        <v>0</v>
      </c>
      <c r="O53" s="11">
        <f t="shared" si="6"/>
        <v>0</v>
      </c>
      <c r="P53" s="11">
        <f t="shared" si="6"/>
        <v>0</v>
      </c>
      <c r="R53" s="12"/>
    </row>
    <row r="54" spans="2:18" ht="14.5" thickBot="1">
      <c r="B54" s="185"/>
      <c r="C54" s="108" t="s">
        <v>193</v>
      </c>
      <c r="D54" s="11">
        <f t="shared" si="6"/>
        <v>0</v>
      </c>
      <c r="E54" s="11">
        <f t="shared" si="6"/>
        <v>0</v>
      </c>
      <c r="F54" s="11">
        <f t="shared" si="6"/>
        <v>0</v>
      </c>
      <c r="G54" s="11">
        <f t="shared" si="6"/>
        <v>0</v>
      </c>
      <c r="H54" s="11">
        <f t="shared" si="6"/>
        <v>0</v>
      </c>
      <c r="I54" s="11">
        <f t="shared" si="6"/>
        <v>0</v>
      </c>
      <c r="J54" s="11">
        <f t="shared" si="6"/>
        <v>0</v>
      </c>
      <c r="K54" s="11">
        <f t="shared" si="6"/>
        <v>0</v>
      </c>
      <c r="L54" s="11">
        <f t="shared" si="6"/>
        <v>0</v>
      </c>
      <c r="M54" s="11">
        <f t="shared" si="6"/>
        <v>0</v>
      </c>
      <c r="N54" s="11">
        <f t="shared" si="6"/>
        <v>0</v>
      </c>
      <c r="O54" s="11">
        <f t="shared" si="6"/>
        <v>0</v>
      </c>
      <c r="P54" s="11">
        <f t="shared" si="6"/>
        <v>0</v>
      </c>
      <c r="R54" s="12"/>
    </row>
    <row r="55" spans="2:18" ht="14.5" thickBot="1">
      <c r="B55" s="185"/>
      <c r="C55" s="108" t="s">
        <v>194</v>
      </c>
      <c r="D55" s="11">
        <f t="shared" si="6"/>
        <v>0</v>
      </c>
      <c r="E55" s="11">
        <f t="shared" si="6"/>
        <v>0</v>
      </c>
      <c r="F55" s="11">
        <f t="shared" si="6"/>
        <v>0</v>
      </c>
      <c r="G55" s="11">
        <f t="shared" si="6"/>
        <v>0</v>
      </c>
      <c r="H55" s="11">
        <f t="shared" si="6"/>
        <v>0</v>
      </c>
      <c r="I55" s="11">
        <f t="shared" si="6"/>
        <v>0</v>
      </c>
      <c r="J55" s="11">
        <f t="shared" si="6"/>
        <v>0</v>
      </c>
      <c r="K55" s="11">
        <f t="shared" si="6"/>
        <v>0</v>
      </c>
      <c r="L55" s="11">
        <f t="shared" si="6"/>
        <v>0</v>
      </c>
      <c r="M55" s="11">
        <f t="shared" si="6"/>
        <v>0</v>
      </c>
      <c r="N55" s="11">
        <f t="shared" si="6"/>
        <v>0</v>
      </c>
      <c r="O55" s="11">
        <f t="shared" si="6"/>
        <v>0</v>
      </c>
      <c r="P55" s="11">
        <f t="shared" si="6"/>
        <v>0</v>
      </c>
      <c r="R55" s="12"/>
    </row>
    <row r="56" spans="2:18" ht="14.5" thickBot="1">
      <c r="B56" s="185"/>
      <c r="C56" s="108" t="s">
        <v>195</v>
      </c>
      <c r="D56" s="11">
        <f t="shared" si="6"/>
        <v>0</v>
      </c>
      <c r="E56" s="11">
        <f t="shared" si="6"/>
        <v>0</v>
      </c>
      <c r="F56" s="11">
        <f t="shared" si="6"/>
        <v>0</v>
      </c>
      <c r="G56" s="11">
        <f t="shared" si="6"/>
        <v>0</v>
      </c>
      <c r="H56" s="11">
        <f t="shared" si="6"/>
        <v>0</v>
      </c>
      <c r="I56" s="11">
        <f t="shared" si="6"/>
        <v>0</v>
      </c>
      <c r="J56" s="11">
        <f t="shared" si="6"/>
        <v>0</v>
      </c>
      <c r="K56" s="11">
        <f t="shared" si="6"/>
        <v>0</v>
      </c>
      <c r="L56" s="11">
        <f t="shared" si="6"/>
        <v>0</v>
      </c>
      <c r="M56" s="11">
        <f t="shared" si="6"/>
        <v>0</v>
      </c>
      <c r="N56" s="11">
        <f t="shared" si="6"/>
        <v>0</v>
      </c>
      <c r="O56" s="11">
        <f t="shared" si="6"/>
        <v>0</v>
      </c>
      <c r="P56" s="11">
        <f t="shared" si="6"/>
        <v>0</v>
      </c>
      <c r="R56" s="12"/>
    </row>
    <row r="57" spans="2:18" ht="14.5" thickBot="1">
      <c r="B57" s="186"/>
      <c r="C57" s="108" t="s">
        <v>196</v>
      </c>
      <c r="D57" s="11">
        <f t="shared" si="6"/>
        <v>0</v>
      </c>
      <c r="E57" s="11">
        <f t="shared" si="6"/>
        <v>0</v>
      </c>
      <c r="F57" s="11">
        <f t="shared" si="6"/>
        <v>0</v>
      </c>
      <c r="G57" s="11">
        <f t="shared" si="6"/>
        <v>0</v>
      </c>
      <c r="H57" s="11">
        <f t="shared" si="6"/>
        <v>0</v>
      </c>
      <c r="I57" s="11">
        <f t="shared" si="6"/>
        <v>0</v>
      </c>
      <c r="J57" s="11">
        <f t="shared" si="6"/>
        <v>0</v>
      </c>
      <c r="K57" s="11">
        <f t="shared" si="6"/>
        <v>0</v>
      </c>
      <c r="L57" s="11">
        <f t="shared" si="6"/>
        <v>0</v>
      </c>
      <c r="M57" s="11">
        <f t="shared" si="6"/>
        <v>0</v>
      </c>
      <c r="N57" s="11">
        <f t="shared" si="6"/>
        <v>0</v>
      </c>
      <c r="O57" s="11">
        <f t="shared" si="6"/>
        <v>0</v>
      </c>
      <c r="P57" s="11">
        <f t="shared" si="6"/>
        <v>0</v>
      </c>
      <c r="R57" s="12"/>
    </row>
    <row r="58" spans="2:18" ht="14.5" thickBot="1">
      <c r="B58" s="184" t="s">
        <v>200</v>
      </c>
      <c r="C58" s="108" t="s">
        <v>158</v>
      </c>
      <c r="D58" s="11">
        <f t="shared" ref="D58:P58" si="7">SUM(D3:D4,D6,D13,D19,D25,D29,D33,D39)</f>
        <v>0.3891654816248597</v>
      </c>
      <c r="E58" s="11">
        <f t="shared" si="7"/>
        <v>0.39446637356166714</v>
      </c>
      <c r="F58" s="11">
        <f t="shared" si="7"/>
        <v>0.40093412850343213</v>
      </c>
      <c r="G58" s="11">
        <f t="shared" si="7"/>
        <v>0.40556824158026367</v>
      </c>
      <c r="H58" s="11">
        <f t="shared" si="7"/>
        <v>0.41713685480084328</v>
      </c>
      <c r="I58" s="11">
        <f t="shared" si="7"/>
        <v>0.42287115299663486</v>
      </c>
      <c r="J58" s="11">
        <f t="shared" si="7"/>
        <v>0.42883882379341798</v>
      </c>
      <c r="K58" s="11">
        <f t="shared" si="7"/>
        <v>0.43523990084918546</v>
      </c>
      <c r="L58" s="11">
        <f t="shared" si="7"/>
        <v>0.44110755481697217</v>
      </c>
      <c r="M58" s="11">
        <f t="shared" si="7"/>
        <v>0.44687519195576259</v>
      </c>
      <c r="N58" s="11">
        <f t="shared" si="7"/>
        <v>0.45304289641053863</v>
      </c>
      <c r="O58" s="11">
        <f t="shared" si="7"/>
        <v>0.45781036525936525</v>
      </c>
      <c r="P58" s="11">
        <f t="shared" si="7"/>
        <v>5.9676532246525396</v>
      </c>
    </row>
    <row r="59" spans="2:18" ht="14.5" thickBot="1">
      <c r="B59" s="185"/>
      <c r="C59" s="108" t="s">
        <v>172</v>
      </c>
      <c r="D59" s="11">
        <f t="shared" ref="D59:P59" si="8">SUM(D3:D4,D7,D13,D20,D26,D30,D33,D39)</f>
        <v>0.3891654816248597</v>
      </c>
      <c r="E59" s="11">
        <f t="shared" si="8"/>
        <v>0.39446637356166714</v>
      </c>
      <c r="F59" s="11">
        <f t="shared" si="8"/>
        <v>0.40093412850343213</v>
      </c>
      <c r="G59" s="11">
        <f t="shared" si="8"/>
        <v>0.40556824158026367</v>
      </c>
      <c r="H59" s="11">
        <f t="shared" si="8"/>
        <v>0.41713685480084328</v>
      </c>
      <c r="I59" s="11">
        <f t="shared" si="8"/>
        <v>0.42287115299663486</v>
      </c>
      <c r="J59" s="11">
        <f t="shared" si="8"/>
        <v>0.42883882379341798</v>
      </c>
      <c r="K59" s="11">
        <f t="shared" si="8"/>
        <v>0.43523990084918546</v>
      </c>
      <c r="L59" s="11">
        <f t="shared" si="8"/>
        <v>0.44110755481697217</v>
      </c>
      <c r="M59" s="11">
        <f t="shared" si="8"/>
        <v>0.44687519195576259</v>
      </c>
      <c r="N59" s="11">
        <f t="shared" si="8"/>
        <v>0.45304289641053863</v>
      </c>
      <c r="O59" s="11">
        <f t="shared" si="8"/>
        <v>0.45781036525936525</v>
      </c>
      <c r="P59" s="11">
        <f t="shared" si="8"/>
        <v>5.9676532246525396</v>
      </c>
    </row>
    <row r="60" spans="2:18" ht="14.5" thickBot="1">
      <c r="B60" s="185"/>
      <c r="C60" s="108" t="s">
        <v>173</v>
      </c>
      <c r="D60" s="11">
        <f t="shared" ref="D60:P60" si="9">SUM(D3:D4,D8,D13,D21,D27,D31,D33,D39)</f>
        <v>0.3891654816248597</v>
      </c>
      <c r="E60" s="11">
        <f t="shared" si="9"/>
        <v>0.39446637356166714</v>
      </c>
      <c r="F60" s="11">
        <f t="shared" si="9"/>
        <v>0.40093412850343213</v>
      </c>
      <c r="G60" s="11">
        <f t="shared" si="9"/>
        <v>0.40556824158026367</v>
      </c>
      <c r="H60" s="11">
        <f t="shared" si="9"/>
        <v>0.41713685480084328</v>
      </c>
      <c r="I60" s="11">
        <f t="shared" si="9"/>
        <v>0.42287115299663486</v>
      </c>
      <c r="J60" s="11">
        <f t="shared" si="9"/>
        <v>0.42883882379341798</v>
      </c>
      <c r="K60" s="11">
        <f t="shared" si="9"/>
        <v>0.43523990084918546</v>
      </c>
      <c r="L60" s="11">
        <f t="shared" si="9"/>
        <v>0.44110755481697217</v>
      </c>
      <c r="M60" s="11">
        <f t="shared" si="9"/>
        <v>0.44687519195576259</v>
      </c>
      <c r="N60" s="11">
        <f t="shared" si="9"/>
        <v>0.45304289641053863</v>
      </c>
      <c r="O60" s="11">
        <f t="shared" si="9"/>
        <v>0.45781036525936525</v>
      </c>
      <c r="P60" s="11">
        <f t="shared" si="9"/>
        <v>5.9676532246525396</v>
      </c>
    </row>
    <row r="61" spans="2:18" ht="14.5" thickBot="1">
      <c r="B61" s="185"/>
      <c r="C61" s="108" t="s">
        <v>180</v>
      </c>
      <c r="D61" s="11">
        <f t="shared" ref="D61:P61" si="10">SUM(D3:D4,D6,D14,D22,D25,D29,D33,D39)</f>
        <v>0.29187411121864476</v>
      </c>
      <c r="E61" s="11">
        <f t="shared" si="10"/>
        <v>0.29584978017125035</v>
      </c>
      <c r="F61" s="11">
        <f t="shared" si="10"/>
        <v>0.30070059637757407</v>
      </c>
      <c r="G61" s="11">
        <f t="shared" si="10"/>
        <v>0.30417618118519774</v>
      </c>
      <c r="H61" s="11">
        <f t="shared" si="10"/>
        <v>0.31285264110063249</v>
      </c>
      <c r="I61" s="11">
        <f t="shared" si="10"/>
        <v>0.31715336474747613</v>
      </c>
      <c r="J61" s="11">
        <f t="shared" si="10"/>
        <v>0.32162911784506348</v>
      </c>
      <c r="K61" s="11">
        <f t="shared" si="10"/>
        <v>0.32642992563688911</v>
      </c>
      <c r="L61" s="11">
        <f t="shared" si="10"/>
        <v>0.33083066611272915</v>
      </c>
      <c r="M61" s="11">
        <f t="shared" si="10"/>
        <v>0.33515639396682195</v>
      </c>
      <c r="N61" s="11">
        <f t="shared" si="10"/>
        <v>0.33978217230790397</v>
      </c>
      <c r="O61" s="11">
        <f t="shared" si="10"/>
        <v>0.34335777394452394</v>
      </c>
      <c r="P61" s="11">
        <f t="shared" si="10"/>
        <v>4.4757399184894044</v>
      </c>
    </row>
    <row r="62" spans="2:18" ht="14.5" thickBot="1">
      <c r="B62" s="185"/>
      <c r="C62" s="108" t="s">
        <v>181</v>
      </c>
      <c r="D62" s="11">
        <f t="shared" ref="D62:P62" si="11">SUM(D3:D4,D6,D15,D23,D25,D29,D33,D39)</f>
        <v>0.48645685203107458</v>
      </c>
      <c r="E62" s="11">
        <f t="shared" si="11"/>
        <v>0.49308296695208387</v>
      </c>
      <c r="F62" s="11">
        <f t="shared" si="11"/>
        <v>0.50116766062929019</v>
      </c>
      <c r="G62" s="11">
        <f t="shared" si="11"/>
        <v>0.5069603019753296</v>
      </c>
      <c r="H62" s="11">
        <f t="shared" si="11"/>
        <v>0.52142106850105419</v>
      </c>
      <c r="I62" s="11">
        <f t="shared" si="11"/>
        <v>0.52858894124579359</v>
      </c>
      <c r="J62" s="11">
        <f t="shared" si="11"/>
        <v>0.53604852974177242</v>
      </c>
      <c r="K62" s="11">
        <f t="shared" si="11"/>
        <v>0.54404987606148192</v>
      </c>
      <c r="L62" s="11">
        <f t="shared" si="11"/>
        <v>0.55138444352121518</v>
      </c>
      <c r="M62" s="11">
        <f t="shared" si="11"/>
        <v>0.55859398994470322</v>
      </c>
      <c r="N62" s="11">
        <f t="shared" si="11"/>
        <v>0.56630362051317329</v>
      </c>
      <c r="O62" s="11">
        <f t="shared" si="11"/>
        <v>0.57226295657420656</v>
      </c>
      <c r="P62" s="11">
        <f t="shared" si="11"/>
        <v>7.4595665308156747</v>
      </c>
    </row>
    <row r="63" spans="2:18" ht="14.5" thickBot="1">
      <c r="B63" s="185"/>
      <c r="C63" s="108" t="s">
        <v>201</v>
      </c>
      <c r="D63" s="11">
        <f>SUM(D3:D4,D6,D13,D19,D25,D29,D33,D39)</f>
        <v>0.3891654816248597</v>
      </c>
      <c r="E63" s="11">
        <f>SUM(E3:E4,E6,E13,E19,E25,E29,E33,E39)</f>
        <v>0.39446637356166714</v>
      </c>
      <c r="F63" s="11">
        <f>SUM(F3:F4,F6,F13,F19,F25,F29,F33,F39)</f>
        <v>0.40093412850343213</v>
      </c>
      <c r="G63" s="11">
        <f>SUM(G4,G6,G13,G19,G25,G29,G33,G39)</f>
        <v>0.40556824158026367</v>
      </c>
      <c r="H63" s="11">
        <f t="shared" ref="H63:P63" si="12">SUM(H3:H4,H6,H13,H19,H25,H29,H33,H39)</f>
        <v>0.41713685480084328</v>
      </c>
      <c r="I63" s="11">
        <f t="shared" si="12"/>
        <v>0.42287115299663486</v>
      </c>
      <c r="J63" s="11">
        <f t="shared" si="12"/>
        <v>0.42883882379341798</v>
      </c>
      <c r="K63" s="11">
        <f t="shared" si="12"/>
        <v>0.43523990084918546</v>
      </c>
      <c r="L63" s="11">
        <f t="shared" si="12"/>
        <v>0.44110755481697217</v>
      </c>
      <c r="M63" s="11">
        <f t="shared" si="12"/>
        <v>0.44687519195576259</v>
      </c>
      <c r="N63" s="11">
        <f t="shared" si="12"/>
        <v>0.45304289641053863</v>
      </c>
      <c r="O63" s="11">
        <f t="shared" si="12"/>
        <v>0.45781036525936525</v>
      </c>
      <c r="P63" s="11">
        <f t="shared" si="12"/>
        <v>5.9676532246525396</v>
      </c>
    </row>
    <row r="64" spans="2:18" ht="14.5" thickBot="1">
      <c r="B64" s="185"/>
      <c r="C64" s="108" t="s">
        <v>202</v>
      </c>
      <c r="D64" s="11">
        <f>SUM(D3:D4,D6,D13,D19,D25,D29,D3,D39)</f>
        <v>0.3891654816248597</v>
      </c>
      <c r="E64" s="11">
        <f>SUM(E3:E4,E6,E13,E19,E25,E29,E3,E39)</f>
        <v>0.39446637356166714</v>
      </c>
      <c r="F64" s="11">
        <f>SUM(F3:F4,F6,F13,F19,F25,F29,F3,F39)</f>
        <v>0.40093412850343213</v>
      </c>
      <c r="G64" s="11">
        <f>SUM(G4,G6,G13,G19,G25,G29,G33,G39)</f>
        <v>0.40556824158026367</v>
      </c>
      <c r="H64" s="11">
        <f t="shared" ref="H64:P64" si="13">SUM(H3:H4,H6,H13,H19,H25,H29,H33,H39)</f>
        <v>0.41713685480084328</v>
      </c>
      <c r="I64" s="11">
        <f t="shared" si="13"/>
        <v>0.42287115299663486</v>
      </c>
      <c r="J64" s="11">
        <f t="shared" si="13"/>
        <v>0.42883882379341798</v>
      </c>
      <c r="K64" s="11">
        <f t="shared" si="13"/>
        <v>0.43523990084918546</v>
      </c>
      <c r="L64" s="11">
        <f t="shared" si="13"/>
        <v>0.44110755481697217</v>
      </c>
      <c r="M64" s="11">
        <f t="shared" si="13"/>
        <v>0.44687519195576259</v>
      </c>
      <c r="N64" s="11">
        <f t="shared" si="13"/>
        <v>0.45304289641053863</v>
      </c>
      <c r="O64" s="11">
        <f t="shared" si="13"/>
        <v>0.45781036525936525</v>
      </c>
      <c r="P64" s="11">
        <f t="shared" si="13"/>
        <v>5.9676532246525396</v>
      </c>
    </row>
    <row r="65" spans="2:16" ht="14.5" thickBot="1">
      <c r="B65" s="185"/>
      <c r="C65" s="108" t="s">
        <v>192</v>
      </c>
      <c r="D65" s="11">
        <f>SUM(D3:D4,D6,D13,D19,D25,D29,D34,D40)</f>
        <v>0.3891654816248597</v>
      </c>
      <c r="E65" s="11">
        <f t="shared" ref="E65:P65" si="14">SUM(E3:E4,E6,E13,E19,E25,E29,E34,E40)</f>
        <v>0.39446637356166714</v>
      </c>
      <c r="F65" s="11">
        <f t="shared" si="14"/>
        <v>0.40093412850343213</v>
      </c>
      <c r="G65" s="11">
        <f t="shared" si="14"/>
        <v>0.40556824158026367</v>
      </c>
      <c r="H65" s="11">
        <f t="shared" si="14"/>
        <v>0.41713685480084328</v>
      </c>
      <c r="I65" s="11">
        <f t="shared" si="14"/>
        <v>0.42287115299663486</v>
      </c>
      <c r="J65" s="11">
        <f t="shared" si="14"/>
        <v>0.42883882379341798</v>
      </c>
      <c r="K65" s="11">
        <f t="shared" si="14"/>
        <v>0.43523990084918546</v>
      </c>
      <c r="L65" s="11">
        <f t="shared" si="14"/>
        <v>0.44110755481697217</v>
      </c>
      <c r="M65" s="11">
        <f t="shared" si="14"/>
        <v>0.44687519195576259</v>
      </c>
      <c r="N65" s="11">
        <f t="shared" si="14"/>
        <v>0.45304289641053863</v>
      </c>
      <c r="O65" s="11">
        <f t="shared" si="14"/>
        <v>0.45781036525936525</v>
      </c>
      <c r="P65" s="11">
        <f t="shared" si="14"/>
        <v>5.9676532246525396</v>
      </c>
    </row>
    <row r="66" spans="2:16" ht="14.5" thickBot="1">
      <c r="B66" s="185"/>
      <c r="C66" s="108" t="s">
        <v>193</v>
      </c>
      <c r="D66" s="11">
        <f>SUM(D3:D4,D6,D13,D19,D25,D29,D35,D41)</f>
        <v>0.3891654816248597</v>
      </c>
      <c r="E66" s="11">
        <f t="shared" ref="E66:P66" si="15">SUM(E3:E4,E6,E13,E19,E25,E29,E35,E41)</f>
        <v>0.39446637356166714</v>
      </c>
      <c r="F66" s="11">
        <f t="shared" si="15"/>
        <v>0.40093412850343213</v>
      </c>
      <c r="G66" s="11">
        <f t="shared" si="15"/>
        <v>0.40556824158026367</v>
      </c>
      <c r="H66" s="11">
        <f t="shared" si="15"/>
        <v>0.41713685480084328</v>
      </c>
      <c r="I66" s="11">
        <f t="shared" si="15"/>
        <v>0.42287115299663486</v>
      </c>
      <c r="J66" s="11">
        <f t="shared" si="15"/>
        <v>0.42883882379341798</v>
      </c>
      <c r="K66" s="11">
        <f t="shared" si="15"/>
        <v>0.43523990084918546</v>
      </c>
      <c r="L66" s="11">
        <f t="shared" si="15"/>
        <v>0.44110755481697217</v>
      </c>
      <c r="M66" s="11">
        <f t="shared" si="15"/>
        <v>0.44687519195576259</v>
      </c>
      <c r="N66" s="11">
        <f t="shared" si="15"/>
        <v>0.45304289641053863</v>
      </c>
      <c r="O66" s="11">
        <f t="shared" si="15"/>
        <v>0.45781036525936525</v>
      </c>
      <c r="P66" s="11">
        <f t="shared" si="15"/>
        <v>5.9676532246525396</v>
      </c>
    </row>
    <row r="67" spans="2:16" ht="14.5" thickBot="1">
      <c r="B67" s="185"/>
      <c r="C67" s="108" t="s">
        <v>194</v>
      </c>
      <c r="D67" s="11">
        <f>SUM(D3:D4,D6,D13,D19,D25,D29,D36,D42)</f>
        <v>0.3891654816248597</v>
      </c>
      <c r="E67" s="11">
        <f t="shared" ref="E67:P67" si="16">SUM(E3:E4,E6,E13,E19,E25,E29,E36,E42)</f>
        <v>0.39446637356166714</v>
      </c>
      <c r="F67" s="11">
        <f t="shared" si="16"/>
        <v>0.40093412850343213</v>
      </c>
      <c r="G67" s="11">
        <f t="shared" si="16"/>
        <v>0.40556824158026367</v>
      </c>
      <c r="H67" s="11">
        <f t="shared" si="16"/>
        <v>0.41713685480084328</v>
      </c>
      <c r="I67" s="11">
        <f t="shared" si="16"/>
        <v>0.42287115299663486</v>
      </c>
      <c r="J67" s="11">
        <f t="shared" si="16"/>
        <v>0.42883882379341798</v>
      </c>
      <c r="K67" s="11">
        <f t="shared" si="16"/>
        <v>0.43523990084918546</v>
      </c>
      <c r="L67" s="11">
        <f t="shared" si="16"/>
        <v>0.44110755481697217</v>
      </c>
      <c r="M67" s="11">
        <f t="shared" si="16"/>
        <v>0.44687519195576259</v>
      </c>
      <c r="N67" s="11">
        <f t="shared" si="16"/>
        <v>0.45304289641053863</v>
      </c>
      <c r="O67" s="11">
        <f t="shared" si="16"/>
        <v>0.45781036525936525</v>
      </c>
      <c r="P67" s="11">
        <f t="shared" si="16"/>
        <v>5.9676532246525396</v>
      </c>
    </row>
    <row r="68" spans="2:16" ht="14.5" thickBot="1">
      <c r="B68" s="185"/>
      <c r="C68" s="108" t="s">
        <v>195</v>
      </c>
      <c r="D68" s="11">
        <f>SUM(D3:D4,D6,D13,D19,D25,D29,D37,D43)</f>
        <v>0.3891654816248597</v>
      </c>
      <c r="E68" s="11">
        <f t="shared" ref="E68:P68" si="17">SUM(E3:E4,E6,E13,E19,E25,E29,E37,E43)</f>
        <v>0.39446637356166714</v>
      </c>
      <c r="F68" s="11">
        <f t="shared" si="17"/>
        <v>0.40093412850343213</v>
      </c>
      <c r="G68" s="11">
        <f t="shared" si="17"/>
        <v>0.40556824158026367</v>
      </c>
      <c r="H68" s="11">
        <f t="shared" si="17"/>
        <v>0.41713685480084328</v>
      </c>
      <c r="I68" s="11">
        <f t="shared" si="17"/>
        <v>0.42287115299663486</v>
      </c>
      <c r="J68" s="11">
        <f t="shared" si="17"/>
        <v>0.42883882379341798</v>
      </c>
      <c r="K68" s="11">
        <f t="shared" si="17"/>
        <v>0.43523990084918546</v>
      </c>
      <c r="L68" s="11">
        <f t="shared" si="17"/>
        <v>0.44110755481697217</v>
      </c>
      <c r="M68" s="11">
        <f t="shared" si="17"/>
        <v>0.44687519195576259</v>
      </c>
      <c r="N68" s="11">
        <f t="shared" si="17"/>
        <v>0.45304289641053863</v>
      </c>
      <c r="O68" s="11">
        <f t="shared" si="17"/>
        <v>0.45781036525936525</v>
      </c>
      <c r="P68" s="11">
        <f t="shared" si="17"/>
        <v>5.9676532246525396</v>
      </c>
    </row>
    <row r="69" spans="2:16" ht="14.5" thickBot="1">
      <c r="B69" s="186"/>
      <c r="C69" s="108" t="s">
        <v>196</v>
      </c>
      <c r="D69" s="11">
        <f>SUM(D3:D4,D6,D13,D19,D25,D29,D38,D44)</f>
        <v>0.3891654816248597</v>
      </c>
      <c r="E69" s="11">
        <f t="shared" ref="E69:P69" si="18">SUM(E3:E4,E6,E13,E19,E25,E29,E38,E44)</f>
        <v>0.39446637356166714</v>
      </c>
      <c r="F69" s="11">
        <f t="shared" si="18"/>
        <v>0.40093412850343213</v>
      </c>
      <c r="G69" s="11">
        <f t="shared" si="18"/>
        <v>0.40556824158026367</v>
      </c>
      <c r="H69" s="11">
        <f t="shared" si="18"/>
        <v>0.41713685480084328</v>
      </c>
      <c r="I69" s="11">
        <f t="shared" si="18"/>
        <v>0.42287115299663486</v>
      </c>
      <c r="J69" s="11">
        <f t="shared" si="18"/>
        <v>0.42883882379341798</v>
      </c>
      <c r="K69" s="11">
        <f t="shared" si="18"/>
        <v>0.43523990084918546</v>
      </c>
      <c r="L69" s="11">
        <f t="shared" si="18"/>
        <v>0.44110755481697217</v>
      </c>
      <c r="M69" s="11">
        <f t="shared" si="18"/>
        <v>0.44687519195576259</v>
      </c>
      <c r="N69" s="11">
        <f t="shared" si="18"/>
        <v>0.45304289641053863</v>
      </c>
      <c r="O69" s="11">
        <f t="shared" si="18"/>
        <v>0.45781036525936525</v>
      </c>
      <c r="P69" s="11">
        <f t="shared" si="18"/>
        <v>5.9676532246525396</v>
      </c>
    </row>
    <row r="70" spans="2:16" ht="14.5" thickBot="1">
      <c r="B70" s="15" t="s">
        <v>203</v>
      </c>
      <c r="C70" s="106"/>
      <c r="D70" s="10">
        <f>NPV(DCRBC,$D$58:$P$58)</f>
        <v>5.8064751715016465</v>
      </c>
      <c r="E70" s="10">
        <f>NPV(DCRLC,$D$58:$P$58)</f>
        <v>7.6078845065367524</v>
      </c>
      <c r="F70" s="10">
        <f>NPV(DCRHC,$D$58:$P$58)</f>
        <v>4.4020190624748619</v>
      </c>
    </row>
    <row r="71" spans="2:16" ht="14.5" thickBot="1">
      <c r="B71" s="15" t="s">
        <v>204</v>
      </c>
      <c r="C71" s="106"/>
      <c r="E71" s="10">
        <f>NPV(DCRBC,$D$59:$P$59)</f>
        <v>5.8064751715016465</v>
      </c>
      <c r="F71" s="10">
        <f>NPV(DCRBC,$D$60:$P$60)</f>
        <v>5.8064751715016465</v>
      </c>
    </row>
    <row r="72" spans="2:16" ht="14.5" thickBot="1">
      <c r="B72" s="15" t="s">
        <v>205</v>
      </c>
      <c r="C72" s="106"/>
      <c r="E72" s="10">
        <f>NPV(DCRBC,$D$61:$P$61)</f>
        <v>4.3548563786262351</v>
      </c>
      <c r="F72" s="10">
        <f>NPV(DCRBC,$D$62:$P$62)</f>
        <v>7.258093964377057</v>
      </c>
    </row>
    <row r="73" spans="2:16" ht="14.5" thickBot="1">
      <c r="B73" s="15" t="s">
        <v>206</v>
      </c>
      <c r="C73" s="106"/>
      <c r="E73" s="10">
        <f>NPV(DCRBC,$D$63:$P$63)</f>
        <v>5.8064751715016465</v>
      </c>
      <c r="F73" s="10">
        <f>NPV(DCRBC,$D$64:$P$64)</f>
        <v>5.8064751715016465</v>
      </c>
    </row>
    <row r="74" spans="2:16" ht="14.5" thickBot="1">
      <c r="B74" s="15" t="s">
        <v>207</v>
      </c>
      <c r="C74" s="106"/>
      <c r="E74" s="10">
        <f>NPV(DCRBC,$D$65:$P$65)</f>
        <v>5.8064751715016465</v>
      </c>
      <c r="F74" s="10"/>
    </row>
    <row r="75" spans="2:16" ht="14.5" thickBot="1">
      <c r="B75" s="15" t="s">
        <v>208</v>
      </c>
      <c r="C75" s="106"/>
      <c r="E75" s="10">
        <f>NPV(DCRBC,$D$68:$P$68)</f>
        <v>5.8064751715016465</v>
      </c>
      <c r="F75" s="10">
        <f>NPV(DCRBC,$D$69:$P$69)</f>
        <v>5.8064751715016465</v>
      </c>
    </row>
    <row r="76" spans="2:16" ht="14.25" customHeight="1" thickBot="1">
      <c r="B76" s="15" t="s">
        <v>209</v>
      </c>
      <c r="C76" s="106"/>
      <c r="E76" s="10">
        <f>NPV(DCRBC,$D$66:$P$66)</f>
        <v>5.8064751715016465</v>
      </c>
      <c r="F76" s="10">
        <f>NPV(DCRBC,$D$67:$P$67)</f>
        <v>5.8064751715016465</v>
      </c>
    </row>
    <row r="77" spans="2:16" ht="14.25" customHeight="1"/>
    <row r="78" spans="2:16" ht="14.25" customHeight="1">
      <c r="B78" s="20" t="s">
        <v>210</v>
      </c>
      <c r="C78" s="149" t="str">
        <f>D2</f>
        <v>2024/25</v>
      </c>
      <c r="D78" s="149" t="str">
        <f t="shared" ref="D78:N78" si="19">E2</f>
        <v>2025/26</v>
      </c>
      <c r="E78" s="149" t="str">
        <f t="shared" si="19"/>
        <v>2026/27</v>
      </c>
      <c r="F78" s="149" t="str">
        <f t="shared" si="19"/>
        <v>2027/28</v>
      </c>
      <c r="G78" s="149" t="str">
        <f t="shared" si="19"/>
        <v>2028/29</v>
      </c>
      <c r="H78" s="149" t="str">
        <f t="shared" si="19"/>
        <v>2029/30</v>
      </c>
      <c r="I78" s="149" t="str">
        <f t="shared" si="19"/>
        <v>2030/31</v>
      </c>
      <c r="J78" s="149" t="str">
        <f t="shared" si="19"/>
        <v>2031/32</v>
      </c>
      <c r="K78" s="149" t="str">
        <f t="shared" si="19"/>
        <v>2032/33</v>
      </c>
      <c r="L78" s="149" t="str">
        <f t="shared" si="19"/>
        <v>2033/34</v>
      </c>
      <c r="M78" s="149" t="str">
        <f t="shared" si="19"/>
        <v>2034/35</v>
      </c>
      <c r="N78" s="149" t="str">
        <f t="shared" si="19"/>
        <v>2035/36</v>
      </c>
      <c r="O78" s="149" t="s">
        <v>166</v>
      </c>
      <c r="P78" s="149" t="s">
        <v>211</v>
      </c>
    </row>
    <row r="79" spans="2:16" ht="14.25" customHeight="1">
      <c r="B79" s="27" t="s">
        <v>198</v>
      </c>
      <c r="C79" s="150">
        <f>D47*1000</f>
        <v>389.16548162485969</v>
      </c>
      <c r="D79" s="150">
        <f t="shared" ref="D79:O79" si="20">E47*1000</f>
        <v>394.46637356166713</v>
      </c>
      <c r="E79" s="150">
        <f t="shared" si="20"/>
        <v>400.93412850343213</v>
      </c>
      <c r="F79" s="150">
        <f t="shared" si="20"/>
        <v>405.56824158026365</v>
      </c>
      <c r="G79" s="150">
        <f t="shared" si="20"/>
        <v>417.13685480084331</v>
      </c>
      <c r="H79" s="150">
        <f t="shared" si="20"/>
        <v>422.87115299663486</v>
      </c>
      <c r="I79" s="150">
        <f t="shared" si="20"/>
        <v>428.83882379341799</v>
      </c>
      <c r="J79" s="150">
        <f t="shared" si="20"/>
        <v>435.23990084918546</v>
      </c>
      <c r="K79" s="150">
        <f t="shared" si="20"/>
        <v>441.1075548169722</v>
      </c>
      <c r="L79" s="150">
        <f t="shared" si="20"/>
        <v>446.8751919557626</v>
      </c>
      <c r="M79" s="150">
        <f t="shared" si="20"/>
        <v>453.04289641053862</v>
      </c>
      <c r="N79" s="150">
        <f t="shared" si="20"/>
        <v>457.81036525936526</v>
      </c>
      <c r="O79" s="150">
        <f t="shared" si="20"/>
        <v>5967.6532246525394</v>
      </c>
      <c r="P79" s="151">
        <f>(NPV(DCRBC,$C$79:$O$79))/1000</f>
        <v>5.8064751715016465</v>
      </c>
    </row>
    <row r="80" spans="2:16" ht="14.25" customHeight="1">
      <c r="B80" s="27" t="s">
        <v>212</v>
      </c>
      <c r="C80" s="150">
        <f>D33*1000</f>
        <v>0</v>
      </c>
      <c r="D80" s="150">
        <f t="shared" ref="D80:O80" si="21">E33*1000</f>
        <v>0</v>
      </c>
      <c r="E80" s="150">
        <f t="shared" si="21"/>
        <v>0</v>
      </c>
      <c r="F80" s="150">
        <f t="shared" si="21"/>
        <v>0</v>
      </c>
      <c r="G80" s="150">
        <f t="shared" si="21"/>
        <v>0</v>
      </c>
      <c r="H80" s="150">
        <f t="shared" si="21"/>
        <v>0</v>
      </c>
      <c r="I80" s="150">
        <f t="shared" si="21"/>
        <v>0</v>
      </c>
      <c r="J80" s="150">
        <f t="shared" si="21"/>
        <v>0</v>
      </c>
      <c r="K80" s="150">
        <f t="shared" si="21"/>
        <v>0</v>
      </c>
      <c r="L80" s="150">
        <f t="shared" si="21"/>
        <v>0</v>
      </c>
      <c r="M80" s="150">
        <f t="shared" si="21"/>
        <v>0</v>
      </c>
      <c r="N80" s="150">
        <f t="shared" si="21"/>
        <v>0</v>
      </c>
      <c r="O80" s="150">
        <f t="shared" si="21"/>
        <v>0</v>
      </c>
      <c r="P80" s="151">
        <f>(NPV(DCRBC,$C$80:$O$80))/1000</f>
        <v>0</v>
      </c>
    </row>
    <row r="81" spans="2:16" ht="14.25" customHeight="1">
      <c r="B81" s="27" t="s">
        <v>197</v>
      </c>
      <c r="C81" s="150">
        <f>D39*1000</f>
        <v>0</v>
      </c>
      <c r="D81" s="150">
        <f t="shared" ref="D81:O81" si="22">E39*1000</f>
        <v>0</v>
      </c>
      <c r="E81" s="150">
        <f t="shared" si="22"/>
        <v>0</v>
      </c>
      <c r="F81" s="150">
        <f t="shared" si="22"/>
        <v>0</v>
      </c>
      <c r="G81" s="150">
        <f t="shared" si="22"/>
        <v>0</v>
      </c>
      <c r="H81" s="150">
        <f t="shared" si="22"/>
        <v>0</v>
      </c>
      <c r="I81" s="150">
        <f t="shared" si="22"/>
        <v>0</v>
      </c>
      <c r="J81" s="150">
        <f t="shared" si="22"/>
        <v>0</v>
      </c>
      <c r="K81" s="150">
        <f t="shared" si="22"/>
        <v>0</v>
      </c>
      <c r="L81" s="150">
        <f t="shared" si="22"/>
        <v>0</v>
      </c>
      <c r="M81" s="150">
        <f t="shared" si="22"/>
        <v>0</v>
      </c>
      <c r="N81" s="150">
        <f t="shared" si="22"/>
        <v>0</v>
      </c>
      <c r="O81" s="150">
        <f t="shared" si="22"/>
        <v>0</v>
      </c>
      <c r="P81" s="151">
        <f>(NPV(DCRBC,$C$81:$O$81))/1000</f>
        <v>0</v>
      </c>
    </row>
    <row r="82" spans="2:16" ht="14.25" customHeight="1">
      <c r="B82" s="27" t="s">
        <v>213</v>
      </c>
      <c r="C82" s="15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  <c r="O82" s="150"/>
      <c r="P82" s="151">
        <f>(SUM(P79:P81))</f>
        <v>5.8064751715016465</v>
      </c>
    </row>
    <row r="83" spans="2:16" ht="14.25" customHeight="1">
      <c r="B83" s="27"/>
      <c r="C83" s="150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N83" s="150"/>
      <c r="O83" s="152"/>
      <c r="P83" s="152"/>
    </row>
    <row r="84" spans="2:16" ht="14.25" customHeight="1">
      <c r="B84" s="27" t="s">
        <v>214</v>
      </c>
      <c r="C84" s="150"/>
      <c r="D84" s="150"/>
      <c r="E84" s="150"/>
      <c r="F84" s="150"/>
      <c r="G84" s="150"/>
      <c r="H84" s="150"/>
      <c r="I84" s="150"/>
      <c r="J84" s="150"/>
      <c r="K84" s="150"/>
      <c r="L84" s="150"/>
      <c r="M84" s="150"/>
      <c r="N84" s="150"/>
      <c r="O84" s="152"/>
      <c r="P84" s="152">
        <f>NPV(DCRBC,D3:P3)</f>
        <v>0</v>
      </c>
    </row>
    <row r="85" spans="2:16" ht="14.25" customHeight="1">
      <c r="B85" s="27" t="s">
        <v>215</v>
      </c>
      <c r="C85" s="150"/>
      <c r="D85" s="150"/>
      <c r="E85" s="150"/>
      <c r="F85" s="150"/>
      <c r="G85" s="150"/>
      <c r="H85" s="150"/>
      <c r="I85" s="150"/>
      <c r="J85" s="150"/>
      <c r="K85" s="150"/>
      <c r="L85" s="150"/>
      <c r="M85" s="150"/>
      <c r="N85" s="150"/>
      <c r="O85" s="152"/>
      <c r="P85" s="152">
        <f>(P82+P84)</f>
        <v>5.8064751715016465</v>
      </c>
    </row>
    <row r="86" spans="2:16" ht="14.25" customHeight="1"/>
    <row r="87" spans="2:16" ht="14.25" customHeight="1"/>
    <row r="88" spans="2:16" ht="14.25" customHeight="1"/>
    <row r="89" spans="2:16" ht="14.25" customHeight="1"/>
    <row r="90" spans="2:16" ht="14.25" customHeight="1"/>
    <row r="91" spans="2:16" ht="14.25" customHeight="1"/>
    <row r="92" spans="2:16" ht="14.25" customHeight="1"/>
    <row r="93" spans="2:16" ht="14.25" customHeight="1"/>
    <row r="94" spans="2:16" ht="14.25" customHeight="1"/>
    <row r="95" spans="2:16" ht="14.25" customHeight="1"/>
    <row r="96" spans="2:16" ht="14.25" customHeight="1"/>
    <row r="97" ht="14.25" customHeight="1"/>
    <row r="98" ht="14.25" customHeight="1"/>
    <row r="99" ht="14.25" customHeight="1"/>
  </sheetData>
  <mergeCells count="10">
    <mergeCell ref="B39:B44"/>
    <mergeCell ref="B47:B51"/>
    <mergeCell ref="B52:B57"/>
    <mergeCell ref="B58:B69"/>
    <mergeCell ref="B6:B8"/>
    <mergeCell ref="B13:B15"/>
    <mergeCell ref="B19:B23"/>
    <mergeCell ref="B25:B27"/>
    <mergeCell ref="B29:B31"/>
    <mergeCell ref="B33:B38"/>
  </mergeCells>
  <pageMargins left="0.7" right="0.7" top="0.75" bottom="0.75" header="0.3" footer="0.3"/>
  <pageSetup paperSize="9" orientation="portrait" verticalDpi="0" r:id="rId1"/>
  <headerFooter>
    <oddFooter>&amp;C_x000D_&amp;1#&amp;"Century Gothic"&amp;7&amp;K7F7F7F BUSINESS USE ONLY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4"/>
  <dimension ref="A1:W99"/>
  <sheetViews>
    <sheetView showGridLines="0" zoomScaleNormal="100" workbookViewId="0">
      <selection activeCell="G3" sqref="G3"/>
    </sheetView>
  </sheetViews>
  <sheetFormatPr defaultColWidth="0" defaultRowHeight="0" customHeight="1" zeroHeight="1"/>
  <cols>
    <col min="1" max="1" width="7.75" customWidth="1"/>
    <col min="2" max="2" width="64.58203125" bestFit="1" customWidth="1"/>
    <col min="3" max="3" width="10.25" customWidth="1"/>
    <col min="4" max="4" width="11.08203125" bestFit="1" customWidth="1"/>
    <col min="5" max="6" width="10" bestFit="1" customWidth="1"/>
    <col min="7" max="8" width="8" bestFit="1" customWidth="1"/>
    <col min="9" max="10" width="8.83203125" bestFit="1" customWidth="1"/>
    <col min="11" max="11" width="8" bestFit="1" customWidth="1"/>
    <col min="12" max="15" width="8.83203125" bestFit="1" customWidth="1"/>
    <col min="16" max="16" width="11.5" bestFit="1" customWidth="1"/>
    <col min="17" max="17" width="8.75" customWidth="1"/>
    <col min="18" max="18" width="13.5" bestFit="1" customWidth="1"/>
    <col min="19" max="19" width="57.75" customWidth="1"/>
    <col min="20" max="23" width="8.75" customWidth="1"/>
    <col min="24" max="16384" width="8.75" hidden="1"/>
  </cols>
  <sheetData>
    <row r="1" spans="2:17" ht="14">
      <c r="B1" s="23" t="str">
        <f>Inp!B5</f>
        <v>WOTS 3Tx + Aug. Existing WO-BWA line with 19/4.75</v>
      </c>
      <c r="D1" s="66"/>
      <c r="E1" s="66"/>
      <c r="F1" s="66"/>
      <c r="G1" s="73"/>
      <c r="H1" s="73"/>
      <c r="I1" s="66"/>
      <c r="J1" s="73"/>
      <c r="K1" s="66"/>
      <c r="L1" s="66"/>
      <c r="M1" s="66"/>
      <c r="N1" s="66"/>
      <c r="O1" s="73"/>
      <c r="P1" s="67" t="s">
        <v>166</v>
      </c>
    </row>
    <row r="2" spans="2:17" ht="14">
      <c r="B2" s="25">
        <f>$D$1</f>
        <v>0</v>
      </c>
      <c r="D2" s="25" t="str">
        <f>Inp!D18</f>
        <v>2024/25</v>
      </c>
      <c r="E2" s="25" t="str">
        <f>Inp!E18</f>
        <v>2025/26</v>
      </c>
      <c r="F2" s="25" t="str">
        <f>Inp!F18</f>
        <v>2026/27</v>
      </c>
      <c r="G2" s="25" t="str">
        <f>Inp!G18</f>
        <v>2027/28</v>
      </c>
      <c r="H2" s="25" t="str">
        <f>Inp!H18</f>
        <v>2028/29</v>
      </c>
      <c r="I2" s="25" t="str">
        <f>Inp!I18</f>
        <v>2029/30</v>
      </c>
      <c r="J2" s="25" t="str">
        <f>Inp!J18</f>
        <v>2030/31</v>
      </c>
      <c r="K2" s="25" t="str">
        <f>Inp!K18</f>
        <v>2031/32</v>
      </c>
      <c r="L2" s="25" t="str">
        <f>Inp!L18</f>
        <v>2032/33</v>
      </c>
      <c r="M2" s="25" t="str">
        <f>Inp!M18</f>
        <v>2033/34</v>
      </c>
      <c r="N2" s="25" t="str">
        <f>Inp!N18</f>
        <v>2034/35</v>
      </c>
      <c r="O2" s="25" t="str">
        <f>Inp!O18</f>
        <v>2035/36</v>
      </c>
      <c r="P2" s="24"/>
    </row>
    <row r="3" spans="2:17" ht="14">
      <c r="B3" s="68" t="s">
        <v>9</v>
      </c>
      <c r="D3" s="26">
        <v>0</v>
      </c>
      <c r="E3" s="26">
        <v>0</v>
      </c>
      <c r="F3" s="26">
        <v>0</v>
      </c>
      <c r="G3" s="19">
        <f>Inp!C5</f>
        <v>35.6</v>
      </c>
      <c r="H3" s="26">
        <v>0</v>
      </c>
      <c r="I3" s="26">
        <v>0</v>
      </c>
      <c r="J3" s="26">
        <v>0</v>
      </c>
      <c r="K3" s="26">
        <v>0</v>
      </c>
      <c r="L3" s="26">
        <v>0</v>
      </c>
      <c r="M3" s="26">
        <v>0</v>
      </c>
      <c r="N3" s="26">
        <v>0</v>
      </c>
      <c r="O3" s="26">
        <v>0</v>
      </c>
      <c r="P3" s="18">
        <v>0</v>
      </c>
      <c r="Q3" s="16"/>
    </row>
    <row r="4" spans="2:17" ht="14">
      <c r="B4" s="29" t="s">
        <v>167</v>
      </c>
      <c r="D4" s="74">
        <v>0</v>
      </c>
      <c r="E4" s="74">
        <v>0</v>
      </c>
      <c r="F4" s="74">
        <v>0</v>
      </c>
      <c r="G4" s="74">
        <v>0</v>
      </c>
      <c r="H4" s="74">
        <v>0</v>
      </c>
      <c r="I4" s="74">
        <v>0</v>
      </c>
      <c r="J4" s="74">
        <v>0</v>
      </c>
      <c r="K4" s="74">
        <v>0</v>
      </c>
      <c r="L4" s="74">
        <v>0</v>
      </c>
      <c r="M4" s="74">
        <v>0</v>
      </c>
      <c r="N4" s="74">
        <v>0</v>
      </c>
      <c r="O4" s="74">
        <v>0</v>
      </c>
      <c r="P4" s="75">
        <v>0</v>
      </c>
    </row>
    <row r="5" spans="2:17" ht="14">
      <c r="B5" s="42" t="s">
        <v>168</v>
      </c>
      <c r="C5" s="107" t="s">
        <v>169</v>
      </c>
    </row>
    <row r="6" spans="2:17" ht="14">
      <c r="B6" s="187" t="s">
        <v>170</v>
      </c>
      <c r="C6" s="105" t="s">
        <v>171</v>
      </c>
      <c r="D6" s="36">
        <v>0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3">
        <v>0</v>
      </c>
    </row>
    <row r="7" spans="2:17" ht="14">
      <c r="B7" s="188"/>
      <c r="C7" s="105" t="s">
        <v>172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3">
        <v>0</v>
      </c>
    </row>
    <row r="8" spans="2:17" ht="14">
      <c r="B8" s="189"/>
      <c r="C8" s="105" t="s">
        <v>173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3">
        <v>0</v>
      </c>
    </row>
    <row r="9" spans="2:17" ht="14">
      <c r="B9" s="69" t="s">
        <v>174</v>
      </c>
      <c r="C9" s="69"/>
      <c r="D9" s="70">
        <v>0</v>
      </c>
      <c r="E9" s="70">
        <v>0</v>
      </c>
      <c r="F9" s="70">
        <v>0</v>
      </c>
      <c r="G9" s="70">
        <v>0</v>
      </c>
      <c r="H9" s="70">
        <v>0</v>
      </c>
      <c r="I9" s="70">
        <v>0</v>
      </c>
      <c r="J9" s="70">
        <v>0</v>
      </c>
      <c r="K9" s="70">
        <v>0</v>
      </c>
      <c r="L9" s="70">
        <v>0</v>
      </c>
      <c r="M9" s="70">
        <v>0</v>
      </c>
      <c r="N9" s="70">
        <v>0</v>
      </c>
      <c r="O9" s="70">
        <v>0</v>
      </c>
      <c r="P9" s="33">
        <v>0</v>
      </c>
    </row>
    <row r="10" spans="2:17" ht="14">
      <c r="B10" s="69" t="s">
        <v>175</v>
      </c>
      <c r="C10" s="69"/>
      <c r="D10" s="70">
        <v>0</v>
      </c>
      <c r="E10" s="70">
        <v>0</v>
      </c>
      <c r="F10" s="70">
        <v>0</v>
      </c>
      <c r="G10" s="70">
        <v>0</v>
      </c>
      <c r="H10" s="70">
        <v>0</v>
      </c>
      <c r="I10" s="70">
        <v>0</v>
      </c>
      <c r="J10" s="70">
        <v>0</v>
      </c>
      <c r="K10" s="70">
        <v>0</v>
      </c>
      <c r="L10" s="70">
        <v>0</v>
      </c>
      <c r="M10" s="70">
        <v>0</v>
      </c>
      <c r="N10" s="70">
        <v>0</v>
      </c>
      <c r="O10" s="70">
        <v>0</v>
      </c>
      <c r="P10" s="33">
        <v>0</v>
      </c>
    </row>
    <row r="11" spans="2:17" ht="14">
      <c r="B11" s="69" t="s">
        <v>176</v>
      </c>
      <c r="C11" s="69"/>
      <c r="D11" s="70">
        <v>0</v>
      </c>
      <c r="E11" s="70">
        <v>0</v>
      </c>
      <c r="F11" s="70">
        <v>0</v>
      </c>
      <c r="G11" s="70">
        <v>0</v>
      </c>
      <c r="H11" s="70">
        <v>0</v>
      </c>
      <c r="I11" s="70">
        <v>0</v>
      </c>
      <c r="J11" s="70">
        <v>0</v>
      </c>
      <c r="K11" s="70">
        <v>0</v>
      </c>
      <c r="L11" s="70">
        <v>0</v>
      </c>
      <c r="M11" s="70">
        <v>0</v>
      </c>
      <c r="N11" s="70">
        <v>0</v>
      </c>
      <c r="O11" s="70">
        <v>0</v>
      </c>
      <c r="P11" s="33">
        <v>0</v>
      </c>
    </row>
    <row r="12" spans="2:17" ht="14">
      <c r="B12" s="69" t="s">
        <v>177</v>
      </c>
      <c r="C12" s="69"/>
      <c r="D12" s="70">
        <v>0</v>
      </c>
      <c r="E12" s="70">
        <v>0</v>
      </c>
      <c r="F12" s="70">
        <v>0</v>
      </c>
      <c r="G12" s="70">
        <v>0</v>
      </c>
      <c r="H12" s="70">
        <v>0</v>
      </c>
      <c r="I12" s="70">
        <v>0</v>
      </c>
      <c r="J12" s="70">
        <v>0</v>
      </c>
      <c r="K12" s="70">
        <v>0</v>
      </c>
      <c r="L12" s="70">
        <v>0</v>
      </c>
      <c r="M12" s="70">
        <v>0</v>
      </c>
      <c r="N12" s="70">
        <v>0</v>
      </c>
      <c r="O12" s="70">
        <v>0</v>
      </c>
      <c r="P12" s="33">
        <v>0</v>
      </c>
    </row>
    <row r="13" spans="2:17" ht="14">
      <c r="B13" s="187" t="s">
        <v>178</v>
      </c>
      <c r="C13" s="105" t="s">
        <v>179</v>
      </c>
      <c r="D13" s="36">
        <v>0.3891654816248597</v>
      </c>
      <c r="E13" s="36">
        <v>0.39446637356166714</v>
      </c>
      <c r="F13" s="36">
        <v>0.40093412850343213</v>
      </c>
      <c r="G13" s="36">
        <v>0.40556824158026367</v>
      </c>
      <c r="H13" s="36">
        <v>0.41713685480084328</v>
      </c>
      <c r="I13" s="36">
        <v>0.42287115299663486</v>
      </c>
      <c r="J13" s="36">
        <v>0.42883882379341798</v>
      </c>
      <c r="K13" s="36">
        <v>0.43523990084918546</v>
      </c>
      <c r="L13" s="36">
        <v>0.44110755481697217</v>
      </c>
      <c r="M13" s="36">
        <v>0.44687519195576259</v>
      </c>
      <c r="N13" s="36">
        <v>0.45304289641053863</v>
      </c>
      <c r="O13" s="36">
        <v>0.45781036525936525</v>
      </c>
      <c r="P13" s="33">
        <v>5.9676532246525396</v>
      </c>
    </row>
    <row r="14" spans="2:17" ht="14">
      <c r="B14" s="188"/>
      <c r="C14" s="105" t="s">
        <v>180</v>
      </c>
      <c r="D14" s="36">
        <v>0.29187411121864476</v>
      </c>
      <c r="E14" s="36">
        <v>0.29584978017125035</v>
      </c>
      <c r="F14" s="36">
        <v>0.30070059637757407</v>
      </c>
      <c r="G14" s="36">
        <v>0.30417618118519774</v>
      </c>
      <c r="H14" s="36">
        <v>0.31285264110063249</v>
      </c>
      <c r="I14" s="36">
        <v>0.31715336474747613</v>
      </c>
      <c r="J14" s="36">
        <v>0.32162911784506348</v>
      </c>
      <c r="K14" s="36">
        <v>0.32642992563688911</v>
      </c>
      <c r="L14" s="36">
        <v>0.33083066611272915</v>
      </c>
      <c r="M14" s="36">
        <v>0.33515639396682195</v>
      </c>
      <c r="N14" s="36">
        <v>0.33978217230790397</v>
      </c>
      <c r="O14" s="36">
        <v>0.34335777394452394</v>
      </c>
      <c r="P14" s="33">
        <v>4.4757399184894044</v>
      </c>
    </row>
    <row r="15" spans="2:17" ht="14">
      <c r="B15" s="189"/>
      <c r="C15" s="105" t="s">
        <v>181</v>
      </c>
      <c r="D15" s="36">
        <v>0.48645685203107458</v>
      </c>
      <c r="E15" s="36">
        <v>0.49308296695208387</v>
      </c>
      <c r="F15" s="36">
        <v>0.50116766062929019</v>
      </c>
      <c r="G15" s="36">
        <v>0.5069603019753296</v>
      </c>
      <c r="H15" s="36">
        <v>0.52142106850105419</v>
      </c>
      <c r="I15" s="36">
        <v>0.52858894124579359</v>
      </c>
      <c r="J15" s="36">
        <v>0.53604852974177242</v>
      </c>
      <c r="K15" s="36">
        <v>0.54404987606148192</v>
      </c>
      <c r="L15" s="36">
        <v>0.55138444352121518</v>
      </c>
      <c r="M15" s="36">
        <v>0.55859398994470322</v>
      </c>
      <c r="N15" s="36">
        <v>0.56630362051317329</v>
      </c>
      <c r="O15" s="36">
        <v>0.57226295657420656</v>
      </c>
      <c r="P15" s="33">
        <v>7.4595665308156747</v>
      </c>
    </row>
    <row r="16" spans="2:17" ht="14">
      <c r="B16" s="69" t="s">
        <v>182</v>
      </c>
      <c r="C16" s="69"/>
      <c r="D16" s="70">
        <v>0</v>
      </c>
      <c r="E16" s="70">
        <v>0</v>
      </c>
      <c r="F16" s="70">
        <v>0</v>
      </c>
      <c r="G16" s="70">
        <v>0</v>
      </c>
      <c r="H16" s="70">
        <v>0</v>
      </c>
      <c r="I16" s="70">
        <v>0</v>
      </c>
      <c r="J16" s="70">
        <v>0</v>
      </c>
      <c r="K16" s="70">
        <v>0</v>
      </c>
      <c r="L16" s="70">
        <v>0</v>
      </c>
      <c r="M16" s="70">
        <v>0</v>
      </c>
      <c r="N16" s="70">
        <v>0</v>
      </c>
      <c r="O16" s="70">
        <v>0</v>
      </c>
      <c r="P16" s="33">
        <v>0</v>
      </c>
    </row>
    <row r="17" spans="2:16" ht="14">
      <c r="B17" s="69" t="s">
        <v>183</v>
      </c>
      <c r="C17" s="69"/>
      <c r="D17" s="70">
        <v>0</v>
      </c>
      <c r="E17" s="70">
        <v>0</v>
      </c>
      <c r="F17" s="70">
        <v>0</v>
      </c>
      <c r="G17" s="70">
        <v>0</v>
      </c>
      <c r="H17" s="70">
        <v>0</v>
      </c>
      <c r="I17" s="70">
        <v>0</v>
      </c>
      <c r="J17" s="70">
        <v>0</v>
      </c>
      <c r="K17" s="70">
        <v>0</v>
      </c>
      <c r="L17" s="70">
        <v>0</v>
      </c>
      <c r="M17" s="70">
        <v>0</v>
      </c>
      <c r="N17" s="70">
        <v>0</v>
      </c>
      <c r="O17" s="70">
        <v>0</v>
      </c>
      <c r="P17" s="33">
        <v>0</v>
      </c>
    </row>
    <row r="18" spans="2:16" ht="14">
      <c r="B18" s="35" t="s">
        <v>184</v>
      </c>
      <c r="C18" s="35"/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3">
        <v>0</v>
      </c>
    </row>
    <row r="19" spans="2:16" ht="14">
      <c r="B19" s="187" t="s">
        <v>185</v>
      </c>
      <c r="C19" s="105" t="s">
        <v>171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3">
        <v>0</v>
      </c>
    </row>
    <row r="20" spans="2:16" ht="14">
      <c r="B20" s="188"/>
      <c r="C20" s="105" t="s">
        <v>172</v>
      </c>
      <c r="D20" s="36">
        <v>0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3">
        <v>0</v>
      </c>
    </row>
    <row r="21" spans="2:16" ht="14">
      <c r="B21" s="188"/>
      <c r="C21" s="105" t="s">
        <v>173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3">
        <v>0</v>
      </c>
    </row>
    <row r="22" spans="2:16" ht="14">
      <c r="B22" s="188"/>
      <c r="C22" s="105" t="s">
        <v>180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3">
        <v>0</v>
      </c>
    </row>
    <row r="23" spans="2:16" ht="14">
      <c r="B23" s="188"/>
      <c r="C23" s="105" t="s">
        <v>181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3">
        <v>0</v>
      </c>
    </row>
    <row r="24" spans="2:16" ht="14">
      <c r="B24" s="71" t="s">
        <v>186</v>
      </c>
      <c r="C24" s="71"/>
      <c r="D24" s="72">
        <v>0</v>
      </c>
      <c r="E24" s="72">
        <v>0</v>
      </c>
      <c r="F24" s="72">
        <v>0</v>
      </c>
      <c r="G24" s="72">
        <v>0</v>
      </c>
      <c r="H24" s="72">
        <v>0</v>
      </c>
      <c r="I24" s="72">
        <v>0</v>
      </c>
      <c r="J24" s="72">
        <v>0</v>
      </c>
      <c r="K24" s="72">
        <v>0</v>
      </c>
      <c r="L24" s="72">
        <v>0</v>
      </c>
      <c r="M24" s="72">
        <v>0</v>
      </c>
      <c r="N24" s="72">
        <v>0</v>
      </c>
      <c r="O24" s="72">
        <v>0</v>
      </c>
      <c r="P24" s="33">
        <v>0</v>
      </c>
    </row>
    <row r="25" spans="2:16" ht="14">
      <c r="B25" s="190" t="s">
        <v>187</v>
      </c>
      <c r="C25" s="105" t="s">
        <v>171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3">
        <v>0</v>
      </c>
    </row>
    <row r="26" spans="2:16" ht="14">
      <c r="B26" s="191"/>
      <c r="C26" s="105" t="s">
        <v>172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3">
        <v>0</v>
      </c>
    </row>
    <row r="27" spans="2:16" ht="14">
      <c r="B27" s="192"/>
      <c r="C27" s="105" t="s">
        <v>173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3">
        <v>0</v>
      </c>
    </row>
    <row r="28" spans="2:16" ht="14">
      <c r="B28" s="69" t="s">
        <v>188</v>
      </c>
      <c r="C28" s="69"/>
      <c r="D28" s="70">
        <v>0</v>
      </c>
      <c r="E28" s="70">
        <v>0</v>
      </c>
      <c r="F28" s="70">
        <v>0</v>
      </c>
      <c r="G28" s="70">
        <v>0</v>
      </c>
      <c r="H28" s="70">
        <v>0</v>
      </c>
      <c r="I28" s="70">
        <v>0</v>
      </c>
      <c r="J28" s="70">
        <v>0</v>
      </c>
      <c r="K28" s="70">
        <v>0</v>
      </c>
      <c r="L28" s="70">
        <v>0</v>
      </c>
      <c r="M28" s="70">
        <v>0</v>
      </c>
      <c r="N28" s="70">
        <v>0</v>
      </c>
      <c r="O28" s="70">
        <v>0</v>
      </c>
      <c r="P28" s="33">
        <v>0</v>
      </c>
    </row>
    <row r="29" spans="2:16" ht="14">
      <c r="B29" s="187" t="s">
        <v>189</v>
      </c>
      <c r="C29" s="105" t="s">
        <v>171</v>
      </c>
      <c r="D29" s="36">
        <v>0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3">
        <v>0</v>
      </c>
    </row>
    <row r="30" spans="2:16" ht="14">
      <c r="B30" s="188"/>
      <c r="C30" s="105" t="s">
        <v>172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3">
        <v>0</v>
      </c>
    </row>
    <row r="31" spans="2:16" ht="14">
      <c r="B31" s="189"/>
      <c r="C31" s="105" t="s">
        <v>173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3">
        <v>0</v>
      </c>
    </row>
    <row r="32" spans="2:16" ht="14">
      <c r="B32" s="41" t="s">
        <v>190</v>
      </c>
    </row>
    <row r="33" spans="2:16" ht="14.15" customHeight="1">
      <c r="B33" s="181" t="s">
        <v>191</v>
      </c>
      <c r="C33" s="105" t="s">
        <v>158</v>
      </c>
      <c r="D33" s="34">
        <f>-Inp!D24</f>
        <v>0</v>
      </c>
      <c r="E33" s="34">
        <f>-Inp!E24</f>
        <v>0</v>
      </c>
      <c r="F33" s="34">
        <f>-Inp!F24</f>
        <v>0</v>
      </c>
      <c r="G33" s="34">
        <f>-Inp!G24</f>
        <v>0</v>
      </c>
      <c r="H33" s="34">
        <f>-Inp!H24</f>
        <v>-0.81774840748650635</v>
      </c>
      <c r="I33" s="34">
        <f>-Inp!I24</f>
        <v>-1.0355222783363349</v>
      </c>
      <c r="J33" s="34">
        <f>-Inp!J24</f>
        <v>-1.1637903508885945</v>
      </c>
      <c r="K33" s="34">
        <f>-Inp!K24</f>
        <v>-0.81323502368579559</v>
      </c>
      <c r="L33" s="34">
        <f>-Inp!L24</f>
        <v>-1.5042886146715562</v>
      </c>
      <c r="M33" s="34">
        <f>-Inp!M24</f>
        <v>-0.2518864682770946</v>
      </c>
      <c r="N33" s="34">
        <f>-Inp!N24</f>
        <v>-0.33822966940869537</v>
      </c>
      <c r="O33" s="34">
        <f>-Inp!O24</f>
        <v>-4.2719512909726056</v>
      </c>
      <c r="P33" s="79" cm="1">
        <f t="array" ref="P33">NPV(DCRBC,-Inp!P24:AY24)</f>
        <v>-35.489811204928031</v>
      </c>
    </row>
    <row r="34" spans="2:16" ht="14.15" customHeight="1">
      <c r="B34" s="182"/>
      <c r="C34" s="105" t="s">
        <v>192</v>
      </c>
      <c r="D34" s="34">
        <f>-Inp!D25</f>
        <v>0</v>
      </c>
      <c r="E34" s="34">
        <f>-Inp!E25</f>
        <v>0</v>
      </c>
      <c r="F34" s="34">
        <f>-Inp!F25</f>
        <v>0</v>
      </c>
      <c r="G34" s="34">
        <f>-Inp!G25</f>
        <v>0</v>
      </c>
      <c r="H34" s="34">
        <f>-Inp!H25</f>
        <v>-0.83168001761643262</v>
      </c>
      <c r="I34" s="34">
        <f>-Inp!I25</f>
        <v>-6.9494114284682676E-2</v>
      </c>
      <c r="J34" s="34">
        <f>-Inp!J25</f>
        <v>-1.0358807779792991</v>
      </c>
      <c r="K34" s="34">
        <f>-Inp!K25</f>
        <v>-1.6286591334680003</v>
      </c>
      <c r="L34" s="34">
        <f>-Inp!L25</f>
        <v>-0.50425547849114805</v>
      </c>
      <c r="M34" s="34">
        <f>-Inp!M25</f>
        <v>-1.5712600010424738</v>
      </c>
      <c r="N34" s="34">
        <f>-Inp!N25</f>
        <v>-0.74425981458421198</v>
      </c>
      <c r="O34" s="34">
        <f>-Inp!O25</f>
        <v>-2.5010965098562385</v>
      </c>
      <c r="P34" s="79" cm="1">
        <f t="array" ref="P34">NPV(DCRBC,-Inp!P25:AY25)</f>
        <v>-23.542135135445754</v>
      </c>
    </row>
    <row r="35" spans="2:16" ht="14.15" customHeight="1">
      <c r="B35" s="182"/>
      <c r="C35" s="105" t="s">
        <v>193</v>
      </c>
      <c r="D35" s="34">
        <f>-Inp!D27</f>
        <v>0</v>
      </c>
      <c r="E35" s="34">
        <f>-Inp!E27</f>
        <v>0</v>
      </c>
      <c r="F35" s="34">
        <f>-Inp!F27</f>
        <v>0</v>
      </c>
      <c r="G35" s="34">
        <f>-Inp!G27</f>
        <v>0</v>
      </c>
      <c r="H35" s="34">
        <f>-Inp!H27</f>
        <v>-0.89523667437149956</v>
      </c>
      <c r="I35" s="34">
        <f>-Inp!I27</f>
        <v>-0.78441674148586193</v>
      </c>
      <c r="J35" s="34">
        <f>-Inp!J27</f>
        <v>-0.7736034320805496</v>
      </c>
      <c r="K35" s="34">
        <f>-Inp!K27</f>
        <v>-0.21755184352889803</v>
      </c>
      <c r="L35" s="34">
        <f>-Inp!L27</f>
        <v>-0.59242530394690307</v>
      </c>
      <c r="M35" s="34">
        <f>-Inp!M27</f>
        <v>-2.3513811416550507</v>
      </c>
      <c r="N35" s="34">
        <f>-Inp!N27</f>
        <v>-0.80130567245408657</v>
      </c>
      <c r="O35" s="34">
        <f>-Inp!O27</f>
        <v>-1.3418332113865727</v>
      </c>
      <c r="P35" s="79" cm="1">
        <f t="array" ref="P35">NPV(DCRBC,-Inp!P27:AY27)</f>
        <v>-24.949803241196946</v>
      </c>
    </row>
    <row r="36" spans="2:16" ht="14.15" customHeight="1">
      <c r="B36" s="182"/>
      <c r="C36" s="105" t="s">
        <v>194</v>
      </c>
      <c r="D36" s="34">
        <f>-Inp!D28</f>
        <v>0</v>
      </c>
      <c r="E36" s="34">
        <f>-Inp!E28</f>
        <v>0</v>
      </c>
      <c r="F36" s="34">
        <f>-Inp!F28</f>
        <v>0</v>
      </c>
      <c r="G36" s="34">
        <f>-Inp!G28</f>
        <v>0</v>
      </c>
      <c r="H36" s="34">
        <f>-Inp!H28</f>
        <v>-0.58647736098899128</v>
      </c>
      <c r="I36" s="34">
        <f>-Inp!I28</f>
        <v>-1.1600486709734603</v>
      </c>
      <c r="J36" s="34">
        <f>-Inp!J28</f>
        <v>-0.32264474648056085</v>
      </c>
      <c r="K36" s="34">
        <f>-Inp!K28</f>
        <v>-0.9868471281746235</v>
      </c>
      <c r="L36" s="34">
        <f>-Inp!L28</f>
        <v>-1.8527932839561116</v>
      </c>
      <c r="M36" s="34">
        <f>-Inp!M28</f>
        <v>-3.4116532371094355</v>
      </c>
      <c r="N36" s="34">
        <f>-Inp!N28</f>
        <v>-2.5704999546826008</v>
      </c>
      <c r="O36" s="34">
        <f>-Inp!O28</f>
        <v>-1.0746535732740348</v>
      </c>
      <c r="P36" s="79" cm="1">
        <f t="array" ref="P36">NPV(DCRBC,-Inp!P28:AY28)</f>
        <v>-26.821449451907498</v>
      </c>
    </row>
    <row r="37" spans="2:16" ht="14.15" customHeight="1">
      <c r="B37" s="182"/>
      <c r="C37" s="105" t="s">
        <v>195</v>
      </c>
      <c r="D37" s="34">
        <f>D33</f>
        <v>0</v>
      </c>
      <c r="E37" s="34">
        <f t="shared" ref="E37:P37" si="0">E33</f>
        <v>0</v>
      </c>
      <c r="F37" s="34">
        <f t="shared" si="0"/>
        <v>0</v>
      </c>
      <c r="G37" s="34">
        <f t="shared" si="0"/>
        <v>0</v>
      </c>
      <c r="H37" s="34">
        <f t="shared" si="0"/>
        <v>-0.81774840748650635</v>
      </c>
      <c r="I37" s="34">
        <f t="shared" si="0"/>
        <v>-1.0355222783363349</v>
      </c>
      <c r="J37" s="34">
        <f t="shared" si="0"/>
        <v>-1.1637903508885945</v>
      </c>
      <c r="K37" s="34">
        <f t="shared" si="0"/>
        <v>-0.81323502368579559</v>
      </c>
      <c r="L37" s="34">
        <f t="shared" si="0"/>
        <v>-1.5042886146715562</v>
      </c>
      <c r="M37" s="34">
        <f t="shared" si="0"/>
        <v>-0.2518864682770946</v>
      </c>
      <c r="N37" s="34">
        <f t="shared" si="0"/>
        <v>-0.33822966940869537</v>
      </c>
      <c r="O37" s="34">
        <f t="shared" si="0"/>
        <v>-4.2719512909726056</v>
      </c>
      <c r="P37" s="79">
        <f t="shared" si="0"/>
        <v>-35.489811204928031</v>
      </c>
    </row>
    <row r="38" spans="2:16" ht="14.15" customHeight="1">
      <c r="B38" s="183"/>
      <c r="C38" s="105" t="s">
        <v>196</v>
      </c>
      <c r="D38" s="34">
        <f>D33</f>
        <v>0</v>
      </c>
      <c r="E38" s="34">
        <f t="shared" ref="E38:P38" si="1">E33</f>
        <v>0</v>
      </c>
      <c r="F38" s="34">
        <f t="shared" si="1"/>
        <v>0</v>
      </c>
      <c r="G38" s="34">
        <f t="shared" si="1"/>
        <v>0</v>
      </c>
      <c r="H38" s="34">
        <f t="shared" si="1"/>
        <v>-0.81774840748650635</v>
      </c>
      <c r="I38" s="34">
        <f t="shared" si="1"/>
        <v>-1.0355222783363349</v>
      </c>
      <c r="J38" s="34">
        <f t="shared" si="1"/>
        <v>-1.1637903508885945</v>
      </c>
      <c r="K38" s="34">
        <f t="shared" si="1"/>
        <v>-0.81323502368579559</v>
      </c>
      <c r="L38" s="34">
        <f t="shared" si="1"/>
        <v>-1.5042886146715562</v>
      </c>
      <c r="M38" s="34">
        <f t="shared" si="1"/>
        <v>-0.2518864682770946</v>
      </c>
      <c r="N38" s="34">
        <f t="shared" si="1"/>
        <v>-0.33822966940869537</v>
      </c>
      <c r="O38" s="34">
        <f t="shared" si="1"/>
        <v>-4.2719512909726056</v>
      </c>
      <c r="P38" s="79">
        <f t="shared" si="1"/>
        <v>-35.489811204928031</v>
      </c>
    </row>
    <row r="39" spans="2:16" ht="14">
      <c r="B39" s="181" t="s">
        <v>197</v>
      </c>
      <c r="C39" s="105" t="s">
        <v>158</v>
      </c>
      <c r="D39" s="34">
        <f>-Inp!D52*Inp!D$74/1000000</f>
        <v>0</v>
      </c>
      <c r="E39" s="34">
        <f>-Inp!E52*Inp!E$74/1000000</f>
        <v>0</v>
      </c>
      <c r="F39" s="34">
        <f>-Inp!F52*Inp!F$74/1000000</f>
        <v>0</v>
      </c>
      <c r="G39" s="34">
        <f>-Inp!G52*Inp!G$74/1000000</f>
        <v>0</v>
      </c>
      <c r="H39" s="34">
        <f>-Inp!H52*Inp!H$74/1000000</f>
        <v>-2.5307666629585399</v>
      </c>
      <c r="I39" s="34">
        <f>-Inp!I52*Inp!I$74/1000000</f>
        <v>-3.0034882916890733</v>
      </c>
      <c r="J39" s="34">
        <f>-Inp!J52*Inp!J$74/1000000</f>
        <v>-2.1150970237977198</v>
      </c>
      <c r="K39" s="34">
        <f>-Inp!K52*Inp!K$74/1000000</f>
        <v>-2.2949899511585414</v>
      </c>
      <c r="L39" s="34">
        <f>-Inp!L52*Inp!L$74/1000000</f>
        <v>-2.8364988176734833</v>
      </c>
      <c r="M39" s="34">
        <f>-Inp!M52*Inp!M$74/1000000</f>
        <v>-0.51220761759832922</v>
      </c>
      <c r="N39" s="34">
        <f>-Inp!N52*Inp!N$74/1000000</f>
        <v>-0.20563319173903488</v>
      </c>
      <c r="O39" s="34">
        <f>-Inp!O52*Inp!O$74/1000000</f>
        <v>-3.7414178679858101</v>
      </c>
      <c r="P39" s="79" cm="1">
        <f t="array" ref="P39">NPV(DCRBC,-(Inp!P52:AY52*Inp!P$74:AY$74))/1000000</f>
        <v>-11.414645097281085</v>
      </c>
    </row>
    <row r="40" spans="2:16" ht="14">
      <c r="B40" s="182"/>
      <c r="C40" s="105" t="s">
        <v>192</v>
      </c>
      <c r="D40" s="34">
        <f>-Inp!D53*Inp!D$74/1000000</f>
        <v>0</v>
      </c>
      <c r="E40" s="34">
        <f>-Inp!E53*Inp!E$74/1000000</f>
        <v>0</v>
      </c>
      <c r="F40" s="34">
        <f>-Inp!F53*Inp!F$74/1000000</f>
        <v>0</v>
      </c>
      <c r="G40" s="34">
        <f>-Inp!G53*Inp!G$74/1000000</f>
        <v>0</v>
      </c>
      <c r="H40" s="34">
        <f>-Inp!H53*Inp!H$74/1000000</f>
        <v>-2.1531960650452793</v>
      </c>
      <c r="I40" s="34">
        <f>-Inp!I53*Inp!I$74/1000000</f>
        <v>-1.7235747787341436</v>
      </c>
      <c r="J40" s="34">
        <f>-Inp!J53*Inp!J$74/1000000</f>
        <v>-2.9630727257368372</v>
      </c>
      <c r="K40" s="34">
        <f>-Inp!K53*Inp!K$74/1000000</f>
        <v>-3.7158252870140096</v>
      </c>
      <c r="L40" s="34">
        <f>-Inp!L53*Inp!L$74/1000000</f>
        <v>-1.0206545026475855</v>
      </c>
      <c r="M40" s="34">
        <f>-Inp!M53*Inp!M$74/1000000</f>
        <v>-0.83223129652089867</v>
      </c>
      <c r="N40" s="34">
        <f>-Inp!N53*Inp!N$74/1000000</f>
        <v>-1.2021331512888875</v>
      </c>
      <c r="O40" s="34">
        <f>-Inp!O53*Inp!O$74/1000000</f>
        <v>-3.0409701563417437</v>
      </c>
      <c r="P40" s="79" cm="1">
        <f t="array" ref="P40">NPV(DCRBC,-(Inp!P53:AY53*Inp!P$74:AY$74))/1000000</f>
        <v>-8.506190048523651</v>
      </c>
    </row>
    <row r="41" spans="2:16" ht="14">
      <c r="B41" s="182"/>
      <c r="C41" s="105" t="s">
        <v>193</v>
      </c>
      <c r="D41" s="34">
        <f>-Inp!D55*Inp!D$74/1000000</f>
        <v>0</v>
      </c>
      <c r="E41" s="34">
        <f>-Inp!E55*Inp!E$74/1000000</f>
        <v>0</v>
      </c>
      <c r="F41" s="34">
        <f>-Inp!F55*Inp!F$74/1000000</f>
        <v>0</v>
      </c>
      <c r="G41" s="34">
        <f>-Inp!G55*Inp!G$74/1000000</f>
        <v>0</v>
      </c>
      <c r="H41" s="34">
        <f>-Inp!H55*Inp!H$74/1000000</f>
        <v>-2.4620562916448012</v>
      </c>
      <c r="I41" s="34">
        <f>-Inp!I55*Inp!I$74/1000000</f>
        <v>-2.0879165079096773</v>
      </c>
      <c r="J41" s="34">
        <f>-Inp!J55*Inp!J$74/1000000</f>
        <v>-2.4559742331679595</v>
      </c>
      <c r="K41" s="34">
        <f>-Inp!K55*Inp!K$74/1000000</f>
        <v>-1.7932971075762487</v>
      </c>
      <c r="L41" s="34">
        <f>-Inp!L55*Inp!L$74/1000000</f>
        <v>-0.71187478316212904</v>
      </c>
      <c r="M41" s="34">
        <f>-Inp!M55*Inp!M$74/1000000</f>
        <v>-1.966407885856255</v>
      </c>
      <c r="N41" s="34">
        <f>-Inp!N55*Inp!N$74/1000000</f>
        <v>-0.67728343203751273</v>
      </c>
      <c r="O41" s="34">
        <f>-Inp!O55*Inp!O$74/1000000</f>
        <v>-0.949448702905066</v>
      </c>
      <c r="P41" s="79" cm="1">
        <f t="array" ref="P41">NPV(DCRBC,-(Inp!P55:AY55*Inp!P$74:AY$74))/1000000</f>
        <v>-8.2908462512962782</v>
      </c>
    </row>
    <row r="42" spans="2:16" ht="14">
      <c r="B42" s="182"/>
      <c r="C42" s="105" t="s">
        <v>194</v>
      </c>
      <c r="D42" s="34">
        <f>-Inp!D56*Inp!D$74/1000000</f>
        <v>0</v>
      </c>
      <c r="E42" s="34">
        <f>-Inp!E56*Inp!E$74/1000000</f>
        <v>0</v>
      </c>
      <c r="F42" s="34">
        <f>-Inp!F56*Inp!F$74/1000000</f>
        <v>0</v>
      </c>
      <c r="G42" s="34">
        <f>-Inp!G56*Inp!G$74/1000000</f>
        <v>0</v>
      </c>
      <c r="H42" s="34">
        <f>-Inp!H56*Inp!H$74/1000000</f>
        <v>-2.5629387036688827</v>
      </c>
      <c r="I42" s="34">
        <f>-Inp!I56*Inp!I$74/1000000</f>
        <v>-3.652744388020202</v>
      </c>
      <c r="J42" s="34">
        <f>-Inp!J56*Inp!J$74/1000000</f>
        <v>-1.2928306207778084</v>
      </c>
      <c r="K42" s="34">
        <f>-Inp!K56*Inp!K$74/1000000</f>
        <v>-2.5832450498763651</v>
      </c>
      <c r="L42" s="34">
        <f>-Inp!L56*Inp!L$74/1000000</f>
        <v>-3.6668850916050997</v>
      </c>
      <c r="M42" s="34">
        <f>-Inp!M56*Inp!M$74/1000000</f>
        <v>-3.2239930598397999</v>
      </c>
      <c r="N42" s="34">
        <f>-Inp!N56*Inp!N$74/1000000</f>
        <v>-2.389813722846502</v>
      </c>
      <c r="O42" s="34">
        <f>-Inp!O56*Inp!O$74/1000000</f>
        <v>-1.0269548870108596</v>
      </c>
      <c r="P42" s="79" cm="1">
        <f t="array" ref="P42">NPV(DCRBC,-(Inp!P56:AY56*Inp!P$74:AY$74))/1000000</f>
        <v>-6.6245805775928757</v>
      </c>
    </row>
    <row r="43" spans="2:16" ht="14">
      <c r="B43" s="182"/>
      <c r="C43" s="105" t="s">
        <v>195</v>
      </c>
      <c r="D43" s="34">
        <f>D39*(1+Inp!$D$15)</f>
        <v>0</v>
      </c>
      <c r="E43" s="34">
        <f>E39*(1+Inp!$D$15)</f>
        <v>0</v>
      </c>
      <c r="F43" s="34">
        <f>F39*(1+Inp!$D$15)</f>
        <v>0</v>
      </c>
      <c r="G43" s="34">
        <f>G39*(1+Inp!$D$15)</f>
        <v>0</v>
      </c>
      <c r="H43" s="34">
        <f>H39*(1+Inp!$D$15)</f>
        <v>-1.898074997218905</v>
      </c>
      <c r="I43" s="34">
        <f>I39*(1+Inp!$D$15)</f>
        <v>-2.2526162187668048</v>
      </c>
      <c r="J43" s="34">
        <f>J39*(1+Inp!$D$15)</f>
        <v>-1.5863227678482898</v>
      </c>
      <c r="K43" s="34">
        <f>K39*(1+Inp!$D$15)</f>
        <v>-1.7212424633689061</v>
      </c>
      <c r="L43" s="34">
        <f>L39*(1+Inp!$D$15)</f>
        <v>-2.1273741132551125</v>
      </c>
      <c r="M43" s="34">
        <f>M39*(1+Inp!$D$15)</f>
        <v>-0.38415571319874692</v>
      </c>
      <c r="N43" s="34">
        <f>N39*(1+Inp!$D$15)</f>
        <v>-0.15422489380427618</v>
      </c>
      <c r="O43" s="34">
        <f>O39*(1+Inp!$D$15)</f>
        <v>-2.8060634009893577</v>
      </c>
      <c r="P43" s="79">
        <f>P39</f>
        <v>-11.414645097281085</v>
      </c>
    </row>
    <row r="44" spans="2:16" ht="14">
      <c r="B44" s="183"/>
      <c r="C44" s="105" t="s">
        <v>196</v>
      </c>
      <c r="D44" s="34">
        <f>D39*(1+Inp!$F$15)</f>
        <v>0</v>
      </c>
      <c r="E44" s="34">
        <f>E39*(1+Inp!$F$15)</f>
        <v>0</v>
      </c>
      <c r="F44" s="34">
        <f>F39*(1+Inp!$F$15)</f>
        <v>0</v>
      </c>
      <c r="G44" s="34">
        <f>G39*(1+Inp!$F$15)</f>
        <v>0</v>
      </c>
      <c r="H44" s="34">
        <f>H39*(1+Inp!$F$15)</f>
        <v>-3.1634583286981748</v>
      </c>
      <c r="I44" s="34">
        <f>I39*(1+Inp!$F$15)</f>
        <v>-3.7543603646113417</v>
      </c>
      <c r="J44" s="34">
        <f>J39*(1+Inp!$F$15)</f>
        <v>-2.6438712797471497</v>
      </c>
      <c r="K44" s="34">
        <f>K39*(1+Inp!$F$15)</f>
        <v>-2.8687374389481768</v>
      </c>
      <c r="L44" s="34">
        <f>L39*(1+Inp!$F$15)</f>
        <v>-3.5456235220918542</v>
      </c>
      <c r="M44" s="34">
        <f>M39*(1+Inp!$F$15)</f>
        <v>-0.64025952199791147</v>
      </c>
      <c r="N44" s="34">
        <f>N39*(1+Inp!$F$15)</f>
        <v>-0.25704148967379359</v>
      </c>
      <c r="O44" s="34">
        <f>O39*(1+Inp!$F$15)</f>
        <v>-4.676772334982263</v>
      </c>
      <c r="P44" s="79">
        <f>P39</f>
        <v>-11.414645097281085</v>
      </c>
    </row>
    <row r="45" spans="2:16" ht="14">
      <c r="B45" s="109"/>
      <c r="C45" s="109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79"/>
    </row>
    <row r="46" spans="2:16" ht="14.5" thickBot="1">
      <c r="P46" s="79"/>
    </row>
    <row r="47" spans="2:16" ht="14.5" thickBot="1">
      <c r="B47" s="184" t="s">
        <v>198</v>
      </c>
      <c r="C47" s="108" t="s">
        <v>158</v>
      </c>
      <c r="D47" s="11">
        <f t="shared" ref="D47:P47" si="2">SUM(D6,D13,D19,D25,D29)</f>
        <v>0.3891654816248597</v>
      </c>
      <c r="E47" s="11">
        <f t="shared" si="2"/>
        <v>0.39446637356166714</v>
      </c>
      <c r="F47" s="11">
        <f t="shared" si="2"/>
        <v>0.40093412850343213</v>
      </c>
      <c r="G47" s="11">
        <f t="shared" si="2"/>
        <v>0.40556824158026367</v>
      </c>
      <c r="H47" s="11">
        <f t="shared" si="2"/>
        <v>0.41713685480084328</v>
      </c>
      <c r="I47" s="11">
        <f t="shared" si="2"/>
        <v>0.42287115299663486</v>
      </c>
      <c r="J47" s="11">
        <f t="shared" si="2"/>
        <v>0.42883882379341798</v>
      </c>
      <c r="K47" s="11">
        <f t="shared" si="2"/>
        <v>0.43523990084918546</v>
      </c>
      <c r="L47" s="11">
        <f t="shared" si="2"/>
        <v>0.44110755481697217</v>
      </c>
      <c r="M47" s="11">
        <f t="shared" si="2"/>
        <v>0.44687519195576259</v>
      </c>
      <c r="N47" s="11">
        <f t="shared" si="2"/>
        <v>0.45304289641053863</v>
      </c>
      <c r="O47" s="11">
        <f t="shared" si="2"/>
        <v>0.45781036525936525</v>
      </c>
      <c r="P47" s="11">
        <f t="shared" si="2"/>
        <v>5.9676532246525396</v>
      </c>
    </row>
    <row r="48" spans="2:16" ht="14.5" thickBot="1">
      <c r="B48" s="185"/>
      <c r="C48" s="108" t="s">
        <v>172</v>
      </c>
      <c r="D48" s="11">
        <f t="shared" ref="D48:P48" si="3">SUM(D7,D13,D20,D26,D30)</f>
        <v>0.3891654816248597</v>
      </c>
      <c r="E48" s="11">
        <f t="shared" si="3"/>
        <v>0.39446637356166714</v>
      </c>
      <c r="F48" s="11">
        <f t="shared" si="3"/>
        <v>0.40093412850343213</v>
      </c>
      <c r="G48" s="11">
        <f t="shared" si="3"/>
        <v>0.40556824158026367</v>
      </c>
      <c r="H48" s="11">
        <f t="shared" si="3"/>
        <v>0.41713685480084328</v>
      </c>
      <c r="I48" s="11">
        <f t="shared" si="3"/>
        <v>0.42287115299663486</v>
      </c>
      <c r="J48" s="11">
        <f t="shared" si="3"/>
        <v>0.42883882379341798</v>
      </c>
      <c r="K48" s="11">
        <f t="shared" si="3"/>
        <v>0.43523990084918546</v>
      </c>
      <c r="L48" s="11">
        <f t="shared" si="3"/>
        <v>0.44110755481697217</v>
      </c>
      <c r="M48" s="11">
        <f t="shared" si="3"/>
        <v>0.44687519195576259</v>
      </c>
      <c r="N48" s="11">
        <f t="shared" si="3"/>
        <v>0.45304289641053863</v>
      </c>
      <c r="O48" s="11">
        <f t="shared" si="3"/>
        <v>0.45781036525936525</v>
      </c>
      <c r="P48" s="11">
        <f t="shared" si="3"/>
        <v>5.9676532246525396</v>
      </c>
    </row>
    <row r="49" spans="2:18" ht="14.5" thickBot="1">
      <c r="B49" s="185"/>
      <c r="C49" s="108" t="s">
        <v>173</v>
      </c>
      <c r="D49" s="11">
        <f t="shared" ref="D49:P49" si="4">SUM(D8,D13,D21,D27,D31)</f>
        <v>0.3891654816248597</v>
      </c>
      <c r="E49" s="11">
        <f t="shared" si="4"/>
        <v>0.39446637356166714</v>
      </c>
      <c r="F49" s="11">
        <f t="shared" si="4"/>
        <v>0.40093412850343213</v>
      </c>
      <c r="G49" s="11">
        <f t="shared" si="4"/>
        <v>0.40556824158026367</v>
      </c>
      <c r="H49" s="11">
        <f t="shared" si="4"/>
        <v>0.41713685480084328</v>
      </c>
      <c r="I49" s="11">
        <f t="shared" si="4"/>
        <v>0.42287115299663486</v>
      </c>
      <c r="J49" s="11">
        <f t="shared" si="4"/>
        <v>0.42883882379341798</v>
      </c>
      <c r="K49" s="11">
        <f t="shared" si="4"/>
        <v>0.43523990084918546</v>
      </c>
      <c r="L49" s="11">
        <f t="shared" si="4"/>
        <v>0.44110755481697217</v>
      </c>
      <c r="M49" s="11">
        <f t="shared" si="4"/>
        <v>0.44687519195576259</v>
      </c>
      <c r="N49" s="11">
        <f t="shared" si="4"/>
        <v>0.45304289641053863</v>
      </c>
      <c r="O49" s="11">
        <f t="shared" si="4"/>
        <v>0.45781036525936525</v>
      </c>
      <c r="P49" s="11">
        <f t="shared" si="4"/>
        <v>5.9676532246525396</v>
      </c>
    </row>
    <row r="50" spans="2:18" ht="14.5" thickBot="1">
      <c r="B50" s="185"/>
      <c r="C50" s="108" t="s">
        <v>180</v>
      </c>
      <c r="D50" s="11">
        <f t="shared" ref="D50:P50" si="5">SUM(D6,D14,D22,D25,D29)</f>
        <v>0.29187411121864476</v>
      </c>
      <c r="E50" s="11">
        <f t="shared" si="5"/>
        <v>0.29584978017125035</v>
      </c>
      <c r="F50" s="11">
        <f t="shared" si="5"/>
        <v>0.30070059637757407</v>
      </c>
      <c r="G50" s="11">
        <f t="shared" si="5"/>
        <v>0.30417618118519774</v>
      </c>
      <c r="H50" s="11">
        <f t="shared" si="5"/>
        <v>0.31285264110063249</v>
      </c>
      <c r="I50" s="11">
        <f t="shared" si="5"/>
        <v>0.31715336474747613</v>
      </c>
      <c r="J50" s="11">
        <f t="shared" si="5"/>
        <v>0.32162911784506348</v>
      </c>
      <c r="K50" s="11">
        <f t="shared" si="5"/>
        <v>0.32642992563688911</v>
      </c>
      <c r="L50" s="11">
        <f t="shared" si="5"/>
        <v>0.33083066611272915</v>
      </c>
      <c r="M50" s="11">
        <f t="shared" si="5"/>
        <v>0.33515639396682195</v>
      </c>
      <c r="N50" s="11">
        <f t="shared" si="5"/>
        <v>0.33978217230790397</v>
      </c>
      <c r="O50" s="11">
        <f t="shared" si="5"/>
        <v>0.34335777394452394</v>
      </c>
      <c r="P50" s="11">
        <f t="shared" si="5"/>
        <v>4.4757399184894044</v>
      </c>
    </row>
    <row r="51" spans="2:18" ht="14.5" thickBot="1">
      <c r="B51" s="186"/>
      <c r="C51" s="108" t="s">
        <v>181</v>
      </c>
      <c r="D51" s="11">
        <f t="shared" ref="D51:P51" si="6">SUM(D6,D15,D23,D25,D29)</f>
        <v>0.48645685203107458</v>
      </c>
      <c r="E51" s="11">
        <f t="shared" si="6"/>
        <v>0.49308296695208387</v>
      </c>
      <c r="F51" s="11">
        <f t="shared" si="6"/>
        <v>0.50116766062929019</v>
      </c>
      <c r="G51" s="11">
        <f t="shared" si="6"/>
        <v>0.5069603019753296</v>
      </c>
      <c r="H51" s="11">
        <f t="shared" si="6"/>
        <v>0.52142106850105419</v>
      </c>
      <c r="I51" s="11">
        <f t="shared" si="6"/>
        <v>0.52858894124579359</v>
      </c>
      <c r="J51" s="11">
        <f t="shared" si="6"/>
        <v>0.53604852974177242</v>
      </c>
      <c r="K51" s="11">
        <f t="shared" si="6"/>
        <v>0.54404987606148192</v>
      </c>
      <c r="L51" s="11">
        <f t="shared" si="6"/>
        <v>0.55138444352121518</v>
      </c>
      <c r="M51" s="11">
        <f t="shared" si="6"/>
        <v>0.55859398994470322</v>
      </c>
      <c r="N51" s="11">
        <f t="shared" si="6"/>
        <v>0.56630362051317329</v>
      </c>
      <c r="O51" s="11">
        <f t="shared" si="6"/>
        <v>0.57226295657420656</v>
      </c>
      <c r="P51" s="11">
        <f t="shared" si="6"/>
        <v>7.4595665308156747</v>
      </c>
    </row>
    <row r="52" spans="2:18" ht="14.5" thickBot="1">
      <c r="B52" s="184" t="s">
        <v>199</v>
      </c>
      <c r="C52" s="108" t="s">
        <v>158</v>
      </c>
      <c r="D52" s="11">
        <f>-SUM(D33,D39)</f>
        <v>0</v>
      </c>
      <c r="E52" s="11">
        <f t="shared" ref="E52:P52" si="7">-SUM(E33,E39)</f>
        <v>0</v>
      </c>
      <c r="F52" s="11">
        <f t="shared" si="7"/>
        <v>0</v>
      </c>
      <c r="G52" s="11">
        <f t="shared" si="7"/>
        <v>0</v>
      </c>
      <c r="H52" s="11">
        <f t="shared" si="7"/>
        <v>3.3485150704450461</v>
      </c>
      <c r="I52" s="11">
        <f t="shared" si="7"/>
        <v>4.0390105700254084</v>
      </c>
      <c r="J52" s="11">
        <f t="shared" si="7"/>
        <v>3.2788873746863141</v>
      </c>
      <c r="K52" s="11">
        <f t="shared" si="7"/>
        <v>3.1082249748443371</v>
      </c>
      <c r="L52" s="11">
        <f t="shared" si="7"/>
        <v>4.3407874323450395</v>
      </c>
      <c r="M52" s="11">
        <f t="shared" si="7"/>
        <v>0.76409408587542382</v>
      </c>
      <c r="N52" s="11">
        <f t="shared" si="7"/>
        <v>0.5438628611477303</v>
      </c>
      <c r="O52" s="11">
        <f t="shared" si="7"/>
        <v>8.0133691589584153</v>
      </c>
      <c r="P52" s="11">
        <f t="shared" si="7"/>
        <v>46.904456302209113</v>
      </c>
      <c r="R52" s="12"/>
    </row>
    <row r="53" spans="2:18" ht="14.5" thickBot="1">
      <c r="B53" s="185"/>
      <c r="C53" s="108" t="s">
        <v>192</v>
      </c>
      <c r="D53" s="11">
        <f t="shared" ref="D53:P57" si="8">-SUM(D34,D40)</f>
        <v>0</v>
      </c>
      <c r="E53" s="11">
        <f t="shared" si="8"/>
        <v>0</v>
      </c>
      <c r="F53" s="11">
        <f t="shared" si="8"/>
        <v>0</v>
      </c>
      <c r="G53" s="11">
        <f t="shared" si="8"/>
        <v>0</v>
      </c>
      <c r="H53" s="11">
        <f t="shared" si="8"/>
        <v>2.984876082661712</v>
      </c>
      <c r="I53" s="11">
        <f t="shared" si="8"/>
        <v>1.7930688930188263</v>
      </c>
      <c r="J53" s="11">
        <f t="shared" si="8"/>
        <v>3.9989535037161366</v>
      </c>
      <c r="K53" s="11">
        <f t="shared" si="8"/>
        <v>5.3444844204820097</v>
      </c>
      <c r="L53" s="11">
        <f t="shared" si="8"/>
        <v>1.5249099811387334</v>
      </c>
      <c r="M53" s="11">
        <f t="shared" si="8"/>
        <v>2.4034912975633724</v>
      </c>
      <c r="N53" s="11">
        <f t="shared" si="8"/>
        <v>1.9463929658730996</v>
      </c>
      <c r="O53" s="11">
        <f t="shared" si="8"/>
        <v>5.5420666661979823</v>
      </c>
      <c r="P53" s="11">
        <f t="shared" si="8"/>
        <v>32.048325183969403</v>
      </c>
      <c r="R53" s="12"/>
    </row>
    <row r="54" spans="2:18" ht="14.5" thickBot="1">
      <c r="B54" s="185"/>
      <c r="C54" s="108" t="s">
        <v>193</v>
      </c>
      <c r="D54" s="11">
        <f t="shared" si="8"/>
        <v>0</v>
      </c>
      <c r="E54" s="11">
        <f t="shared" si="8"/>
        <v>0</v>
      </c>
      <c r="F54" s="11">
        <f t="shared" si="8"/>
        <v>0</v>
      </c>
      <c r="G54" s="11">
        <f t="shared" si="8"/>
        <v>0</v>
      </c>
      <c r="H54" s="11">
        <f t="shared" si="8"/>
        <v>3.3572929660163009</v>
      </c>
      <c r="I54" s="11">
        <f t="shared" si="8"/>
        <v>2.8723332493955391</v>
      </c>
      <c r="J54" s="11">
        <f t="shared" si="8"/>
        <v>3.2295776652485091</v>
      </c>
      <c r="K54" s="11">
        <f t="shared" si="8"/>
        <v>2.0108489511051468</v>
      </c>
      <c r="L54" s="11">
        <f t="shared" si="8"/>
        <v>1.304300087109032</v>
      </c>
      <c r="M54" s="11">
        <f t="shared" si="8"/>
        <v>4.3177890275113056</v>
      </c>
      <c r="N54" s="11">
        <f t="shared" si="8"/>
        <v>1.4785891044915993</v>
      </c>
      <c r="O54" s="11">
        <f t="shared" si="8"/>
        <v>2.2912819142916385</v>
      </c>
      <c r="P54" s="11">
        <f t="shared" si="8"/>
        <v>33.240649492493226</v>
      </c>
      <c r="R54" s="12"/>
    </row>
    <row r="55" spans="2:18" ht="14.5" thickBot="1">
      <c r="B55" s="185"/>
      <c r="C55" s="108" t="s">
        <v>194</v>
      </c>
      <c r="D55" s="11">
        <f t="shared" si="8"/>
        <v>0</v>
      </c>
      <c r="E55" s="11">
        <f t="shared" si="8"/>
        <v>0</v>
      </c>
      <c r="F55" s="11">
        <f t="shared" si="8"/>
        <v>0</v>
      </c>
      <c r="G55" s="11">
        <f t="shared" si="8"/>
        <v>0</v>
      </c>
      <c r="H55" s="11">
        <f t="shared" si="8"/>
        <v>3.1494160646578742</v>
      </c>
      <c r="I55" s="11">
        <f t="shared" si="8"/>
        <v>4.8127930589936625</v>
      </c>
      <c r="J55" s="11">
        <f t="shared" si="8"/>
        <v>1.6154753672583693</v>
      </c>
      <c r="K55" s="11">
        <f t="shared" si="8"/>
        <v>3.5700921780509884</v>
      </c>
      <c r="L55" s="11">
        <f t="shared" si="8"/>
        <v>5.5196783755612113</v>
      </c>
      <c r="M55" s="11">
        <f t="shared" si="8"/>
        <v>6.6356462969492354</v>
      </c>
      <c r="N55" s="11">
        <f t="shared" si="8"/>
        <v>4.9603136775291023</v>
      </c>
      <c r="O55" s="11">
        <f t="shared" si="8"/>
        <v>2.1016084602848943</v>
      </c>
      <c r="P55" s="11">
        <f t="shared" si="8"/>
        <v>33.446030029500371</v>
      </c>
      <c r="R55" s="12"/>
    </row>
    <row r="56" spans="2:18" ht="14.5" thickBot="1">
      <c r="B56" s="185"/>
      <c r="C56" s="108" t="s">
        <v>195</v>
      </c>
      <c r="D56" s="11">
        <f t="shared" si="8"/>
        <v>0</v>
      </c>
      <c r="E56" s="11">
        <f t="shared" si="8"/>
        <v>0</v>
      </c>
      <c r="F56" s="11">
        <f t="shared" si="8"/>
        <v>0</v>
      </c>
      <c r="G56" s="11">
        <f t="shared" si="8"/>
        <v>0</v>
      </c>
      <c r="H56" s="11">
        <f t="shared" si="8"/>
        <v>2.7158234047054113</v>
      </c>
      <c r="I56" s="11">
        <f t="shared" si="8"/>
        <v>3.28813849710314</v>
      </c>
      <c r="J56" s="11">
        <f t="shared" si="8"/>
        <v>2.7501131187368841</v>
      </c>
      <c r="K56" s="11">
        <f t="shared" si="8"/>
        <v>2.5344774870547018</v>
      </c>
      <c r="L56" s="11">
        <f t="shared" si="8"/>
        <v>3.6316627279266687</v>
      </c>
      <c r="M56" s="11">
        <f t="shared" si="8"/>
        <v>0.63604218147584146</v>
      </c>
      <c r="N56" s="11">
        <f t="shared" si="8"/>
        <v>0.49245456321297154</v>
      </c>
      <c r="O56" s="11">
        <f t="shared" si="8"/>
        <v>7.0780146919619629</v>
      </c>
      <c r="P56" s="11">
        <f t="shared" si="8"/>
        <v>46.904456302209113</v>
      </c>
      <c r="R56" s="12"/>
    </row>
    <row r="57" spans="2:18" ht="14.5" thickBot="1">
      <c r="B57" s="186"/>
      <c r="C57" s="108" t="s">
        <v>196</v>
      </c>
      <c r="D57" s="11">
        <f t="shared" si="8"/>
        <v>0</v>
      </c>
      <c r="E57" s="11">
        <f t="shared" si="8"/>
        <v>0</v>
      </c>
      <c r="F57" s="11">
        <f t="shared" si="8"/>
        <v>0</v>
      </c>
      <c r="G57" s="11">
        <f t="shared" si="8"/>
        <v>0</v>
      </c>
      <c r="H57" s="11">
        <f t="shared" si="8"/>
        <v>3.981206736184681</v>
      </c>
      <c r="I57" s="11">
        <f t="shared" si="8"/>
        <v>4.7898826429476768</v>
      </c>
      <c r="J57" s="11">
        <f t="shared" si="8"/>
        <v>3.807661630635744</v>
      </c>
      <c r="K57" s="11">
        <f t="shared" si="8"/>
        <v>3.6819724626339725</v>
      </c>
      <c r="L57" s="11">
        <f t="shared" si="8"/>
        <v>5.0499121367634103</v>
      </c>
      <c r="M57" s="11">
        <f t="shared" si="8"/>
        <v>0.89214599027500607</v>
      </c>
      <c r="N57" s="11">
        <f t="shared" si="8"/>
        <v>0.59527115908248895</v>
      </c>
      <c r="O57" s="11">
        <f t="shared" si="8"/>
        <v>8.9487236259548695</v>
      </c>
      <c r="P57" s="11">
        <f t="shared" si="8"/>
        <v>46.904456302209113</v>
      </c>
      <c r="R57" s="12"/>
    </row>
    <row r="58" spans="2:18" ht="14.5" thickBot="1">
      <c r="B58" s="184" t="s">
        <v>200</v>
      </c>
      <c r="C58" s="108" t="s">
        <v>158</v>
      </c>
      <c r="D58" s="11">
        <f t="shared" ref="D58:P58" si="9">SUM(D3:D4,D6,D13,D19,D25,D29,D33,D39)</f>
        <v>0.3891654816248597</v>
      </c>
      <c r="E58" s="11">
        <f t="shared" si="9"/>
        <v>0.39446637356166714</v>
      </c>
      <c r="F58" s="11">
        <f t="shared" si="9"/>
        <v>0.40093412850343213</v>
      </c>
      <c r="G58" s="11">
        <f t="shared" si="9"/>
        <v>36.005568241580264</v>
      </c>
      <c r="H58" s="11">
        <f t="shared" si="9"/>
        <v>-2.931378215644203</v>
      </c>
      <c r="I58" s="11">
        <f t="shared" si="9"/>
        <v>-3.6161394170287733</v>
      </c>
      <c r="J58" s="11">
        <f t="shared" si="9"/>
        <v>-2.8500485508928963</v>
      </c>
      <c r="K58" s="11">
        <f t="shared" si="9"/>
        <v>-2.6729850739951515</v>
      </c>
      <c r="L58" s="11">
        <f t="shared" si="9"/>
        <v>-3.8996798775280674</v>
      </c>
      <c r="M58" s="11">
        <f t="shared" si="9"/>
        <v>-0.31721889391966124</v>
      </c>
      <c r="N58" s="11">
        <f t="shared" si="9"/>
        <v>-9.0819964737191616E-2</v>
      </c>
      <c r="O58" s="11">
        <f t="shared" si="9"/>
        <v>-7.5555587936990509</v>
      </c>
      <c r="P58" s="11">
        <f t="shared" si="9"/>
        <v>-40.936803077556576</v>
      </c>
    </row>
    <row r="59" spans="2:18" ht="14.5" thickBot="1">
      <c r="B59" s="185"/>
      <c r="C59" s="108" t="s">
        <v>172</v>
      </c>
      <c r="D59" s="11">
        <f t="shared" ref="D59:P59" si="10">SUM(D3:D4,D7,D13,D20,D26,D30,D33,D39)</f>
        <v>0.3891654816248597</v>
      </c>
      <c r="E59" s="11">
        <f t="shared" si="10"/>
        <v>0.39446637356166714</v>
      </c>
      <c r="F59" s="11">
        <f t="shared" si="10"/>
        <v>0.40093412850343213</v>
      </c>
      <c r="G59" s="11">
        <f t="shared" si="10"/>
        <v>36.005568241580264</v>
      </c>
      <c r="H59" s="11">
        <f t="shared" si="10"/>
        <v>-2.931378215644203</v>
      </c>
      <c r="I59" s="11">
        <f t="shared" si="10"/>
        <v>-3.6161394170287733</v>
      </c>
      <c r="J59" s="11">
        <f t="shared" si="10"/>
        <v>-2.8500485508928963</v>
      </c>
      <c r="K59" s="11">
        <f t="shared" si="10"/>
        <v>-2.6729850739951515</v>
      </c>
      <c r="L59" s="11">
        <f t="shared" si="10"/>
        <v>-3.8996798775280674</v>
      </c>
      <c r="M59" s="11">
        <f t="shared" si="10"/>
        <v>-0.31721889391966124</v>
      </c>
      <c r="N59" s="11">
        <f t="shared" si="10"/>
        <v>-9.0819964737191616E-2</v>
      </c>
      <c r="O59" s="11">
        <f t="shared" si="10"/>
        <v>-7.5555587936990509</v>
      </c>
      <c r="P59" s="11">
        <f t="shared" si="10"/>
        <v>-40.936803077556576</v>
      </c>
    </row>
    <row r="60" spans="2:18" ht="14.5" thickBot="1">
      <c r="B60" s="185"/>
      <c r="C60" s="108" t="s">
        <v>173</v>
      </c>
      <c r="D60" s="11">
        <f t="shared" ref="D60:P60" si="11">SUM(D3:D4,D8,D13,D21,D27,D31,D33,D39)</f>
        <v>0.3891654816248597</v>
      </c>
      <c r="E60" s="11">
        <f t="shared" si="11"/>
        <v>0.39446637356166714</v>
      </c>
      <c r="F60" s="11">
        <f t="shared" si="11"/>
        <v>0.40093412850343213</v>
      </c>
      <c r="G60" s="11">
        <f t="shared" si="11"/>
        <v>36.005568241580264</v>
      </c>
      <c r="H60" s="11">
        <f t="shared" si="11"/>
        <v>-2.931378215644203</v>
      </c>
      <c r="I60" s="11">
        <f t="shared" si="11"/>
        <v>-3.6161394170287733</v>
      </c>
      <c r="J60" s="11">
        <f t="shared" si="11"/>
        <v>-2.8500485508928963</v>
      </c>
      <c r="K60" s="11">
        <f t="shared" si="11"/>
        <v>-2.6729850739951515</v>
      </c>
      <c r="L60" s="11">
        <f t="shared" si="11"/>
        <v>-3.8996798775280674</v>
      </c>
      <c r="M60" s="11">
        <f t="shared" si="11"/>
        <v>-0.31721889391966124</v>
      </c>
      <c r="N60" s="11">
        <f t="shared" si="11"/>
        <v>-9.0819964737191616E-2</v>
      </c>
      <c r="O60" s="11">
        <f t="shared" si="11"/>
        <v>-7.5555587936990509</v>
      </c>
      <c r="P60" s="11">
        <f t="shared" si="11"/>
        <v>-40.936803077556576</v>
      </c>
    </row>
    <row r="61" spans="2:18" ht="14.5" thickBot="1">
      <c r="B61" s="185"/>
      <c r="C61" s="108" t="s">
        <v>180</v>
      </c>
      <c r="D61" s="11">
        <f t="shared" ref="D61:P61" si="12">SUM(D3:D4,D6,D14,D22,D25,D29,D33,D39)</f>
        <v>0.29187411121864476</v>
      </c>
      <c r="E61" s="11">
        <f t="shared" si="12"/>
        <v>0.29584978017125035</v>
      </c>
      <c r="F61" s="11">
        <f t="shared" si="12"/>
        <v>0.30070059637757407</v>
      </c>
      <c r="G61" s="11">
        <f t="shared" si="12"/>
        <v>35.9041761811852</v>
      </c>
      <c r="H61" s="11">
        <f t="shared" si="12"/>
        <v>-3.0356624293444137</v>
      </c>
      <c r="I61" s="11">
        <f t="shared" si="12"/>
        <v>-3.721857205277932</v>
      </c>
      <c r="J61" s="11">
        <f t="shared" si="12"/>
        <v>-2.9572582568412509</v>
      </c>
      <c r="K61" s="11">
        <f t="shared" si="12"/>
        <v>-2.7817950492074477</v>
      </c>
      <c r="L61" s="11">
        <f t="shared" si="12"/>
        <v>-4.0099567662323103</v>
      </c>
      <c r="M61" s="11">
        <f t="shared" si="12"/>
        <v>-0.42893769190860187</v>
      </c>
      <c r="N61" s="11">
        <f t="shared" si="12"/>
        <v>-0.20408068883982627</v>
      </c>
      <c r="O61" s="11">
        <f t="shared" si="12"/>
        <v>-7.6700113850138916</v>
      </c>
      <c r="P61" s="11">
        <f t="shared" si="12"/>
        <v>-42.428716383719717</v>
      </c>
    </row>
    <row r="62" spans="2:18" ht="14.5" thickBot="1">
      <c r="B62" s="185"/>
      <c r="C62" s="108" t="s">
        <v>181</v>
      </c>
      <c r="D62" s="11">
        <f t="shared" ref="D62:P62" si="13">SUM(D3:D4,D6,D15,D23,D25,D29,D33,D39)</f>
        <v>0.48645685203107458</v>
      </c>
      <c r="E62" s="11">
        <f t="shared" si="13"/>
        <v>0.49308296695208387</v>
      </c>
      <c r="F62" s="11">
        <f t="shared" si="13"/>
        <v>0.50116766062929019</v>
      </c>
      <c r="G62" s="11">
        <f t="shared" si="13"/>
        <v>36.106960301975334</v>
      </c>
      <c r="H62" s="11">
        <f t="shared" si="13"/>
        <v>-2.8270940019439923</v>
      </c>
      <c r="I62" s="11">
        <f t="shared" si="13"/>
        <v>-3.5104216287796146</v>
      </c>
      <c r="J62" s="11">
        <f t="shared" si="13"/>
        <v>-2.7428388449445418</v>
      </c>
      <c r="K62" s="11">
        <f t="shared" si="13"/>
        <v>-2.5641750987828553</v>
      </c>
      <c r="L62" s="11">
        <f t="shared" si="13"/>
        <v>-3.7894029888238245</v>
      </c>
      <c r="M62" s="11">
        <f t="shared" si="13"/>
        <v>-0.20550009593072061</v>
      </c>
      <c r="N62" s="11">
        <f t="shared" si="13"/>
        <v>2.2440759365443042E-2</v>
      </c>
      <c r="O62" s="11">
        <f t="shared" si="13"/>
        <v>-7.4411062023842085</v>
      </c>
      <c r="P62" s="11">
        <f t="shared" si="13"/>
        <v>-39.444889771393441</v>
      </c>
    </row>
    <row r="63" spans="2:18" ht="14.5" thickBot="1">
      <c r="B63" s="185"/>
      <c r="C63" s="108" t="s">
        <v>201</v>
      </c>
      <c r="D63" s="11">
        <f>SUM(D3:D4,D6,D13,D19,D25,D29,D33,D39)</f>
        <v>0.3891654816248597</v>
      </c>
      <c r="E63" s="11">
        <f>SUM(E3:E4,E6,E13,E19,E25,E29,E33,E39)</f>
        <v>0.39446637356166714</v>
      </c>
      <c r="F63" s="11">
        <f>SUM(F3:F4,F6,F13,F19,F25,F29,F33,F39)</f>
        <v>0.40093412850343213</v>
      </c>
      <c r="G63" s="11">
        <f>SUM(Inp!F5,G4,G6,G13,G19,G25,G29,G33,G39)</f>
        <v>27.105568241580265</v>
      </c>
      <c r="H63" s="11">
        <f t="shared" ref="H63:P63" si="14">SUM(H3:H4,H6,H13,H19,H25,H29,H33,H39)</f>
        <v>-2.931378215644203</v>
      </c>
      <c r="I63" s="11">
        <f t="shared" si="14"/>
        <v>-3.6161394170287733</v>
      </c>
      <c r="J63" s="11">
        <f t="shared" si="14"/>
        <v>-2.8500485508928963</v>
      </c>
      <c r="K63" s="11">
        <f t="shared" si="14"/>
        <v>-2.6729850739951515</v>
      </c>
      <c r="L63" s="11">
        <f t="shared" si="14"/>
        <v>-3.8996798775280674</v>
      </c>
      <c r="M63" s="11">
        <f t="shared" si="14"/>
        <v>-0.31721889391966124</v>
      </c>
      <c r="N63" s="11">
        <f t="shared" si="14"/>
        <v>-9.0819964737191616E-2</v>
      </c>
      <c r="O63" s="11">
        <f t="shared" si="14"/>
        <v>-7.5555587936990509</v>
      </c>
      <c r="P63" s="11">
        <f t="shared" si="14"/>
        <v>-40.936803077556576</v>
      </c>
    </row>
    <row r="64" spans="2:18" ht="14.5" thickBot="1">
      <c r="B64" s="185"/>
      <c r="C64" s="108" t="s">
        <v>202</v>
      </c>
      <c r="D64" s="11">
        <f>SUM(D3:D4,D6,D13,D19,D25,D29,D3,D39)</f>
        <v>0.3891654816248597</v>
      </c>
      <c r="E64" s="11">
        <f>SUM(E3:E4,E6,E13,E19,E25,E29,E3,E39)</f>
        <v>0.39446637356166714</v>
      </c>
      <c r="F64" s="11">
        <f>SUM(F3:F4,F6,F13,F19,F25,F29,F3,F39)</f>
        <v>0.40093412850343213</v>
      </c>
      <c r="G64" s="11">
        <f>SUM(Inp!H5,G4,G6,G13,G19,G25,G29,G33,G39)</f>
        <v>44.905568241580262</v>
      </c>
      <c r="H64" s="11">
        <f t="shared" ref="H64:P64" si="15">SUM(H3:H4,H6,H13,H19,H25,H29,H33,H39)</f>
        <v>-2.931378215644203</v>
      </c>
      <c r="I64" s="11">
        <f t="shared" si="15"/>
        <v>-3.6161394170287733</v>
      </c>
      <c r="J64" s="11">
        <f t="shared" si="15"/>
        <v>-2.8500485508928963</v>
      </c>
      <c r="K64" s="11">
        <f t="shared" si="15"/>
        <v>-2.6729850739951515</v>
      </c>
      <c r="L64" s="11">
        <f t="shared" si="15"/>
        <v>-3.8996798775280674</v>
      </c>
      <c r="M64" s="11">
        <f t="shared" si="15"/>
        <v>-0.31721889391966124</v>
      </c>
      <c r="N64" s="11">
        <f t="shared" si="15"/>
        <v>-9.0819964737191616E-2</v>
      </c>
      <c r="O64" s="11">
        <f t="shared" si="15"/>
        <v>-7.5555587936990509</v>
      </c>
      <c r="P64" s="11">
        <f t="shared" si="15"/>
        <v>-40.936803077556576</v>
      </c>
    </row>
    <row r="65" spans="2:16" ht="14.5" thickBot="1">
      <c r="B65" s="185"/>
      <c r="C65" s="108" t="s">
        <v>192</v>
      </c>
      <c r="D65" s="11">
        <f>SUM(D3:D4,D6,D13,D19,D25,D29,D34,D40)</f>
        <v>0.3891654816248597</v>
      </c>
      <c r="E65" s="11">
        <f t="shared" ref="E65:P65" si="16">SUM(E3:E4,E6,E13,E19,E25,E29,E34,E40)</f>
        <v>0.39446637356166714</v>
      </c>
      <c r="F65" s="11">
        <f t="shared" si="16"/>
        <v>0.40093412850343213</v>
      </c>
      <c r="G65" s="11">
        <f t="shared" si="16"/>
        <v>36.005568241580264</v>
      </c>
      <c r="H65" s="11">
        <f t="shared" si="16"/>
        <v>-2.5677392278608684</v>
      </c>
      <c r="I65" s="11">
        <f t="shared" si="16"/>
        <v>-1.3701977400221914</v>
      </c>
      <c r="J65" s="11">
        <f t="shared" si="16"/>
        <v>-3.5701146799227184</v>
      </c>
      <c r="K65" s="11">
        <f t="shared" si="16"/>
        <v>-4.9092445196328249</v>
      </c>
      <c r="L65" s="11">
        <f t="shared" si="16"/>
        <v>-1.0838024263217614</v>
      </c>
      <c r="M65" s="11">
        <f t="shared" si="16"/>
        <v>-1.9566161056076099</v>
      </c>
      <c r="N65" s="11">
        <f t="shared" si="16"/>
        <v>-1.493350069462561</v>
      </c>
      <c r="O65" s="11">
        <f t="shared" si="16"/>
        <v>-5.084256300938617</v>
      </c>
      <c r="P65" s="11">
        <f t="shared" si="16"/>
        <v>-26.080671959316867</v>
      </c>
    </row>
    <row r="66" spans="2:16" ht="14.5" thickBot="1">
      <c r="B66" s="185"/>
      <c r="C66" s="108" t="s">
        <v>193</v>
      </c>
      <c r="D66" s="11">
        <f>SUM(D3:D4,D6,D13,D19,D25,D29,D35,D41)</f>
        <v>0.3891654816248597</v>
      </c>
      <c r="E66" s="11">
        <f t="shared" ref="E66:P66" si="17">SUM(E3:E4,E6,E13,E19,E25,E29,E35,E41)</f>
        <v>0.39446637356166714</v>
      </c>
      <c r="F66" s="11">
        <f t="shared" si="17"/>
        <v>0.40093412850343213</v>
      </c>
      <c r="G66" s="11">
        <f t="shared" si="17"/>
        <v>36.005568241580264</v>
      </c>
      <c r="H66" s="11">
        <f t="shared" si="17"/>
        <v>-2.9401561112154573</v>
      </c>
      <c r="I66" s="11">
        <f t="shared" si="17"/>
        <v>-2.4494620963989044</v>
      </c>
      <c r="J66" s="11">
        <f t="shared" si="17"/>
        <v>-2.8007388414550913</v>
      </c>
      <c r="K66" s="11">
        <f t="shared" si="17"/>
        <v>-1.5756090502559612</v>
      </c>
      <c r="L66" s="11">
        <f t="shared" si="17"/>
        <v>-0.86319253229205994</v>
      </c>
      <c r="M66" s="11">
        <f t="shared" si="17"/>
        <v>-3.8709138355555432</v>
      </c>
      <c r="N66" s="11">
        <f t="shared" si="17"/>
        <v>-1.0255462080810607</v>
      </c>
      <c r="O66" s="11">
        <f t="shared" si="17"/>
        <v>-1.8334715490322735</v>
      </c>
      <c r="P66" s="11">
        <f t="shared" si="17"/>
        <v>-27.272996267840682</v>
      </c>
    </row>
    <row r="67" spans="2:16" ht="14.5" thickBot="1">
      <c r="B67" s="185"/>
      <c r="C67" s="108" t="s">
        <v>194</v>
      </c>
      <c r="D67" s="11">
        <f>SUM(D3:D4,D6,D13,D19,D25,D29,D36,D42)</f>
        <v>0.3891654816248597</v>
      </c>
      <c r="E67" s="11">
        <f t="shared" ref="E67:P67" si="18">SUM(E3:E4,E6,E13,E19,E25,E29,E36,E42)</f>
        <v>0.39446637356166714</v>
      </c>
      <c r="F67" s="11">
        <f t="shared" si="18"/>
        <v>0.40093412850343213</v>
      </c>
      <c r="G67" s="11">
        <f t="shared" si="18"/>
        <v>36.005568241580264</v>
      </c>
      <c r="H67" s="11">
        <f t="shared" si="18"/>
        <v>-2.7322792098570305</v>
      </c>
      <c r="I67" s="11">
        <f t="shared" si="18"/>
        <v>-4.3899219059970278</v>
      </c>
      <c r="J67" s="11">
        <f t="shared" si="18"/>
        <v>-1.1866365434649513</v>
      </c>
      <c r="K67" s="11">
        <f t="shared" si="18"/>
        <v>-3.1348522772018033</v>
      </c>
      <c r="L67" s="11">
        <f t="shared" si="18"/>
        <v>-5.0785708207442397</v>
      </c>
      <c r="M67" s="11">
        <f t="shared" si="18"/>
        <v>-6.1887711049934726</v>
      </c>
      <c r="N67" s="11">
        <f t="shared" si="18"/>
        <v>-4.5072707811185637</v>
      </c>
      <c r="O67" s="11">
        <f t="shared" si="18"/>
        <v>-1.6437980950255291</v>
      </c>
      <c r="P67" s="11">
        <f t="shared" si="18"/>
        <v>-27.478376804847834</v>
      </c>
    </row>
    <row r="68" spans="2:16" ht="14.5" thickBot="1">
      <c r="B68" s="185"/>
      <c r="C68" s="108" t="s">
        <v>195</v>
      </c>
      <c r="D68" s="11">
        <f>SUM(D3:D4,D6,D13,D19,D25,D29,D37,D43)</f>
        <v>0.3891654816248597</v>
      </c>
      <c r="E68" s="11">
        <f t="shared" ref="E68:P68" si="19">SUM(E3:E4,E6,E13,E19,E25,E29,E37,E43)</f>
        <v>0.39446637356166714</v>
      </c>
      <c r="F68" s="11">
        <f t="shared" si="19"/>
        <v>0.40093412850343213</v>
      </c>
      <c r="G68" s="11">
        <f t="shared" si="19"/>
        <v>36.005568241580264</v>
      </c>
      <c r="H68" s="11">
        <f t="shared" si="19"/>
        <v>-2.2986865499045681</v>
      </c>
      <c r="I68" s="11">
        <f t="shared" si="19"/>
        <v>-2.8652673441065049</v>
      </c>
      <c r="J68" s="11">
        <f t="shared" si="19"/>
        <v>-2.3212742949434664</v>
      </c>
      <c r="K68" s="11">
        <f t="shared" si="19"/>
        <v>-2.0992375862055161</v>
      </c>
      <c r="L68" s="11">
        <f t="shared" si="19"/>
        <v>-3.1905551731096966</v>
      </c>
      <c r="M68" s="11">
        <f t="shared" si="19"/>
        <v>-0.18916698952007893</v>
      </c>
      <c r="N68" s="11">
        <f t="shared" si="19"/>
        <v>-3.941166680243291E-2</v>
      </c>
      <c r="O68" s="11">
        <f t="shared" si="19"/>
        <v>-6.6202043267025985</v>
      </c>
      <c r="P68" s="11">
        <f t="shared" si="19"/>
        <v>-40.936803077556576</v>
      </c>
    </row>
    <row r="69" spans="2:16" ht="14.5" thickBot="1">
      <c r="B69" s="186"/>
      <c r="C69" s="108" t="s">
        <v>196</v>
      </c>
      <c r="D69" s="11">
        <f>SUM(D3:D4,D6,D13,D19,D25,D29,D38,D44)</f>
        <v>0.3891654816248597</v>
      </c>
      <c r="E69" s="11">
        <f t="shared" ref="E69:P69" si="20">SUM(E3:E4,E6,E13,E19,E25,E29,E38,E44)</f>
        <v>0.39446637356166714</v>
      </c>
      <c r="F69" s="11">
        <f t="shared" si="20"/>
        <v>0.40093412850343213</v>
      </c>
      <c r="G69" s="11">
        <f t="shared" si="20"/>
        <v>36.005568241580264</v>
      </c>
      <c r="H69" s="11">
        <f t="shared" si="20"/>
        <v>-3.5640698813838378</v>
      </c>
      <c r="I69" s="11">
        <f t="shared" si="20"/>
        <v>-4.3670114899510413</v>
      </c>
      <c r="J69" s="11">
        <f t="shared" si="20"/>
        <v>-3.3788228068423263</v>
      </c>
      <c r="K69" s="11">
        <f t="shared" si="20"/>
        <v>-3.2467325617847869</v>
      </c>
      <c r="L69" s="11">
        <f t="shared" si="20"/>
        <v>-4.6088045819464387</v>
      </c>
      <c r="M69" s="11">
        <f t="shared" si="20"/>
        <v>-0.44527079831924349</v>
      </c>
      <c r="N69" s="11">
        <f t="shared" si="20"/>
        <v>-0.14222826267195032</v>
      </c>
      <c r="O69" s="11">
        <f t="shared" si="20"/>
        <v>-8.4909132606955033</v>
      </c>
      <c r="P69" s="11">
        <f t="shared" si="20"/>
        <v>-40.936803077556576</v>
      </c>
    </row>
    <row r="70" spans="2:16" ht="14.5" thickBot="1">
      <c r="B70" s="15" t="s">
        <v>203</v>
      </c>
      <c r="C70" s="106"/>
      <c r="D70" s="10">
        <f>NPV(DCRBC,$D$58:$P$58)</f>
        <v>-1.9938313549435125</v>
      </c>
      <c r="E70" s="10">
        <f>NPV(DCRLC,$D$58:$P$58)</f>
        <v>-10.158918675757025</v>
      </c>
      <c r="F70" s="10">
        <f>NPV(DCRHC,$D$58:$P$58)</f>
        <v>3.5436502065084277</v>
      </c>
    </row>
    <row r="71" spans="2:16" ht="14.5" thickBot="1">
      <c r="B71" s="15" t="s">
        <v>204</v>
      </c>
      <c r="C71" s="106"/>
      <c r="E71" s="10">
        <f>NPV(DCRBC,$D$59:$P$59)</f>
        <v>-1.9938313549435125</v>
      </c>
      <c r="F71" s="10">
        <f>NPV(DCRBC,$D$60:$P$60)</f>
        <v>-1.9938313549435125</v>
      </c>
    </row>
    <row r="72" spans="2:16" ht="14.5" thickBot="1">
      <c r="B72" s="15" t="s">
        <v>205</v>
      </c>
      <c r="C72" s="106"/>
      <c r="E72" s="10">
        <f>NPV(DCRBC,$D$61:$P$61)</f>
        <v>-3.4454501478189239</v>
      </c>
      <c r="F72" s="10">
        <f>NPV(DCRBC,$D$62:$P$62)</f>
        <v>-0.5422125620681012</v>
      </c>
    </row>
    <row r="73" spans="2:16" ht="14.5" thickBot="1">
      <c r="B73" s="15" t="s">
        <v>206</v>
      </c>
      <c r="C73" s="106"/>
      <c r="E73" s="10">
        <f>NPV(DCRBC,$D$63:$P$63)</f>
        <v>-8.7835987421664843</v>
      </c>
      <c r="F73" s="10">
        <f>NPV(DCRBC,$D$64:$P$64)</f>
        <v>4.7959360322794602</v>
      </c>
    </row>
    <row r="74" spans="2:16" ht="14.5" thickBot="1">
      <c r="B74" s="15" t="s">
        <v>207</v>
      </c>
      <c r="C74" s="106"/>
      <c r="E74" s="10">
        <f>NPV(DCRBC,$D$65:$P$65)</f>
        <v>5.3060461438214848</v>
      </c>
      <c r="F74" s="10"/>
    </row>
    <row r="75" spans="2:16" ht="14.5" thickBot="1">
      <c r="B75" s="15" t="s">
        <v>208</v>
      </c>
      <c r="C75" s="106"/>
      <c r="E75" s="10">
        <f>NPV(DCRBC,$D$68:$P$68)</f>
        <v>0.51137134938891338</v>
      </c>
      <c r="F75" s="10">
        <f>NPV(DCRBC,$D$69:$P$69)</f>
        <v>-4.4990340592759281</v>
      </c>
    </row>
    <row r="76" spans="2:16" ht="14.25" customHeight="1" thickBot="1">
      <c r="B76" s="15" t="s">
        <v>209</v>
      </c>
      <c r="C76" s="106"/>
      <c r="E76" s="10">
        <f>NPV(DCRBC,$D$66:$P$66)</f>
        <v>7.0584240633599196</v>
      </c>
      <c r="F76" s="10">
        <f>NPV(DCRBC,$D$67:$P$67)</f>
        <v>0.88499695753669283</v>
      </c>
    </row>
    <row r="77" spans="2:16" ht="14.25" customHeight="1"/>
    <row r="78" spans="2:16" ht="14.25" customHeight="1">
      <c r="B78" s="20" t="s">
        <v>210</v>
      </c>
      <c r="C78" s="149" t="str">
        <f>D2</f>
        <v>2024/25</v>
      </c>
      <c r="D78" s="149" t="str">
        <f t="shared" ref="D78:N78" si="21">E2</f>
        <v>2025/26</v>
      </c>
      <c r="E78" s="149" t="str">
        <f t="shared" si="21"/>
        <v>2026/27</v>
      </c>
      <c r="F78" s="149" t="str">
        <f t="shared" si="21"/>
        <v>2027/28</v>
      </c>
      <c r="G78" s="149" t="str">
        <f t="shared" si="21"/>
        <v>2028/29</v>
      </c>
      <c r="H78" s="149" t="str">
        <f t="shared" si="21"/>
        <v>2029/30</v>
      </c>
      <c r="I78" s="149" t="str">
        <f t="shared" si="21"/>
        <v>2030/31</v>
      </c>
      <c r="J78" s="149" t="str">
        <f t="shared" si="21"/>
        <v>2031/32</v>
      </c>
      <c r="K78" s="149" t="str">
        <f t="shared" si="21"/>
        <v>2032/33</v>
      </c>
      <c r="L78" s="149" t="str">
        <f t="shared" si="21"/>
        <v>2033/34</v>
      </c>
      <c r="M78" s="149" t="str">
        <f t="shared" si="21"/>
        <v>2034/35</v>
      </c>
      <c r="N78" s="149" t="str">
        <f t="shared" si="21"/>
        <v>2035/36</v>
      </c>
      <c r="O78" s="149" t="s">
        <v>166</v>
      </c>
      <c r="P78" s="149" t="s">
        <v>211</v>
      </c>
    </row>
    <row r="79" spans="2:16" ht="14.25" customHeight="1">
      <c r="B79" s="27" t="s">
        <v>198</v>
      </c>
      <c r="C79" s="150">
        <f>D47*1000</f>
        <v>389.16548162485969</v>
      </c>
      <c r="D79" s="150">
        <f t="shared" ref="D79:O79" si="22">E47*1000</f>
        <v>394.46637356166713</v>
      </c>
      <c r="E79" s="150">
        <f t="shared" si="22"/>
        <v>400.93412850343213</v>
      </c>
      <c r="F79" s="150">
        <f t="shared" si="22"/>
        <v>405.56824158026365</v>
      </c>
      <c r="G79" s="150">
        <f t="shared" si="22"/>
        <v>417.13685480084331</v>
      </c>
      <c r="H79" s="150">
        <f t="shared" si="22"/>
        <v>422.87115299663486</v>
      </c>
      <c r="I79" s="150">
        <f t="shared" si="22"/>
        <v>428.83882379341799</v>
      </c>
      <c r="J79" s="150">
        <f t="shared" si="22"/>
        <v>435.23990084918546</v>
      </c>
      <c r="K79" s="150">
        <f t="shared" si="22"/>
        <v>441.1075548169722</v>
      </c>
      <c r="L79" s="150">
        <f t="shared" si="22"/>
        <v>446.8751919557626</v>
      </c>
      <c r="M79" s="150">
        <f t="shared" si="22"/>
        <v>453.04289641053862</v>
      </c>
      <c r="N79" s="150">
        <f t="shared" si="22"/>
        <v>457.81036525936526</v>
      </c>
      <c r="O79" s="150">
        <f t="shared" si="22"/>
        <v>5967.6532246525394</v>
      </c>
      <c r="P79" s="151">
        <f>(NPV(DCRBC,$C$79:$O$79))/1000</f>
        <v>5.8064751715016465</v>
      </c>
    </row>
    <row r="80" spans="2:16" ht="14.25" customHeight="1">
      <c r="B80" s="27" t="s">
        <v>212</v>
      </c>
      <c r="C80" s="150">
        <f>D33*1000</f>
        <v>0</v>
      </c>
      <c r="D80" s="150">
        <f t="shared" ref="D80:O80" si="23">E33*1000</f>
        <v>0</v>
      </c>
      <c r="E80" s="150">
        <f t="shared" si="23"/>
        <v>0</v>
      </c>
      <c r="F80" s="150">
        <f t="shared" si="23"/>
        <v>0</v>
      </c>
      <c r="G80" s="150">
        <f t="shared" si="23"/>
        <v>-817.74840748650638</v>
      </c>
      <c r="H80" s="150">
        <f t="shared" si="23"/>
        <v>-1035.5222783363349</v>
      </c>
      <c r="I80" s="150">
        <f t="shared" si="23"/>
        <v>-1163.7903508885945</v>
      </c>
      <c r="J80" s="150">
        <f t="shared" si="23"/>
        <v>-813.23502368579557</v>
      </c>
      <c r="K80" s="150">
        <f t="shared" si="23"/>
        <v>-1504.2886146715562</v>
      </c>
      <c r="L80" s="150">
        <f t="shared" si="23"/>
        <v>-251.88646827709459</v>
      </c>
      <c r="M80" s="150">
        <f t="shared" si="23"/>
        <v>-338.22966940869537</v>
      </c>
      <c r="N80" s="150">
        <f t="shared" si="23"/>
        <v>-4271.9512909726054</v>
      </c>
      <c r="O80" s="150">
        <f t="shared" si="23"/>
        <v>-35489.811204928032</v>
      </c>
      <c r="P80" s="151">
        <f>(NPV(DCRBC,$C$80:$O$80))/1000</f>
        <v>-20.201893357370526</v>
      </c>
    </row>
    <row r="81" spans="2:17" ht="14.25" customHeight="1">
      <c r="B81" s="27" t="s">
        <v>197</v>
      </c>
      <c r="C81" s="150">
        <f>D39*1000</f>
        <v>0</v>
      </c>
      <c r="D81" s="150">
        <f t="shared" ref="D81:O81" si="24">E39*1000</f>
        <v>0</v>
      </c>
      <c r="E81" s="150">
        <f t="shared" si="24"/>
        <v>0</v>
      </c>
      <c r="F81" s="150">
        <f t="shared" si="24"/>
        <v>0</v>
      </c>
      <c r="G81" s="150">
        <f t="shared" si="24"/>
        <v>-2530.7666629585401</v>
      </c>
      <c r="H81" s="150">
        <f t="shared" si="24"/>
        <v>-3003.4882916890733</v>
      </c>
      <c r="I81" s="150">
        <f t="shared" si="24"/>
        <v>-2115.0970237977199</v>
      </c>
      <c r="J81" s="150">
        <f t="shared" si="24"/>
        <v>-2294.9899511585413</v>
      </c>
      <c r="K81" s="150">
        <f t="shared" si="24"/>
        <v>-2836.4988176734832</v>
      </c>
      <c r="L81" s="150">
        <f t="shared" si="24"/>
        <v>-512.20761759832919</v>
      </c>
      <c r="M81" s="150">
        <f t="shared" si="24"/>
        <v>-205.63319173903488</v>
      </c>
      <c r="N81" s="150">
        <f t="shared" si="24"/>
        <v>-3741.4178679858101</v>
      </c>
      <c r="O81" s="150">
        <f t="shared" si="24"/>
        <v>-11414.645097281085</v>
      </c>
      <c r="P81" s="151">
        <f>(NPV(DCRBC,$C$81:$O$81))/1000</f>
        <v>-14.757482717966527</v>
      </c>
    </row>
    <row r="82" spans="2:17" ht="14.25" customHeight="1">
      <c r="B82" s="27" t="s">
        <v>213</v>
      </c>
      <c r="C82" s="15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  <c r="O82" s="150"/>
      <c r="P82" s="151">
        <f>(SUM(P79:P81))</f>
        <v>-29.152900903835409</v>
      </c>
      <c r="Q82" s="165"/>
    </row>
    <row r="83" spans="2:17" ht="14.25" customHeight="1">
      <c r="B83" s="27"/>
      <c r="C83" s="150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N83" s="150"/>
      <c r="O83" s="152"/>
      <c r="P83" s="152"/>
    </row>
    <row r="84" spans="2:17" ht="14.25" customHeight="1">
      <c r="B84" s="27" t="s">
        <v>214</v>
      </c>
      <c r="C84" s="150"/>
      <c r="D84" s="150"/>
      <c r="E84" s="150"/>
      <c r="F84" s="150"/>
      <c r="G84" s="150"/>
      <c r="H84" s="150"/>
      <c r="I84" s="150"/>
      <c r="J84" s="150"/>
      <c r="K84" s="150"/>
      <c r="L84" s="150"/>
      <c r="M84" s="150"/>
      <c r="N84" s="150"/>
      <c r="O84" s="152"/>
      <c r="P84" s="152">
        <f>NPV(DCRBC,D3:P3)</f>
        <v>27.159069548891896</v>
      </c>
      <c r="Q84" s="166">
        <f>48.92-P84</f>
        <v>21.760930451108106</v>
      </c>
    </row>
    <row r="85" spans="2:17" ht="14.25" customHeight="1">
      <c r="B85" s="27" t="s">
        <v>215</v>
      </c>
      <c r="C85" s="150"/>
      <c r="D85" s="150"/>
      <c r="E85" s="150"/>
      <c r="F85" s="150"/>
      <c r="G85" s="150"/>
      <c r="H85" s="150"/>
      <c r="I85" s="150"/>
      <c r="J85" s="150"/>
      <c r="K85" s="150"/>
      <c r="L85" s="150"/>
      <c r="M85" s="150"/>
      <c r="N85" s="150"/>
      <c r="O85" s="152"/>
      <c r="P85" s="152">
        <f>(P82+P84)</f>
        <v>-1.9938313549435129</v>
      </c>
    </row>
    <row r="86" spans="2:17" ht="14.25" customHeight="1"/>
    <row r="87" spans="2:17" ht="14.25" customHeight="1"/>
    <row r="88" spans="2:17" ht="14.25" customHeight="1"/>
    <row r="89" spans="2:17" ht="14.25" customHeight="1"/>
    <row r="90" spans="2:17" ht="14.25" customHeight="1"/>
    <row r="91" spans="2:17" ht="14.25" customHeight="1"/>
    <row r="92" spans="2:17" ht="14.25" customHeight="1"/>
    <row r="93" spans="2:17" ht="14.25" customHeight="1"/>
    <row r="94" spans="2:17" ht="14.25" customHeight="1"/>
    <row r="95" spans="2:17" ht="14.25" customHeight="1"/>
    <row r="96" spans="2:17" ht="14.25" customHeight="1"/>
    <row r="97" ht="14.25" customHeight="1"/>
    <row r="98" ht="14.25" customHeight="1"/>
    <row r="99" ht="14.25" customHeight="1"/>
  </sheetData>
  <mergeCells count="10">
    <mergeCell ref="B52:B57"/>
    <mergeCell ref="B58:B69"/>
    <mergeCell ref="B6:B8"/>
    <mergeCell ref="B13:B15"/>
    <mergeCell ref="B19:B23"/>
    <mergeCell ref="B25:B27"/>
    <mergeCell ref="B29:B31"/>
    <mergeCell ref="B47:B51"/>
    <mergeCell ref="B33:B38"/>
    <mergeCell ref="B39:B44"/>
  </mergeCells>
  <pageMargins left="0.7" right="0.7" top="0.75" bottom="0.75" header="0.3" footer="0.3"/>
  <pageSetup paperSize="9" orientation="portrait" verticalDpi="0" r:id="rId1"/>
  <headerFooter>
    <oddFooter>&amp;C_x000D_&amp;1#&amp;"Century Gothic"&amp;7&amp;K7F7F7F BUSINESS USE ONLY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C3D55-2E7C-45D1-A3C9-197C3EBF1C4A}">
  <dimension ref="A1:W95"/>
  <sheetViews>
    <sheetView showGridLines="0" topLeftCell="A55" zoomScale="80" zoomScaleNormal="80" workbookViewId="0">
      <selection activeCell="Q84" sqref="Q84"/>
    </sheetView>
  </sheetViews>
  <sheetFormatPr defaultColWidth="0" defaultRowHeight="0" customHeight="1" zeroHeight="1"/>
  <cols>
    <col min="1" max="1" width="7.75" customWidth="1"/>
    <col min="2" max="2" width="64.58203125" bestFit="1" customWidth="1"/>
    <col min="3" max="3" width="10.25" customWidth="1"/>
    <col min="4" max="4" width="11.08203125" bestFit="1" customWidth="1"/>
    <col min="5" max="6" width="10" bestFit="1" customWidth="1"/>
    <col min="7" max="8" width="8" bestFit="1" customWidth="1"/>
    <col min="9" max="10" width="8.83203125" bestFit="1" customWidth="1"/>
    <col min="11" max="11" width="8" bestFit="1" customWidth="1"/>
    <col min="12" max="15" width="8.83203125" bestFit="1" customWidth="1"/>
    <col min="16" max="16" width="11.5" bestFit="1" customWidth="1"/>
    <col min="17" max="17" width="8.75" customWidth="1"/>
    <col min="18" max="18" width="13.5" bestFit="1" customWidth="1"/>
    <col min="19" max="19" width="57.75" customWidth="1"/>
    <col min="20" max="23" width="8.75" customWidth="1"/>
    <col min="24" max="16384" width="8.75" hidden="1"/>
  </cols>
  <sheetData>
    <row r="1" spans="2:17" ht="14">
      <c r="B1" s="23" t="str">
        <f>Inp!B6</f>
        <v>WOTS 3Tx + Aug. Existing WO-BWA line with 37/3.75</v>
      </c>
      <c r="D1" s="66"/>
      <c r="E1" s="66"/>
      <c r="F1" s="66"/>
      <c r="G1" s="73"/>
      <c r="H1" s="73"/>
      <c r="I1" s="66"/>
      <c r="J1" s="73"/>
      <c r="K1" s="66"/>
      <c r="L1" s="66"/>
      <c r="M1" s="66"/>
      <c r="N1" s="66"/>
      <c r="O1" s="73"/>
      <c r="P1" s="67" t="s">
        <v>166</v>
      </c>
    </row>
    <row r="2" spans="2:17" ht="14">
      <c r="B2" s="25">
        <f>$D$1</f>
        <v>0</v>
      </c>
      <c r="D2" s="25" t="str">
        <f>Inp!D18</f>
        <v>2024/25</v>
      </c>
      <c r="E2" s="25" t="str">
        <f>Inp!E18</f>
        <v>2025/26</v>
      </c>
      <c r="F2" s="25" t="str">
        <f>Inp!F18</f>
        <v>2026/27</v>
      </c>
      <c r="G2" s="25" t="str">
        <f>Inp!G18</f>
        <v>2027/28</v>
      </c>
      <c r="H2" s="25" t="str">
        <f>Inp!H18</f>
        <v>2028/29</v>
      </c>
      <c r="I2" s="25" t="str">
        <f>Inp!I18</f>
        <v>2029/30</v>
      </c>
      <c r="J2" s="25" t="str">
        <f>Inp!J18</f>
        <v>2030/31</v>
      </c>
      <c r="K2" s="25" t="str">
        <f>Inp!K18</f>
        <v>2031/32</v>
      </c>
      <c r="L2" s="25" t="str">
        <f>Inp!L18</f>
        <v>2032/33</v>
      </c>
      <c r="M2" s="25" t="str">
        <f>Inp!M18</f>
        <v>2033/34</v>
      </c>
      <c r="N2" s="25" t="str">
        <f>Inp!N18</f>
        <v>2034/35</v>
      </c>
      <c r="O2" s="25" t="str">
        <f>Inp!O18</f>
        <v>2035/36</v>
      </c>
      <c r="P2" s="24"/>
    </row>
    <row r="3" spans="2:17" ht="14">
      <c r="B3" s="68" t="s">
        <v>9</v>
      </c>
      <c r="D3" s="26">
        <v>0</v>
      </c>
      <c r="E3" s="26">
        <v>0</v>
      </c>
      <c r="F3" s="26">
        <v>0</v>
      </c>
      <c r="G3" s="19">
        <f>Inp!C6</f>
        <v>36.15</v>
      </c>
      <c r="H3" s="26">
        <v>0</v>
      </c>
      <c r="I3" s="26">
        <v>0</v>
      </c>
      <c r="J3" s="26">
        <v>0</v>
      </c>
      <c r="K3" s="26">
        <v>0</v>
      </c>
      <c r="L3" s="26">
        <v>0</v>
      </c>
      <c r="M3" s="26">
        <v>0</v>
      </c>
      <c r="N3" s="26">
        <v>0</v>
      </c>
      <c r="O3" s="26">
        <v>0</v>
      </c>
      <c r="P3" s="18">
        <v>0</v>
      </c>
      <c r="Q3" s="16"/>
    </row>
    <row r="4" spans="2:17" ht="14">
      <c r="B4" s="29" t="s">
        <v>167</v>
      </c>
      <c r="D4" s="74">
        <v>0</v>
      </c>
      <c r="E4" s="74">
        <v>0</v>
      </c>
      <c r="F4" s="74">
        <v>0</v>
      </c>
      <c r="G4" s="74">
        <v>0</v>
      </c>
      <c r="H4" s="74">
        <v>0</v>
      </c>
      <c r="I4" s="74">
        <v>0</v>
      </c>
      <c r="J4" s="74">
        <v>0</v>
      </c>
      <c r="K4" s="74">
        <v>0</v>
      </c>
      <c r="L4" s="74">
        <v>0</v>
      </c>
      <c r="M4" s="74">
        <v>0</v>
      </c>
      <c r="N4" s="74">
        <v>0</v>
      </c>
      <c r="O4" s="74">
        <v>0</v>
      </c>
      <c r="P4" s="75">
        <v>0</v>
      </c>
    </row>
    <row r="5" spans="2:17" ht="14">
      <c r="B5" s="42" t="s">
        <v>168</v>
      </c>
      <c r="C5" s="107" t="s">
        <v>169</v>
      </c>
    </row>
    <row r="6" spans="2:17" ht="14">
      <c r="B6" s="187" t="s">
        <v>170</v>
      </c>
      <c r="C6" s="105" t="s">
        <v>171</v>
      </c>
      <c r="D6" s="36">
        <v>0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3">
        <v>0</v>
      </c>
    </row>
    <row r="7" spans="2:17" ht="14">
      <c r="B7" s="188"/>
      <c r="C7" s="105" t="s">
        <v>172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3">
        <v>0</v>
      </c>
    </row>
    <row r="8" spans="2:17" ht="14">
      <c r="B8" s="189"/>
      <c r="C8" s="105" t="s">
        <v>173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3">
        <v>0</v>
      </c>
    </row>
    <row r="9" spans="2:17" ht="14">
      <c r="B9" s="69" t="s">
        <v>174</v>
      </c>
      <c r="C9" s="69"/>
      <c r="D9" s="70">
        <v>0</v>
      </c>
      <c r="E9" s="70">
        <v>0</v>
      </c>
      <c r="F9" s="70">
        <v>0</v>
      </c>
      <c r="G9" s="70">
        <v>0</v>
      </c>
      <c r="H9" s="70">
        <v>0</v>
      </c>
      <c r="I9" s="70">
        <v>0</v>
      </c>
      <c r="J9" s="70">
        <v>0</v>
      </c>
      <c r="K9" s="70">
        <v>0</v>
      </c>
      <c r="L9" s="70">
        <v>0</v>
      </c>
      <c r="M9" s="70">
        <v>0</v>
      </c>
      <c r="N9" s="70">
        <v>0</v>
      </c>
      <c r="O9" s="70">
        <v>0</v>
      </c>
      <c r="P9" s="33">
        <v>0</v>
      </c>
    </row>
    <row r="10" spans="2:17" ht="14">
      <c r="B10" s="69" t="s">
        <v>175</v>
      </c>
      <c r="C10" s="69"/>
      <c r="D10" s="70">
        <v>0</v>
      </c>
      <c r="E10" s="70">
        <v>0</v>
      </c>
      <c r="F10" s="70">
        <v>0</v>
      </c>
      <c r="G10" s="70">
        <v>0</v>
      </c>
      <c r="H10" s="70">
        <v>0</v>
      </c>
      <c r="I10" s="70">
        <v>0</v>
      </c>
      <c r="J10" s="70">
        <v>0</v>
      </c>
      <c r="K10" s="70">
        <v>0</v>
      </c>
      <c r="L10" s="70">
        <v>0</v>
      </c>
      <c r="M10" s="70">
        <v>0</v>
      </c>
      <c r="N10" s="70">
        <v>0</v>
      </c>
      <c r="O10" s="70">
        <v>0</v>
      </c>
      <c r="P10" s="33">
        <v>0</v>
      </c>
    </row>
    <row r="11" spans="2:17" ht="14">
      <c r="B11" s="69" t="s">
        <v>176</v>
      </c>
      <c r="C11" s="69"/>
      <c r="D11" s="70">
        <v>0</v>
      </c>
      <c r="E11" s="70">
        <v>0</v>
      </c>
      <c r="F11" s="70">
        <v>0</v>
      </c>
      <c r="G11" s="70">
        <v>0</v>
      </c>
      <c r="H11" s="70">
        <v>0</v>
      </c>
      <c r="I11" s="70">
        <v>0</v>
      </c>
      <c r="J11" s="70">
        <v>0</v>
      </c>
      <c r="K11" s="70">
        <v>0</v>
      </c>
      <c r="L11" s="70">
        <v>0</v>
      </c>
      <c r="M11" s="70">
        <v>0</v>
      </c>
      <c r="N11" s="70">
        <v>0</v>
      </c>
      <c r="O11" s="70">
        <v>0</v>
      </c>
      <c r="P11" s="33">
        <v>0</v>
      </c>
    </row>
    <row r="12" spans="2:17" ht="14">
      <c r="B12" s="69" t="s">
        <v>177</v>
      </c>
      <c r="C12" s="69"/>
      <c r="D12" s="70">
        <v>0</v>
      </c>
      <c r="E12" s="70">
        <v>0</v>
      </c>
      <c r="F12" s="70">
        <v>0</v>
      </c>
      <c r="G12" s="70">
        <v>0</v>
      </c>
      <c r="H12" s="70">
        <v>0</v>
      </c>
      <c r="I12" s="70">
        <v>0</v>
      </c>
      <c r="J12" s="70">
        <v>0</v>
      </c>
      <c r="K12" s="70">
        <v>0</v>
      </c>
      <c r="L12" s="70">
        <v>0</v>
      </c>
      <c r="M12" s="70">
        <v>0</v>
      </c>
      <c r="N12" s="70">
        <v>0</v>
      </c>
      <c r="O12" s="70">
        <v>0</v>
      </c>
      <c r="P12" s="33">
        <v>0</v>
      </c>
    </row>
    <row r="13" spans="2:17" ht="14">
      <c r="B13" s="187" t="s">
        <v>178</v>
      </c>
      <c r="C13" s="105" t="s">
        <v>179</v>
      </c>
      <c r="D13" s="36">
        <v>0.3891654816248597</v>
      </c>
      <c r="E13" s="36">
        <v>0.39446637356166714</v>
      </c>
      <c r="F13" s="36">
        <v>0.40093412850343213</v>
      </c>
      <c r="G13" s="36">
        <v>0.40556824158026367</v>
      </c>
      <c r="H13" s="36">
        <v>0.41713685480084328</v>
      </c>
      <c r="I13" s="36">
        <v>0.42287115299663486</v>
      </c>
      <c r="J13" s="36">
        <v>0.42883882379341798</v>
      </c>
      <c r="K13" s="36">
        <v>0.43523990084918546</v>
      </c>
      <c r="L13" s="36">
        <v>0.44110755481697217</v>
      </c>
      <c r="M13" s="36">
        <v>0.44687519195576259</v>
      </c>
      <c r="N13" s="36">
        <v>0.45304289641053863</v>
      </c>
      <c r="O13" s="36">
        <v>0.45781036525936525</v>
      </c>
      <c r="P13" s="33">
        <v>5.9676532246525396</v>
      </c>
    </row>
    <row r="14" spans="2:17" ht="14">
      <c r="B14" s="188"/>
      <c r="C14" s="105" t="s">
        <v>180</v>
      </c>
      <c r="D14" s="36">
        <v>0.29187411121864476</v>
      </c>
      <c r="E14" s="36">
        <v>0.29584978017125035</v>
      </c>
      <c r="F14" s="36">
        <v>0.30070059637757407</v>
      </c>
      <c r="G14" s="36">
        <v>0.30417618118519774</v>
      </c>
      <c r="H14" s="36">
        <v>0.31285264110063249</v>
      </c>
      <c r="I14" s="36">
        <v>0.31715336474747613</v>
      </c>
      <c r="J14" s="36">
        <v>0.32162911784506348</v>
      </c>
      <c r="K14" s="36">
        <v>0.32642992563688911</v>
      </c>
      <c r="L14" s="36">
        <v>0.33083066611272915</v>
      </c>
      <c r="M14" s="36">
        <v>0.33515639396682195</v>
      </c>
      <c r="N14" s="36">
        <v>0.33978217230790397</v>
      </c>
      <c r="O14" s="36">
        <v>0.34335777394452394</v>
      </c>
      <c r="P14" s="33">
        <v>4.4757399184894044</v>
      </c>
    </row>
    <row r="15" spans="2:17" ht="14">
      <c r="B15" s="189"/>
      <c r="C15" s="105" t="s">
        <v>181</v>
      </c>
      <c r="D15" s="36">
        <v>0.48645685203107458</v>
      </c>
      <c r="E15" s="36">
        <v>0.49308296695208387</v>
      </c>
      <c r="F15" s="36">
        <v>0.50116766062929019</v>
      </c>
      <c r="G15" s="36">
        <v>0.5069603019753296</v>
      </c>
      <c r="H15" s="36">
        <v>0.52142106850105419</v>
      </c>
      <c r="I15" s="36">
        <v>0.52858894124579359</v>
      </c>
      <c r="J15" s="36">
        <v>0.53604852974177242</v>
      </c>
      <c r="K15" s="36">
        <v>0.54404987606148192</v>
      </c>
      <c r="L15" s="36">
        <v>0.55138444352121518</v>
      </c>
      <c r="M15" s="36">
        <v>0.55859398994470322</v>
      </c>
      <c r="N15" s="36">
        <v>0.56630362051317329</v>
      </c>
      <c r="O15" s="36">
        <v>0.57226295657420656</v>
      </c>
      <c r="P15" s="33">
        <v>7.4595665308156747</v>
      </c>
    </row>
    <row r="16" spans="2:17" ht="14">
      <c r="B16" s="69" t="s">
        <v>182</v>
      </c>
      <c r="C16" s="69"/>
      <c r="D16" s="70">
        <v>0</v>
      </c>
      <c r="E16" s="70">
        <v>0</v>
      </c>
      <c r="F16" s="70">
        <v>0</v>
      </c>
      <c r="G16" s="70">
        <v>0</v>
      </c>
      <c r="H16" s="70">
        <v>0</v>
      </c>
      <c r="I16" s="70">
        <v>0</v>
      </c>
      <c r="J16" s="70">
        <v>0</v>
      </c>
      <c r="K16" s="70">
        <v>0</v>
      </c>
      <c r="L16" s="70">
        <v>0</v>
      </c>
      <c r="M16" s="70">
        <v>0</v>
      </c>
      <c r="N16" s="70">
        <v>0</v>
      </c>
      <c r="O16" s="70">
        <v>0</v>
      </c>
      <c r="P16" s="33">
        <v>0</v>
      </c>
    </row>
    <row r="17" spans="2:16" ht="14">
      <c r="B17" s="69" t="s">
        <v>183</v>
      </c>
      <c r="C17" s="69"/>
      <c r="D17" s="70">
        <v>0</v>
      </c>
      <c r="E17" s="70">
        <v>0</v>
      </c>
      <c r="F17" s="70">
        <v>0</v>
      </c>
      <c r="G17" s="70">
        <v>0</v>
      </c>
      <c r="H17" s="70">
        <v>0</v>
      </c>
      <c r="I17" s="70">
        <v>0</v>
      </c>
      <c r="J17" s="70">
        <v>0</v>
      </c>
      <c r="K17" s="70">
        <v>0</v>
      </c>
      <c r="L17" s="70">
        <v>0</v>
      </c>
      <c r="M17" s="70">
        <v>0</v>
      </c>
      <c r="N17" s="70">
        <v>0</v>
      </c>
      <c r="O17" s="70">
        <v>0</v>
      </c>
      <c r="P17" s="33">
        <v>0</v>
      </c>
    </row>
    <row r="18" spans="2:16" ht="14">
      <c r="B18" s="35" t="s">
        <v>184</v>
      </c>
      <c r="C18" s="35"/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3">
        <v>0</v>
      </c>
    </row>
    <row r="19" spans="2:16" ht="14">
      <c r="B19" s="187" t="s">
        <v>185</v>
      </c>
      <c r="C19" s="105" t="s">
        <v>171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3">
        <v>0</v>
      </c>
    </row>
    <row r="20" spans="2:16" ht="14">
      <c r="B20" s="188"/>
      <c r="C20" s="105" t="s">
        <v>172</v>
      </c>
      <c r="D20" s="36">
        <v>0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3">
        <v>0</v>
      </c>
    </row>
    <row r="21" spans="2:16" ht="14">
      <c r="B21" s="188"/>
      <c r="C21" s="105" t="s">
        <v>173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3">
        <v>0</v>
      </c>
    </row>
    <row r="22" spans="2:16" ht="14">
      <c r="B22" s="188"/>
      <c r="C22" s="105" t="s">
        <v>180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3">
        <v>0</v>
      </c>
    </row>
    <row r="23" spans="2:16" ht="14">
      <c r="B23" s="188"/>
      <c r="C23" s="105" t="s">
        <v>181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3">
        <v>0</v>
      </c>
    </row>
    <row r="24" spans="2:16" ht="14">
      <c r="B24" s="71" t="s">
        <v>186</v>
      </c>
      <c r="C24" s="71"/>
      <c r="D24" s="72">
        <v>0</v>
      </c>
      <c r="E24" s="72">
        <v>0</v>
      </c>
      <c r="F24" s="72">
        <v>0</v>
      </c>
      <c r="G24" s="72">
        <v>0</v>
      </c>
      <c r="H24" s="72">
        <v>0</v>
      </c>
      <c r="I24" s="72">
        <v>0</v>
      </c>
      <c r="J24" s="72">
        <v>0</v>
      </c>
      <c r="K24" s="72">
        <v>0</v>
      </c>
      <c r="L24" s="72">
        <v>0</v>
      </c>
      <c r="M24" s="72">
        <v>0</v>
      </c>
      <c r="N24" s="72">
        <v>0</v>
      </c>
      <c r="O24" s="72">
        <v>0</v>
      </c>
      <c r="P24" s="33">
        <v>0</v>
      </c>
    </row>
    <row r="25" spans="2:16" ht="14">
      <c r="B25" s="190" t="s">
        <v>187</v>
      </c>
      <c r="C25" s="105" t="s">
        <v>171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3">
        <v>0</v>
      </c>
    </row>
    <row r="26" spans="2:16" ht="14">
      <c r="B26" s="191"/>
      <c r="C26" s="105" t="s">
        <v>172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3">
        <v>0</v>
      </c>
    </row>
    <row r="27" spans="2:16" ht="14">
      <c r="B27" s="192"/>
      <c r="C27" s="105" t="s">
        <v>173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3">
        <v>0</v>
      </c>
    </row>
    <row r="28" spans="2:16" ht="14">
      <c r="B28" s="69" t="s">
        <v>188</v>
      </c>
      <c r="C28" s="69"/>
      <c r="D28" s="70">
        <v>0</v>
      </c>
      <c r="E28" s="70">
        <v>0</v>
      </c>
      <c r="F28" s="70">
        <v>0</v>
      </c>
      <c r="G28" s="70">
        <v>0</v>
      </c>
      <c r="H28" s="70">
        <v>0</v>
      </c>
      <c r="I28" s="70">
        <v>0</v>
      </c>
      <c r="J28" s="70">
        <v>0</v>
      </c>
      <c r="K28" s="70">
        <v>0</v>
      </c>
      <c r="L28" s="70">
        <v>0</v>
      </c>
      <c r="M28" s="70">
        <v>0</v>
      </c>
      <c r="N28" s="70">
        <v>0</v>
      </c>
      <c r="O28" s="70">
        <v>0</v>
      </c>
      <c r="P28" s="33">
        <v>0</v>
      </c>
    </row>
    <row r="29" spans="2:16" ht="14">
      <c r="B29" s="187" t="s">
        <v>189</v>
      </c>
      <c r="C29" s="105" t="s">
        <v>171</v>
      </c>
      <c r="D29" s="36">
        <v>0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3">
        <v>0</v>
      </c>
    </row>
    <row r="30" spans="2:16" ht="14">
      <c r="B30" s="188"/>
      <c r="C30" s="105" t="s">
        <v>172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3">
        <v>0</v>
      </c>
    </row>
    <row r="31" spans="2:16" ht="14">
      <c r="B31" s="189"/>
      <c r="C31" s="105" t="s">
        <v>173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3">
        <v>0</v>
      </c>
    </row>
    <row r="32" spans="2:16" ht="14">
      <c r="B32" s="41" t="s">
        <v>190</v>
      </c>
    </row>
    <row r="33" spans="2:16" ht="14.15" customHeight="1">
      <c r="B33" s="181" t="s">
        <v>191</v>
      </c>
      <c r="C33" s="105" t="s">
        <v>158</v>
      </c>
      <c r="D33" s="34">
        <f>-Inp!D29</f>
        <v>0</v>
      </c>
      <c r="E33" s="34">
        <f>-Inp!E29</f>
        <v>0</v>
      </c>
      <c r="F33" s="34">
        <f>-Inp!F29</f>
        <v>0</v>
      </c>
      <c r="G33" s="34">
        <f>-Inp!G29</f>
        <v>0</v>
      </c>
      <c r="H33" s="34">
        <f>-Inp!H29</f>
        <v>-11.55565032789505</v>
      </c>
      <c r="I33" s="34">
        <f>-Inp!I29</f>
        <v>-3.3801965660120272</v>
      </c>
      <c r="J33" s="34">
        <f>-Inp!J29</f>
        <v>-16.215261713802519</v>
      </c>
      <c r="K33" s="34">
        <f>-Inp!K29</f>
        <v>-9.649874373573109</v>
      </c>
      <c r="L33" s="34">
        <f>-Inp!L29</f>
        <v>-2.2037470152865417</v>
      </c>
      <c r="M33" s="34">
        <f>-Inp!M29</f>
        <v>7.3262121888811125</v>
      </c>
      <c r="N33" s="34">
        <f>-Inp!N29</f>
        <v>16.80281404242842</v>
      </c>
      <c r="O33" s="34">
        <f>-Inp!O29</f>
        <v>-5.9911857993860123</v>
      </c>
      <c r="P33" s="79" cm="1">
        <f t="array" ref="P33">NPV(DCRBC,-Inp!P29:AY29)</f>
        <v>-99.483852990515302</v>
      </c>
    </row>
    <row r="34" spans="2:16" ht="14.15" customHeight="1">
      <c r="B34" s="182"/>
      <c r="C34" s="105" t="s">
        <v>192</v>
      </c>
      <c r="D34" s="34">
        <f>-Inp!D30</f>
        <v>0</v>
      </c>
      <c r="E34" s="34">
        <f>-Inp!E30</f>
        <v>0</v>
      </c>
      <c r="F34" s="34">
        <f>-Inp!F30</f>
        <v>0</v>
      </c>
      <c r="G34" s="34">
        <f>-Inp!G30</f>
        <v>0</v>
      </c>
      <c r="H34" s="34">
        <f>-Inp!H30</f>
        <v>-0.9952627780757638</v>
      </c>
      <c r="I34" s="34">
        <f>-Inp!I30</f>
        <v>-0.30125027152415818</v>
      </c>
      <c r="J34" s="34">
        <f>-Inp!J30</f>
        <v>-1.067598086421321</v>
      </c>
      <c r="K34" s="34">
        <f>-Inp!K30</f>
        <v>-2.5532790742118858</v>
      </c>
      <c r="L34" s="34">
        <f>-Inp!L30</f>
        <v>-0.40784597614865142</v>
      </c>
      <c r="M34" s="34">
        <f>-Inp!M30</f>
        <v>-2.1096536886385895</v>
      </c>
      <c r="N34" s="34">
        <f>-Inp!N30</f>
        <v>-2.2979139750886426</v>
      </c>
      <c r="O34" s="34">
        <f>-Inp!O30</f>
        <v>-2.5381130576323074</v>
      </c>
      <c r="P34" s="79" cm="1">
        <f t="array" ref="P34">NPV(DCRBC,-Inp!P30:AY30)</f>
        <v>-41.334850872898514</v>
      </c>
    </row>
    <row r="35" spans="2:16" ht="14.15" customHeight="1">
      <c r="B35" s="182"/>
      <c r="C35" s="105" t="s">
        <v>193</v>
      </c>
      <c r="D35" s="34">
        <f>-Inp!D32</f>
        <v>0</v>
      </c>
      <c r="E35" s="34">
        <f>-Inp!E32</f>
        <v>0</v>
      </c>
      <c r="F35" s="34">
        <f>-Inp!F32</f>
        <v>0</v>
      </c>
      <c r="G35" s="34">
        <f>-Inp!G32</f>
        <v>0</v>
      </c>
      <c r="H35" s="34">
        <f>-Inp!H32</f>
        <v>-1.0423336535844037</v>
      </c>
      <c r="I35" s="34">
        <f>-Inp!I32</f>
        <v>-1.3228124967601576</v>
      </c>
      <c r="J35" s="34">
        <f>-Inp!J32</f>
        <v>-0.83137639737600322</v>
      </c>
      <c r="K35" s="34">
        <f>-Inp!K32</f>
        <v>-1.4655263981112225</v>
      </c>
      <c r="L35" s="34">
        <f>-Inp!L32</f>
        <v>-1.0110633583453974</v>
      </c>
      <c r="M35" s="34">
        <f>-Inp!M32</f>
        <v>-3.2712263998055051</v>
      </c>
      <c r="N35" s="34">
        <f>-Inp!N32</f>
        <v>-0.6687184015344555</v>
      </c>
      <c r="O35" s="34">
        <f>-Inp!O32</f>
        <v>-1.8469688261697568</v>
      </c>
      <c r="P35" s="79" cm="1">
        <f t="array" ref="P35">NPV(DCRBC,-Inp!P32:AY32)</f>
        <v>-29.80883269064844</v>
      </c>
    </row>
    <row r="36" spans="2:16" ht="14.15" customHeight="1">
      <c r="B36" s="182"/>
      <c r="C36" s="105" t="s">
        <v>194</v>
      </c>
      <c r="D36" s="34">
        <f>-Inp!D33</f>
        <v>0</v>
      </c>
      <c r="E36" s="34">
        <f>-Inp!E33</f>
        <v>0</v>
      </c>
      <c r="F36" s="34">
        <f>-Inp!F33</f>
        <v>0</v>
      </c>
      <c r="G36" s="34">
        <f>-Inp!G33</f>
        <v>0</v>
      </c>
      <c r="H36" s="34">
        <f>-Inp!H33</f>
        <v>-0.88393863679605411</v>
      </c>
      <c r="I36" s="34">
        <f>-Inp!I33</f>
        <v>-1.3081968421073904</v>
      </c>
      <c r="J36" s="34">
        <f>-Inp!J33</f>
        <v>-0.8111561924262517</v>
      </c>
      <c r="K36" s="34">
        <f>-Inp!K33</f>
        <v>-1.3156601861047175</v>
      </c>
      <c r="L36" s="34">
        <f>-Inp!L33</f>
        <v>-2.0753159307617075</v>
      </c>
      <c r="M36" s="34">
        <f>-Inp!M33</f>
        <v>-4.0323268412751689</v>
      </c>
      <c r="N36" s="34">
        <f>-Inp!N33</f>
        <v>-3.7983737721551902</v>
      </c>
      <c r="O36" s="34">
        <f>-Inp!O33</f>
        <v>-0.51763299312184596</v>
      </c>
      <c r="P36" s="79" cm="1">
        <f t="array" ref="P36">NPV(DCRBC,-Inp!P33:AY33)</f>
        <v>-36.717278971704097</v>
      </c>
    </row>
    <row r="37" spans="2:16" ht="14.15" customHeight="1">
      <c r="B37" s="182"/>
      <c r="C37" s="105" t="s">
        <v>195</v>
      </c>
      <c r="D37" s="34">
        <f>D33</f>
        <v>0</v>
      </c>
      <c r="E37" s="34">
        <f t="shared" ref="E37:P37" si="0">E33</f>
        <v>0</v>
      </c>
      <c r="F37" s="34">
        <f t="shared" si="0"/>
        <v>0</v>
      </c>
      <c r="G37" s="34">
        <f t="shared" si="0"/>
        <v>0</v>
      </c>
      <c r="H37" s="34">
        <f t="shared" si="0"/>
        <v>-11.55565032789505</v>
      </c>
      <c r="I37" s="34">
        <f t="shared" si="0"/>
        <v>-3.3801965660120272</v>
      </c>
      <c r="J37" s="34">
        <f t="shared" si="0"/>
        <v>-16.215261713802519</v>
      </c>
      <c r="K37" s="34">
        <f t="shared" si="0"/>
        <v>-9.649874373573109</v>
      </c>
      <c r="L37" s="34">
        <f t="shared" si="0"/>
        <v>-2.2037470152865417</v>
      </c>
      <c r="M37" s="34">
        <f t="shared" si="0"/>
        <v>7.3262121888811125</v>
      </c>
      <c r="N37" s="34">
        <f t="shared" si="0"/>
        <v>16.80281404242842</v>
      </c>
      <c r="O37" s="34">
        <f t="shared" si="0"/>
        <v>-5.9911857993860123</v>
      </c>
      <c r="P37" s="79">
        <f t="shared" si="0"/>
        <v>-99.483852990515302</v>
      </c>
    </row>
    <row r="38" spans="2:16" ht="14.15" customHeight="1">
      <c r="B38" s="183"/>
      <c r="C38" s="105" t="s">
        <v>196</v>
      </c>
      <c r="D38" s="34">
        <f>D33</f>
        <v>0</v>
      </c>
      <c r="E38" s="34">
        <f t="shared" ref="E38:P38" si="1">E33</f>
        <v>0</v>
      </c>
      <c r="F38" s="34">
        <f t="shared" si="1"/>
        <v>0</v>
      </c>
      <c r="G38" s="34">
        <f t="shared" si="1"/>
        <v>0</v>
      </c>
      <c r="H38" s="34">
        <f t="shared" si="1"/>
        <v>-11.55565032789505</v>
      </c>
      <c r="I38" s="34">
        <f t="shared" si="1"/>
        <v>-3.3801965660120272</v>
      </c>
      <c r="J38" s="34">
        <f t="shared" si="1"/>
        <v>-16.215261713802519</v>
      </c>
      <c r="K38" s="34">
        <f t="shared" si="1"/>
        <v>-9.649874373573109</v>
      </c>
      <c r="L38" s="34">
        <f t="shared" si="1"/>
        <v>-2.2037470152865417</v>
      </c>
      <c r="M38" s="34">
        <f t="shared" si="1"/>
        <v>7.3262121888811125</v>
      </c>
      <c r="N38" s="34">
        <f t="shared" si="1"/>
        <v>16.80281404242842</v>
      </c>
      <c r="O38" s="34">
        <f t="shared" si="1"/>
        <v>-5.9911857993860123</v>
      </c>
      <c r="P38" s="79">
        <f t="shared" si="1"/>
        <v>-99.483852990515302</v>
      </c>
    </row>
    <row r="39" spans="2:16" ht="14">
      <c r="B39" s="181" t="s">
        <v>197</v>
      </c>
      <c r="C39" s="105" t="s">
        <v>158</v>
      </c>
      <c r="D39" s="34">
        <f>-Inp!D57*Inp!D$74/1000000</f>
        <v>0</v>
      </c>
      <c r="E39" s="34">
        <f>-Inp!E57*Inp!E$74/1000000</f>
        <v>0</v>
      </c>
      <c r="F39" s="34">
        <f>-Inp!F57*Inp!F$74/1000000</f>
        <v>0</v>
      </c>
      <c r="G39" s="34">
        <f>-Inp!G57*Inp!G$74/1000000</f>
        <v>0</v>
      </c>
      <c r="H39" s="34">
        <f>-Inp!H57*Inp!H$74/1000000</f>
        <v>-2.3382240634173197</v>
      </c>
      <c r="I39" s="34">
        <f>-Inp!I57*Inp!I$74/1000000</f>
        <v>-3.5641951739676676</v>
      </c>
      <c r="J39" s="34">
        <f>-Inp!J57*Inp!J$74/1000000</f>
        <v>-1.8696617964075934</v>
      </c>
      <c r="K39" s="34">
        <f>-Inp!K57*Inp!K$74/1000000</f>
        <v>-6.0344139038165814</v>
      </c>
      <c r="L39" s="34">
        <f>-Inp!L57*Inp!L$74/1000000</f>
        <v>-10.71976473316788</v>
      </c>
      <c r="M39" s="34">
        <f>-Inp!M57*Inp!M$74/1000000</f>
        <v>3.8637614680991366</v>
      </c>
      <c r="N39" s="34">
        <f>-Inp!N57*Inp!N$74/1000000</f>
        <v>9.3930664371653734</v>
      </c>
      <c r="O39" s="34">
        <f>-Inp!O57*Inp!O$74/1000000</f>
        <v>-3.8011958741950687</v>
      </c>
      <c r="P39" s="79" cm="1">
        <f t="array" ref="P39">NPV(DCRBC,-(Inp!P57:AY57*Inp!P$74:AY$74))/1000000</f>
        <v>-23.122599151733098</v>
      </c>
    </row>
    <row r="40" spans="2:16" ht="14">
      <c r="B40" s="182"/>
      <c r="C40" s="105" t="s">
        <v>192</v>
      </c>
      <c r="D40" s="34">
        <f>-Inp!D58*Inp!D$74/1000000</f>
        <v>0</v>
      </c>
      <c r="E40" s="34">
        <f>-Inp!E58*Inp!E$74/1000000</f>
        <v>0</v>
      </c>
      <c r="F40" s="34">
        <f>-Inp!F58*Inp!F$74/1000000</f>
        <v>0</v>
      </c>
      <c r="G40" s="34">
        <f>-Inp!G58*Inp!G$74/1000000</f>
        <v>0</v>
      </c>
      <c r="H40" s="34">
        <f>-Inp!H58*Inp!H$74/1000000</f>
        <v>-2.9317952823566711</v>
      </c>
      <c r="I40" s="34">
        <f>-Inp!I58*Inp!I$74/1000000</f>
        <v>-1.9031658910815294</v>
      </c>
      <c r="J40" s="34">
        <f>-Inp!J58*Inp!J$74/1000000</f>
        <v>-3.5728312458659484</v>
      </c>
      <c r="K40" s="34">
        <f>-Inp!K58*Inp!K$74/1000000</f>
        <v>-6.8523953535912119</v>
      </c>
      <c r="L40" s="34">
        <f>-Inp!L58*Inp!L$74/1000000</f>
        <v>-0.20765031211300194</v>
      </c>
      <c r="M40" s="34">
        <f>-Inp!M58*Inp!M$74/1000000</f>
        <v>-2.1341282097291656</v>
      </c>
      <c r="N40" s="34">
        <f>-Inp!N58*Inp!N$74/1000000</f>
        <v>-2.4797645027799304</v>
      </c>
      <c r="O40" s="34">
        <f>-Inp!O58*Inp!O$74/1000000</f>
        <v>-3.028854104188083</v>
      </c>
      <c r="P40" s="79" cm="1">
        <f t="array" ref="P40">NPV(DCRBC,-(Inp!P58:AY58*Inp!P$74:AY$74))/1000000</f>
        <v>-26.393773432725862</v>
      </c>
    </row>
    <row r="41" spans="2:16" ht="14">
      <c r="B41" s="182"/>
      <c r="C41" s="105" t="s">
        <v>193</v>
      </c>
      <c r="D41" s="34">
        <f>-Inp!D60*Inp!D$74/1000000</f>
        <v>0</v>
      </c>
      <c r="E41" s="34">
        <f>-Inp!E60*Inp!E$74/1000000</f>
        <v>0</v>
      </c>
      <c r="F41" s="34">
        <f>-Inp!F60*Inp!F$74/1000000</f>
        <v>0</v>
      </c>
      <c r="G41" s="34">
        <f>-Inp!G60*Inp!G$74/1000000</f>
        <v>0</v>
      </c>
      <c r="H41" s="34">
        <f>-Inp!H60*Inp!H$74/1000000</f>
        <v>-2.9545249018660238</v>
      </c>
      <c r="I41" s="34">
        <f>-Inp!I60*Inp!I$74/1000000</f>
        <v>-3.2476824193294389</v>
      </c>
      <c r="J41" s="34">
        <f>-Inp!J60*Inp!J$74/1000000</f>
        <v>-2.7253933605022</v>
      </c>
      <c r="K41" s="34">
        <f>-Inp!K60*Inp!K$74/1000000</f>
        <v>-3.5710645798059293</v>
      </c>
      <c r="L41" s="34">
        <f>-Inp!L60*Inp!L$74/1000000</f>
        <v>-1.921297409708882</v>
      </c>
      <c r="M41" s="34">
        <f>-Inp!M60*Inp!M$74/1000000</f>
        <v>-3.051180261784046</v>
      </c>
      <c r="N41" s="34">
        <f>-Inp!N60*Inp!N$74/1000000</f>
        <v>-0.62157853901390481</v>
      </c>
      <c r="O41" s="34">
        <f>-Inp!O60*Inp!O$74/1000000</f>
        <v>-0.88388164497214028</v>
      </c>
      <c r="P41" s="79" cm="1">
        <f t="array" ref="P41">NPV(DCRBC,-(Inp!P60:AY60*Inp!P$74:AY$74))/1000000</f>
        <v>-9.3794410348928228</v>
      </c>
    </row>
    <row r="42" spans="2:16" ht="14">
      <c r="B42" s="182"/>
      <c r="C42" s="105" t="s">
        <v>194</v>
      </c>
      <c r="D42" s="34">
        <f>-Inp!D61*Inp!D$74/1000000</f>
        <v>0</v>
      </c>
      <c r="E42" s="34">
        <f>-Inp!E61*Inp!E$74/1000000</f>
        <v>0</v>
      </c>
      <c r="F42" s="34">
        <f>-Inp!F61*Inp!F$74/1000000</f>
        <v>0</v>
      </c>
      <c r="G42" s="34">
        <f>-Inp!G61*Inp!G$74/1000000</f>
        <v>0</v>
      </c>
      <c r="H42" s="34">
        <f>-Inp!H61*Inp!H$74/1000000</f>
        <v>-3.2494421801866884</v>
      </c>
      <c r="I42" s="34">
        <f>-Inp!I61*Inp!I$74/1000000</f>
        <v>-3.8560105558395184</v>
      </c>
      <c r="J42" s="34">
        <f>-Inp!J61*Inp!J$74/1000000</f>
        <v>-1.4881219625316948</v>
      </c>
      <c r="K42" s="34">
        <f>-Inp!K61*Inp!K$74/1000000</f>
        <v>-1.8345140469899155</v>
      </c>
      <c r="L42" s="34">
        <f>-Inp!L61*Inp!L$74/1000000</f>
        <v>-3.0933511707426922</v>
      </c>
      <c r="M42" s="34">
        <f>-Inp!M61*Inp!M$74/1000000</f>
        <v>-3.4846580751727139</v>
      </c>
      <c r="N42" s="34">
        <f>-Inp!N61*Inp!N$74/1000000</f>
        <v>-3.05757341590432</v>
      </c>
      <c r="O42" s="34">
        <f>-Inp!O61*Inp!O$74/1000000</f>
        <v>-0.63512418605013843</v>
      </c>
      <c r="P42" s="79" cm="1">
        <f t="array" ref="P42">NPV(DCRBC,-(Inp!P61:AY61*Inp!P$74:AY$74))/1000000</f>
        <v>-8.8716433329105922</v>
      </c>
    </row>
    <row r="43" spans="2:16" ht="14">
      <c r="B43" s="182"/>
      <c r="C43" s="105" t="s">
        <v>195</v>
      </c>
      <c r="D43" s="34">
        <f>D39*(1+Inp!$D$15)</f>
        <v>0</v>
      </c>
      <c r="E43" s="34">
        <f>E39*(1+Inp!$D$15)</f>
        <v>0</v>
      </c>
      <c r="F43" s="34">
        <f>F39*(1+Inp!$D$15)</f>
        <v>0</v>
      </c>
      <c r="G43" s="34">
        <f>G39*(1+Inp!$D$15)</f>
        <v>0</v>
      </c>
      <c r="H43" s="34">
        <f>H39*(1+Inp!$D$15)</f>
        <v>-1.7536680475629898</v>
      </c>
      <c r="I43" s="34">
        <f>I39*(1+Inp!$D$15)</f>
        <v>-2.6731463804757505</v>
      </c>
      <c r="J43" s="34">
        <f>J39*(1+Inp!$D$15)</f>
        <v>-1.4022463473056952</v>
      </c>
      <c r="K43" s="34">
        <f>K39*(1+Inp!$D$15)</f>
        <v>-4.525810427862436</v>
      </c>
      <c r="L43" s="34">
        <f>L39*(1+Inp!$D$15)</f>
        <v>-8.0398235498759103</v>
      </c>
      <c r="M43" s="34">
        <f>M39*(1+Inp!$D$15)</f>
        <v>2.8978211010743524</v>
      </c>
      <c r="N43" s="34">
        <f>N39*(1+Inp!$D$15)</f>
        <v>7.04479982787403</v>
      </c>
      <c r="O43" s="34">
        <f>O39*(1+Inp!$D$15)</f>
        <v>-2.8508969056463016</v>
      </c>
      <c r="P43" s="79">
        <f>P39</f>
        <v>-23.122599151733098</v>
      </c>
    </row>
    <row r="44" spans="2:16" ht="14">
      <c r="B44" s="183"/>
      <c r="C44" s="105" t="s">
        <v>196</v>
      </c>
      <c r="D44" s="34">
        <f>D39*(1+Inp!$F$15)</f>
        <v>0</v>
      </c>
      <c r="E44" s="34">
        <f>E39*(1+Inp!$F$15)</f>
        <v>0</v>
      </c>
      <c r="F44" s="34">
        <f>F39*(1+Inp!$F$15)</f>
        <v>0</v>
      </c>
      <c r="G44" s="34">
        <f>G39*(1+Inp!$F$15)</f>
        <v>0</v>
      </c>
      <c r="H44" s="34">
        <f>H39*(1+Inp!$F$15)</f>
        <v>-2.9227800792716496</v>
      </c>
      <c r="I44" s="34">
        <f>I39*(1+Inp!$F$15)</f>
        <v>-4.4552439674595847</v>
      </c>
      <c r="J44" s="34">
        <f>J39*(1+Inp!$F$15)</f>
        <v>-2.3370772455094917</v>
      </c>
      <c r="K44" s="34">
        <f>K39*(1+Inp!$F$15)</f>
        <v>-7.5430173797707267</v>
      </c>
      <c r="L44" s="34">
        <f>L39*(1+Inp!$F$15)</f>
        <v>-13.399705916459849</v>
      </c>
      <c r="M44" s="34">
        <f>M39*(1+Inp!$F$15)</f>
        <v>4.8297018351239203</v>
      </c>
      <c r="N44" s="34">
        <f>N39*(1+Inp!$F$15)</f>
        <v>11.741333046456717</v>
      </c>
      <c r="O44" s="34">
        <f>O39*(1+Inp!$F$15)</f>
        <v>-4.7514948427438357</v>
      </c>
      <c r="P44" s="79">
        <f>P39</f>
        <v>-23.122599151733098</v>
      </c>
    </row>
    <row r="45" spans="2:16" ht="14">
      <c r="B45" s="109"/>
      <c r="C45" s="109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79"/>
    </row>
    <row r="46" spans="2:16" ht="14.5" thickBot="1">
      <c r="P46" s="79"/>
    </row>
    <row r="47" spans="2:16" ht="14.5" thickBot="1">
      <c r="B47" s="184" t="s">
        <v>198</v>
      </c>
      <c r="C47" s="108" t="s">
        <v>158</v>
      </c>
      <c r="D47" s="11">
        <f t="shared" ref="D47:P47" si="2">SUM(D6,D13,D19,D25,D29)</f>
        <v>0.3891654816248597</v>
      </c>
      <c r="E47" s="11">
        <f t="shared" si="2"/>
        <v>0.39446637356166714</v>
      </c>
      <c r="F47" s="11">
        <f t="shared" si="2"/>
        <v>0.40093412850343213</v>
      </c>
      <c r="G47" s="11">
        <f t="shared" si="2"/>
        <v>0.40556824158026367</v>
      </c>
      <c r="H47" s="11">
        <f t="shared" si="2"/>
        <v>0.41713685480084328</v>
      </c>
      <c r="I47" s="11">
        <f t="shared" si="2"/>
        <v>0.42287115299663486</v>
      </c>
      <c r="J47" s="11">
        <f t="shared" si="2"/>
        <v>0.42883882379341798</v>
      </c>
      <c r="K47" s="11">
        <f t="shared" si="2"/>
        <v>0.43523990084918546</v>
      </c>
      <c r="L47" s="11">
        <f t="shared" si="2"/>
        <v>0.44110755481697217</v>
      </c>
      <c r="M47" s="11">
        <f t="shared" si="2"/>
        <v>0.44687519195576259</v>
      </c>
      <c r="N47" s="11">
        <f t="shared" si="2"/>
        <v>0.45304289641053863</v>
      </c>
      <c r="O47" s="11">
        <f t="shared" si="2"/>
        <v>0.45781036525936525</v>
      </c>
      <c r="P47" s="11">
        <f t="shared" si="2"/>
        <v>5.9676532246525396</v>
      </c>
    </row>
    <row r="48" spans="2:16" ht="14.5" thickBot="1">
      <c r="B48" s="185"/>
      <c r="C48" s="108" t="s">
        <v>172</v>
      </c>
      <c r="D48" s="11">
        <f t="shared" ref="D48:P48" si="3">SUM(D7,D13,D20,D26,D30)</f>
        <v>0.3891654816248597</v>
      </c>
      <c r="E48" s="11">
        <f t="shared" si="3"/>
        <v>0.39446637356166714</v>
      </c>
      <c r="F48" s="11">
        <f t="shared" si="3"/>
        <v>0.40093412850343213</v>
      </c>
      <c r="G48" s="11">
        <f t="shared" si="3"/>
        <v>0.40556824158026367</v>
      </c>
      <c r="H48" s="11">
        <f t="shared" si="3"/>
        <v>0.41713685480084328</v>
      </c>
      <c r="I48" s="11">
        <f t="shared" si="3"/>
        <v>0.42287115299663486</v>
      </c>
      <c r="J48" s="11">
        <f t="shared" si="3"/>
        <v>0.42883882379341798</v>
      </c>
      <c r="K48" s="11">
        <f t="shared" si="3"/>
        <v>0.43523990084918546</v>
      </c>
      <c r="L48" s="11">
        <f t="shared" si="3"/>
        <v>0.44110755481697217</v>
      </c>
      <c r="M48" s="11">
        <f t="shared" si="3"/>
        <v>0.44687519195576259</v>
      </c>
      <c r="N48" s="11">
        <f t="shared" si="3"/>
        <v>0.45304289641053863</v>
      </c>
      <c r="O48" s="11">
        <f t="shared" si="3"/>
        <v>0.45781036525936525</v>
      </c>
      <c r="P48" s="11">
        <f t="shared" si="3"/>
        <v>5.9676532246525396</v>
      </c>
    </row>
    <row r="49" spans="2:18" ht="14.5" thickBot="1">
      <c r="B49" s="185"/>
      <c r="C49" s="108" t="s">
        <v>173</v>
      </c>
      <c r="D49" s="11">
        <f t="shared" ref="D49:P49" si="4">SUM(D8,D13,D21,D27,D31)</f>
        <v>0.3891654816248597</v>
      </c>
      <c r="E49" s="11">
        <f t="shared" si="4"/>
        <v>0.39446637356166714</v>
      </c>
      <c r="F49" s="11">
        <f t="shared" si="4"/>
        <v>0.40093412850343213</v>
      </c>
      <c r="G49" s="11">
        <f t="shared" si="4"/>
        <v>0.40556824158026367</v>
      </c>
      <c r="H49" s="11">
        <f t="shared" si="4"/>
        <v>0.41713685480084328</v>
      </c>
      <c r="I49" s="11">
        <f t="shared" si="4"/>
        <v>0.42287115299663486</v>
      </c>
      <c r="J49" s="11">
        <f t="shared" si="4"/>
        <v>0.42883882379341798</v>
      </c>
      <c r="K49" s="11">
        <f t="shared" si="4"/>
        <v>0.43523990084918546</v>
      </c>
      <c r="L49" s="11">
        <f t="shared" si="4"/>
        <v>0.44110755481697217</v>
      </c>
      <c r="M49" s="11">
        <f t="shared" si="4"/>
        <v>0.44687519195576259</v>
      </c>
      <c r="N49" s="11">
        <f t="shared" si="4"/>
        <v>0.45304289641053863</v>
      </c>
      <c r="O49" s="11">
        <f t="shared" si="4"/>
        <v>0.45781036525936525</v>
      </c>
      <c r="P49" s="11">
        <f t="shared" si="4"/>
        <v>5.9676532246525396</v>
      </c>
    </row>
    <row r="50" spans="2:18" ht="14.5" thickBot="1">
      <c r="B50" s="185"/>
      <c r="C50" s="108" t="s">
        <v>180</v>
      </c>
      <c r="D50" s="11">
        <f t="shared" ref="D50:P50" si="5">SUM(D6,D14,D22,D25,D29)</f>
        <v>0.29187411121864476</v>
      </c>
      <c r="E50" s="11">
        <f t="shared" si="5"/>
        <v>0.29584978017125035</v>
      </c>
      <c r="F50" s="11">
        <f t="shared" si="5"/>
        <v>0.30070059637757407</v>
      </c>
      <c r="G50" s="11">
        <f t="shared" si="5"/>
        <v>0.30417618118519774</v>
      </c>
      <c r="H50" s="11">
        <f t="shared" si="5"/>
        <v>0.31285264110063249</v>
      </c>
      <c r="I50" s="11">
        <f t="shared" si="5"/>
        <v>0.31715336474747613</v>
      </c>
      <c r="J50" s="11">
        <f t="shared" si="5"/>
        <v>0.32162911784506348</v>
      </c>
      <c r="K50" s="11">
        <f t="shared" si="5"/>
        <v>0.32642992563688911</v>
      </c>
      <c r="L50" s="11">
        <f t="shared" si="5"/>
        <v>0.33083066611272915</v>
      </c>
      <c r="M50" s="11">
        <f t="shared" si="5"/>
        <v>0.33515639396682195</v>
      </c>
      <c r="N50" s="11">
        <f t="shared" si="5"/>
        <v>0.33978217230790397</v>
      </c>
      <c r="O50" s="11">
        <f t="shared" si="5"/>
        <v>0.34335777394452394</v>
      </c>
      <c r="P50" s="11">
        <f t="shared" si="5"/>
        <v>4.4757399184894044</v>
      </c>
    </row>
    <row r="51" spans="2:18" ht="14.5" thickBot="1">
      <c r="B51" s="186"/>
      <c r="C51" s="108" t="s">
        <v>181</v>
      </c>
      <c r="D51" s="11">
        <f t="shared" ref="D51:P51" si="6">SUM(D6,D15,D23,D25,D29)</f>
        <v>0.48645685203107458</v>
      </c>
      <c r="E51" s="11">
        <f t="shared" si="6"/>
        <v>0.49308296695208387</v>
      </c>
      <c r="F51" s="11">
        <f t="shared" si="6"/>
        <v>0.50116766062929019</v>
      </c>
      <c r="G51" s="11">
        <f t="shared" si="6"/>
        <v>0.5069603019753296</v>
      </c>
      <c r="H51" s="11">
        <f t="shared" si="6"/>
        <v>0.52142106850105419</v>
      </c>
      <c r="I51" s="11">
        <f t="shared" si="6"/>
        <v>0.52858894124579359</v>
      </c>
      <c r="J51" s="11">
        <f t="shared" si="6"/>
        <v>0.53604852974177242</v>
      </c>
      <c r="K51" s="11">
        <f t="shared" si="6"/>
        <v>0.54404987606148192</v>
      </c>
      <c r="L51" s="11">
        <f t="shared" si="6"/>
        <v>0.55138444352121518</v>
      </c>
      <c r="M51" s="11">
        <f t="shared" si="6"/>
        <v>0.55859398994470322</v>
      </c>
      <c r="N51" s="11">
        <f t="shared" si="6"/>
        <v>0.56630362051317329</v>
      </c>
      <c r="O51" s="11">
        <f t="shared" si="6"/>
        <v>0.57226295657420656</v>
      </c>
      <c r="P51" s="11">
        <f t="shared" si="6"/>
        <v>7.4595665308156747</v>
      </c>
    </row>
    <row r="52" spans="2:18" ht="14.5" thickBot="1">
      <c r="B52" s="184" t="s">
        <v>199</v>
      </c>
      <c r="C52" s="108" t="s">
        <v>158</v>
      </c>
      <c r="D52" s="11">
        <f>-SUM(D33,D39)</f>
        <v>0</v>
      </c>
      <c r="E52" s="11">
        <f t="shared" ref="E52:P52" si="7">-SUM(E33,E39)</f>
        <v>0</v>
      </c>
      <c r="F52" s="11">
        <f t="shared" si="7"/>
        <v>0</v>
      </c>
      <c r="G52" s="11">
        <f t="shared" si="7"/>
        <v>0</v>
      </c>
      <c r="H52" s="11">
        <f t="shared" si="7"/>
        <v>13.893874391312369</v>
      </c>
      <c r="I52" s="11">
        <f t="shared" si="7"/>
        <v>6.9443917399796948</v>
      </c>
      <c r="J52" s="11">
        <f t="shared" si="7"/>
        <v>18.084923510210114</v>
      </c>
      <c r="K52" s="11">
        <f t="shared" si="7"/>
        <v>15.68428827738969</v>
      </c>
      <c r="L52" s="11">
        <f t="shared" si="7"/>
        <v>12.923511748454422</v>
      </c>
      <c r="M52" s="11">
        <f t="shared" si="7"/>
        <v>-11.18997365698025</v>
      </c>
      <c r="N52" s="11">
        <f t="shared" si="7"/>
        <v>-26.195880479593793</v>
      </c>
      <c r="O52" s="11">
        <f t="shared" si="7"/>
        <v>9.7923816735810814</v>
      </c>
      <c r="P52" s="11">
        <f t="shared" si="7"/>
        <v>122.6064521422484</v>
      </c>
      <c r="R52" s="12"/>
    </row>
    <row r="53" spans="2:18" ht="14.5" thickBot="1">
      <c r="B53" s="185"/>
      <c r="C53" s="108" t="s">
        <v>192</v>
      </c>
      <c r="D53" s="11">
        <f t="shared" ref="D53:P57" si="8">-SUM(D34,D40)</f>
        <v>0</v>
      </c>
      <c r="E53" s="11">
        <f t="shared" si="8"/>
        <v>0</v>
      </c>
      <c r="F53" s="11">
        <f t="shared" si="8"/>
        <v>0</v>
      </c>
      <c r="G53" s="11">
        <f t="shared" si="8"/>
        <v>0</v>
      </c>
      <c r="H53" s="11">
        <f t="shared" si="8"/>
        <v>3.9270580604324348</v>
      </c>
      <c r="I53" s="11">
        <f t="shared" si="8"/>
        <v>2.2044161626056877</v>
      </c>
      <c r="J53" s="11">
        <f t="shared" si="8"/>
        <v>4.6404293322872689</v>
      </c>
      <c r="K53" s="11">
        <f t="shared" si="8"/>
        <v>9.4056744278030973</v>
      </c>
      <c r="L53" s="11">
        <f t="shared" si="8"/>
        <v>0.61549628826165337</v>
      </c>
      <c r="M53" s="11">
        <f t="shared" si="8"/>
        <v>4.2437818983677555</v>
      </c>
      <c r="N53" s="11">
        <f t="shared" si="8"/>
        <v>4.777678477868573</v>
      </c>
      <c r="O53" s="11">
        <f t="shared" si="8"/>
        <v>5.56696716182039</v>
      </c>
      <c r="P53" s="11">
        <f t="shared" si="8"/>
        <v>67.728624305624379</v>
      </c>
      <c r="R53" s="12"/>
    </row>
    <row r="54" spans="2:18" ht="14.5" thickBot="1">
      <c r="B54" s="185"/>
      <c r="C54" s="108" t="s">
        <v>193</v>
      </c>
      <c r="D54" s="11">
        <f t="shared" si="8"/>
        <v>0</v>
      </c>
      <c r="E54" s="11">
        <f t="shared" si="8"/>
        <v>0</v>
      </c>
      <c r="F54" s="11">
        <f t="shared" si="8"/>
        <v>0</v>
      </c>
      <c r="G54" s="11">
        <f t="shared" si="8"/>
        <v>0</v>
      </c>
      <c r="H54" s="11">
        <f t="shared" si="8"/>
        <v>3.9968585554504275</v>
      </c>
      <c r="I54" s="11">
        <f t="shared" si="8"/>
        <v>4.5704949160895962</v>
      </c>
      <c r="J54" s="11">
        <f t="shared" si="8"/>
        <v>3.5567697578782034</v>
      </c>
      <c r="K54" s="11">
        <f t="shared" si="8"/>
        <v>5.036590977917152</v>
      </c>
      <c r="L54" s="11">
        <f t="shared" si="8"/>
        <v>2.9323607680542794</v>
      </c>
      <c r="M54" s="11">
        <f t="shared" si="8"/>
        <v>6.3224066615895511</v>
      </c>
      <c r="N54" s="11">
        <f t="shared" si="8"/>
        <v>1.2902969405483602</v>
      </c>
      <c r="O54" s="11">
        <f t="shared" si="8"/>
        <v>2.7308504711418973</v>
      </c>
      <c r="P54" s="11">
        <f t="shared" si="8"/>
        <v>39.188273725541265</v>
      </c>
      <c r="R54" s="12"/>
    </row>
    <row r="55" spans="2:18" ht="14.5" thickBot="1">
      <c r="B55" s="185"/>
      <c r="C55" s="108" t="s">
        <v>194</v>
      </c>
      <c r="D55" s="11">
        <f t="shared" si="8"/>
        <v>0</v>
      </c>
      <c r="E55" s="11">
        <f t="shared" si="8"/>
        <v>0</v>
      </c>
      <c r="F55" s="11">
        <f t="shared" si="8"/>
        <v>0</v>
      </c>
      <c r="G55" s="11">
        <f t="shared" si="8"/>
        <v>0</v>
      </c>
      <c r="H55" s="11">
        <f t="shared" si="8"/>
        <v>4.1333808169827426</v>
      </c>
      <c r="I55" s="11">
        <f t="shared" si="8"/>
        <v>5.1642073979469085</v>
      </c>
      <c r="J55" s="11">
        <f t="shared" si="8"/>
        <v>2.2992781549579466</v>
      </c>
      <c r="K55" s="11">
        <f t="shared" si="8"/>
        <v>3.1501742330946332</v>
      </c>
      <c r="L55" s="11">
        <f t="shared" si="8"/>
        <v>5.1686671015043997</v>
      </c>
      <c r="M55" s="11">
        <f t="shared" si="8"/>
        <v>7.5169849164478828</v>
      </c>
      <c r="N55" s="11">
        <f t="shared" si="8"/>
        <v>6.8559471880595098</v>
      </c>
      <c r="O55" s="11">
        <f t="shared" si="8"/>
        <v>1.1527571791719844</v>
      </c>
      <c r="P55" s="11">
        <f t="shared" si="8"/>
        <v>45.588922304614691</v>
      </c>
      <c r="R55" s="12"/>
    </row>
    <row r="56" spans="2:18" ht="14.5" thickBot="1">
      <c r="B56" s="185"/>
      <c r="C56" s="108" t="s">
        <v>195</v>
      </c>
      <c r="D56" s="11">
        <f t="shared" si="8"/>
        <v>0</v>
      </c>
      <c r="E56" s="11">
        <f t="shared" si="8"/>
        <v>0</v>
      </c>
      <c r="F56" s="11">
        <f t="shared" si="8"/>
        <v>0</v>
      </c>
      <c r="G56" s="11">
        <f t="shared" si="8"/>
        <v>0</v>
      </c>
      <c r="H56" s="11">
        <f t="shared" si="8"/>
        <v>13.309318375458039</v>
      </c>
      <c r="I56" s="11">
        <f t="shared" si="8"/>
        <v>6.0533429464877777</v>
      </c>
      <c r="J56" s="11">
        <f t="shared" si="8"/>
        <v>17.617508061108214</v>
      </c>
      <c r="K56" s="11">
        <f t="shared" si="8"/>
        <v>14.175684801435544</v>
      </c>
      <c r="L56" s="11">
        <f t="shared" si="8"/>
        <v>10.243570565162452</v>
      </c>
      <c r="M56" s="11">
        <f t="shared" si="8"/>
        <v>-10.224033289955464</v>
      </c>
      <c r="N56" s="11">
        <f t="shared" si="8"/>
        <v>-23.84761387030245</v>
      </c>
      <c r="O56" s="11">
        <f t="shared" si="8"/>
        <v>8.8420827050323147</v>
      </c>
      <c r="P56" s="11">
        <f t="shared" si="8"/>
        <v>122.6064521422484</v>
      </c>
      <c r="R56" s="12"/>
    </row>
    <row r="57" spans="2:18" ht="14.5" thickBot="1">
      <c r="B57" s="186"/>
      <c r="C57" s="108" t="s">
        <v>196</v>
      </c>
      <c r="D57" s="11">
        <f t="shared" si="8"/>
        <v>0</v>
      </c>
      <c r="E57" s="11">
        <f t="shared" si="8"/>
        <v>0</v>
      </c>
      <c r="F57" s="11">
        <f t="shared" si="8"/>
        <v>0</v>
      </c>
      <c r="G57" s="11">
        <f t="shared" si="8"/>
        <v>0</v>
      </c>
      <c r="H57" s="11">
        <f t="shared" si="8"/>
        <v>14.4784304071667</v>
      </c>
      <c r="I57" s="11">
        <f t="shared" si="8"/>
        <v>7.835440533471612</v>
      </c>
      <c r="J57" s="11">
        <f t="shared" si="8"/>
        <v>18.55233895931201</v>
      </c>
      <c r="K57" s="11">
        <f t="shared" si="8"/>
        <v>17.192891753343837</v>
      </c>
      <c r="L57" s="11">
        <f t="shared" si="8"/>
        <v>15.603452931746391</v>
      </c>
      <c r="M57" s="11">
        <f t="shared" si="8"/>
        <v>-12.155914024005032</v>
      </c>
      <c r="N57" s="11">
        <f t="shared" si="8"/>
        <v>-28.544147088885136</v>
      </c>
      <c r="O57" s="11">
        <f t="shared" si="8"/>
        <v>10.742680642129848</v>
      </c>
      <c r="P57" s="11">
        <f t="shared" si="8"/>
        <v>122.6064521422484</v>
      </c>
      <c r="R57" s="12"/>
    </row>
    <row r="58" spans="2:18" ht="14.5" thickBot="1">
      <c r="B58" s="184" t="s">
        <v>200</v>
      </c>
      <c r="C58" s="108" t="s">
        <v>158</v>
      </c>
      <c r="D58" s="11">
        <f t="shared" ref="D58:O58" si="9">SUM(D3:D4,D6,D13,D19,D25,D29,D33,D39)</f>
        <v>0.3891654816248597</v>
      </c>
      <c r="E58" s="11">
        <f t="shared" si="9"/>
        <v>0.39446637356166714</v>
      </c>
      <c r="F58" s="11">
        <f t="shared" si="9"/>
        <v>0.40093412850343213</v>
      </c>
      <c r="G58" s="11">
        <f t="shared" si="9"/>
        <v>36.555568241580261</v>
      </c>
      <c r="H58" s="11">
        <f>SUM(H3:H4,H6,H13,H19,H25,H29,H33,H39)</f>
        <v>-13.476737536511527</v>
      </c>
      <c r="I58" s="11">
        <f t="shared" si="9"/>
        <v>-6.5215205869830601</v>
      </c>
      <c r="J58" s="11">
        <f t="shared" si="9"/>
        <v>-17.656084686416694</v>
      </c>
      <c r="K58" s="11">
        <f t="shared" si="9"/>
        <v>-15.249048376540506</v>
      </c>
      <c r="L58" s="11">
        <f t="shared" si="9"/>
        <v>-12.48240419363745</v>
      </c>
      <c r="M58" s="11">
        <f t="shared" si="9"/>
        <v>11.636848848936012</v>
      </c>
      <c r="N58" s="11">
        <f t="shared" si="9"/>
        <v>26.648923376004333</v>
      </c>
      <c r="O58" s="11">
        <f t="shared" si="9"/>
        <v>-9.3345713083217152</v>
      </c>
      <c r="P58" s="11">
        <f>SUM(P3:P4,P6,P13,P19,P25,P29,P33,P39)</f>
        <v>-116.63879891759586</v>
      </c>
    </row>
    <row r="59" spans="2:18" ht="14.5" thickBot="1">
      <c r="B59" s="185"/>
      <c r="C59" s="108" t="s">
        <v>172</v>
      </c>
      <c r="D59" s="11">
        <f t="shared" ref="D59:P59" si="10">SUM(D3:D4,D7,D13,D20,D26,D30,D33,D39)</f>
        <v>0.3891654816248597</v>
      </c>
      <c r="E59" s="11">
        <f t="shared" si="10"/>
        <v>0.39446637356166714</v>
      </c>
      <c r="F59" s="11">
        <f t="shared" si="10"/>
        <v>0.40093412850343213</v>
      </c>
      <c r="G59" s="11">
        <f t="shared" si="10"/>
        <v>36.555568241580261</v>
      </c>
      <c r="H59" s="11">
        <f t="shared" si="10"/>
        <v>-13.476737536511527</v>
      </c>
      <c r="I59" s="11">
        <f t="shared" si="10"/>
        <v>-6.5215205869830601</v>
      </c>
      <c r="J59" s="11">
        <f t="shared" si="10"/>
        <v>-17.656084686416694</v>
      </c>
      <c r="K59" s="11">
        <f t="shared" si="10"/>
        <v>-15.249048376540506</v>
      </c>
      <c r="L59" s="11">
        <f t="shared" si="10"/>
        <v>-12.48240419363745</v>
      </c>
      <c r="M59" s="11">
        <f t="shared" si="10"/>
        <v>11.636848848936012</v>
      </c>
      <c r="N59" s="11">
        <f t="shared" si="10"/>
        <v>26.648923376004333</v>
      </c>
      <c r="O59" s="11">
        <f t="shared" si="10"/>
        <v>-9.3345713083217152</v>
      </c>
      <c r="P59" s="11">
        <f t="shared" si="10"/>
        <v>-116.63879891759586</v>
      </c>
    </row>
    <row r="60" spans="2:18" ht="14.5" thickBot="1">
      <c r="B60" s="185"/>
      <c r="C60" s="108" t="s">
        <v>173</v>
      </c>
      <c r="D60" s="11">
        <f t="shared" ref="D60:P60" si="11">SUM(D3:D4,D8,D13,D21,D27,D31,D33,D39)</f>
        <v>0.3891654816248597</v>
      </c>
      <c r="E60" s="11">
        <f t="shared" si="11"/>
        <v>0.39446637356166714</v>
      </c>
      <c r="F60" s="11">
        <f t="shared" si="11"/>
        <v>0.40093412850343213</v>
      </c>
      <c r="G60" s="11">
        <f t="shared" si="11"/>
        <v>36.555568241580261</v>
      </c>
      <c r="H60" s="11">
        <f t="shared" si="11"/>
        <v>-13.476737536511527</v>
      </c>
      <c r="I60" s="11">
        <f t="shared" si="11"/>
        <v>-6.5215205869830601</v>
      </c>
      <c r="J60" s="11">
        <f t="shared" si="11"/>
        <v>-17.656084686416694</v>
      </c>
      <c r="K60" s="11">
        <f t="shared" si="11"/>
        <v>-15.249048376540506</v>
      </c>
      <c r="L60" s="11">
        <f t="shared" si="11"/>
        <v>-12.48240419363745</v>
      </c>
      <c r="M60" s="11">
        <f t="shared" si="11"/>
        <v>11.636848848936012</v>
      </c>
      <c r="N60" s="11">
        <f t="shared" si="11"/>
        <v>26.648923376004333</v>
      </c>
      <c r="O60" s="11">
        <f t="shared" si="11"/>
        <v>-9.3345713083217152</v>
      </c>
      <c r="P60" s="11">
        <f t="shared" si="11"/>
        <v>-116.63879891759586</v>
      </c>
    </row>
    <row r="61" spans="2:18" ht="14.5" thickBot="1">
      <c r="B61" s="185"/>
      <c r="C61" s="108" t="s">
        <v>180</v>
      </c>
      <c r="D61" s="11">
        <f t="shared" ref="D61:P61" si="12">SUM(D3:D4,D6,D14,D22,D25,D29,D33,D39)</f>
        <v>0.29187411121864476</v>
      </c>
      <c r="E61" s="11">
        <f t="shared" si="12"/>
        <v>0.29584978017125035</v>
      </c>
      <c r="F61" s="11">
        <f t="shared" si="12"/>
        <v>0.30070059637757407</v>
      </c>
      <c r="G61" s="11">
        <f t="shared" si="12"/>
        <v>36.454176181185197</v>
      </c>
      <c r="H61" s="11">
        <f t="shared" si="12"/>
        <v>-13.581021750211738</v>
      </c>
      <c r="I61" s="11">
        <f t="shared" si="12"/>
        <v>-6.6272383752322188</v>
      </c>
      <c r="J61" s="11">
        <f t="shared" si="12"/>
        <v>-17.763294392365051</v>
      </c>
      <c r="K61" s="11">
        <f t="shared" si="12"/>
        <v>-15.357858351752801</v>
      </c>
      <c r="L61" s="11">
        <f t="shared" si="12"/>
        <v>-12.592681082341691</v>
      </c>
      <c r="M61" s="11">
        <f t="shared" si="12"/>
        <v>11.525130050947071</v>
      </c>
      <c r="N61" s="11">
        <f t="shared" si="12"/>
        <v>26.535662651901696</v>
      </c>
      <c r="O61" s="11">
        <f t="shared" si="12"/>
        <v>-9.4490238996365576</v>
      </c>
      <c r="P61" s="11">
        <f t="shared" si="12"/>
        <v>-118.13071222375899</v>
      </c>
    </row>
    <row r="62" spans="2:18" ht="14.5" thickBot="1">
      <c r="B62" s="185"/>
      <c r="C62" s="108" t="s">
        <v>181</v>
      </c>
      <c r="D62" s="11">
        <f t="shared" ref="D62:P62" si="13">SUM(D3:D4,D6,D15,D23,D25,D29,D33,D39)</f>
        <v>0.48645685203107458</v>
      </c>
      <c r="E62" s="11">
        <f t="shared" si="13"/>
        <v>0.49308296695208387</v>
      </c>
      <c r="F62" s="11">
        <f t="shared" si="13"/>
        <v>0.50116766062929019</v>
      </c>
      <c r="G62" s="11">
        <f t="shared" si="13"/>
        <v>36.656960301975332</v>
      </c>
      <c r="H62" s="11">
        <f t="shared" si="13"/>
        <v>-13.372453322811316</v>
      </c>
      <c r="I62" s="11">
        <f t="shared" si="13"/>
        <v>-6.4158027987339015</v>
      </c>
      <c r="J62" s="11">
        <f t="shared" si="13"/>
        <v>-17.548874980468341</v>
      </c>
      <c r="K62" s="11">
        <f t="shared" si="13"/>
        <v>-15.140238401328208</v>
      </c>
      <c r="L62" s="11">
        <f t="shared" si="13"/>
        <v>-12.372127304933207</v>
      </c>
      <c r="M62" s="11">
        <f t="shared" si="13"/>
        <v>11.748567646924952</v>
      </c>
      <c r="N62" s="11">
        <f t="shared" si="13"/>
        <v>26.762184100106968</v>
      </c>
      <c r="O62" s="11">
        <f t="shared" si="13"/>
        <v>-9.2201187170068746</v>
      </c>
      <c r="P62" s="11">
        <f t="shared" si="13"/>
        <v>-115.14688561143272</v>
      </c>
    </row>
    <row r="63" spans="2:18" ht="14.5" thickBot="1">
      <c r="B63" s="185"/>
      <c r="C63" s="108" t="s">
        <v>201</v>
      </c>
      <c r="D63" s="11">
        <f>SUM(D3:D4,D6,D13,D19,D25,D29,D33,D39)</f>
        <v>0.3891654816248597</v>
      </c>
      <c r="E63" s="11">
        <f>SUM(E3:E4,E6,E13,E19,E25,E29,E33,E39)</f>
        <v>0.39446637356166714</v>
      </c>
      <c r="F63" s="11">
        <f>SUM(F3:F4,F6,F13,F19,F25,F29,F33,F39)</f>
        <v>0.40093412850343213</v>
      </c>
      <c r="G63" s="11">
        <f>SUM(Inp!F6,G4,G6,G13,G19,G25,G29,G33,G39)</f>
        <v>27.518068241580259</v>
      </c>
      <c r="H63" s="11">
        <f t="shared" ref="H63:P63" si="14">SUM(H3:H4,H6,H13,H19,H25,H29,H33,H39)</f>
        <v>-13.476737536511527</v>
      </c>
      <c r="I63" s="11">
        <f t="shared" si="14"/>
        <v>-6.5215205869830601</v>
      </c>
      <c r="J63" s="11">
        <f t="shared" si="14"/>
        <v>-17.656084686416694</v>
      </c>
      <c r="K63" s="11">
        <f t="shared" si="14"/>
        <v>-15.249048376540506</v>
      </c>
      <c r="L63" s="11">
        <f t="shared" si="14"/>
        <v>-12.48240419363745</v>
      </c>
      <c r="M63" s="11">
        <f t="shared" si="14"/>
        <v>11.636848848936012</v>
      </c>
      <c r="N63" s="11">
        <f t="shared" si="14"/>
        <v>26.648923376004333</v>
      </c>
      <c r="O63" s="11">
        <f t="shared" si="14"/>
        <v>-9.3345713083217152</v>
      </c>
      <c r="P63" s="11">
        <f t="shared" si="14"/>
        <v>-116.63879891759586</v>
      </c>
    </row>
    <row r="64" spans="2:18" ht="14.5" thickBot="1">
      <c r="B64" s="185"/>
      <c r="C64" s="108" t="s">
        <v>202</v>
      </c>
      <c r="D64" s="11">
        <f>SUM(D3:D4,D6,D13,D19,D25,D29,D3,D39)</f>
        <v>0.3891654816248597</v>
      </c>
      <c r="E64" s="11">
        <f>SUM(E3:E4,E6,E13,E19,E25,E29,E3,E39)</f>
        <v>0.39446637356166714</v>
      </c>
      <c r="F64" s="11">
        <f>SUM(F3:F4,F6,F13,F19,F25,F29,F3,F39)</f>
        <v>0.40093412850343213</v>
      </c>
      <c r="G64" s="11">
        <f>SUM(Inp!H6,G4,G6,G13,G19,G25,G29,G33,G39)</f>
        <v>45.593068241580262</v>
      </c>
      <c r="H64" s="11">
        <f t="shared" ref="H64:P64" si="15">SUM(H3:H4,H6,H13,H19,H25,H29,H33,H39)</f>
        <v>-13.476737536511527</v>
      </c>
      <c r="I64" s="11">
        <f t="shared" si="15"/>
        <v>-6.5215205869830601</v>
      </c>
      <c r="J64" s="11">
        <f t="shared" si="15"/>
        <v>-17.656084686416694</v>
      </c>
      <c r="K64" s="11">
        <f t="shared" si="15"/>
        <v>-15.249048376540506</v>
      </c>
      <c r="L64" s="11">
        <f t="shared" si="15"/>
        <v>-12.48240419363745</v>
      </c>
      <c r="M64" s="11">
        <f t="shared" si="15"/>
        <v>11.636848848936012</v>
      </c>
      <c r="N64" s="11">
        <f t="shared" si="15"/>
        <v>26.648923376004333</v>
      </c>
      <c r="O64" s="11">
        <f t="shared" si="15"/>
        <v>-9.3345713083217152</v>
      </c>
      <c r="P64" s="11">
        <f t="shared" si="15"/>
        <v>-116.63879891759586</v>
      </c>
    </row>
    <row r="65" spans="2:16" ht="14.5" thickBot="1">
      <c r="B65" s="185"/>
      <c r="C65" s="108" t="s">
        <v>192</v>
      </c>
      <c r="D65" s="11">
        <f>SUM(D3:D4,D6,D13,D19,D25,D29,D34,D40)</f>
        <v>0.3891654816248597</v>
      </c>
      <c r="E65" s="11">
        <f t="shared" ref="E65:P65" si="16">SUM(E3:E4,E6,E13,E19,E25,E29,E34,E40)</f>
        <v>0.39446637356166714</v>
      </c>
      <c r="F65" s="11">
        <f t="shared" si="16"/>
        <v>0.40093412850343213</v>
      </c>
      <c r="G65" s="11">
        <f t="shared" si="16"/>
        <v>36.555568241580261</v>
      </c>
      <c r="H65" s="11">
        <f t="shared" si="16"/>
        <v>-3.5099212056315916</v>
      </c>
      <c r="I65" s="11">
        <f t="shared" si="16"/>
        <v>-1.7815450096090528</v>
      </c>
      <c r="J65" s="11">
        <f t="shared" si="16"/>
        <v>-4.2115905084938516</v>
      </c>
      <c r="K65" s="11">
        <f t="shared" si="16"/>
        <v>-8.9704345269539125</v>
      </c>
      <c r="L65" s="11">
        <f t="shared" si="16"/>
        <v>-0.1743887334446812</v>
      </c>
      <c r="M65" s="11">
        <f t="shared" si="16"/>
        <v>-3.7969067064119928</v>
      </c>
      <c r="N65" s="11">
        <f t="shared" si="16"/>
        <v>-4.3246355814580344</v>
      </c>
      <c r="O65" s="11">
        <f t="shared" si="16"/>
        <v>-5.1091567965610256</v>
      </c>
      <c r="P65" s="11">
        <f t="shared" si="16"/>
        <v>-61.760971080971842</v>
      </c>
    </row>
    <row r="66" spans="2:16" ht="14.5" thickBot="1">
      <c r="B66" s="185"/>
      <c r="C66" s="108" t="s">
        <v>193</v>
      </c>
      <c r="D66" s="11">
        <f>SUM(D3:D4,D6,D13,D19,D25,D29,D35,D41)</f>
        <v>0.3891654816248597</v>
      </c>
      <c r="E66" s="11">
        <f t="shared" ref="E66:P66" si="17">SUM(E3:E4,E6,E13,E19,E25,E29,E35,E41)</f>
        <v>0.39446637356166714</v>
      </c>
      <c r="F66" s="11">
        <f t="shared" si="17"/>
        <v>0.40093412850343213</v>
      </c>
      <c r="G66" s="11">
        <f t="shared" si="17"/>
        <v>36.555568241580261</v>
      </c>
      <c r="H66" s="11">
        <f t="shared" si="17"/>
        <v>-3.5797217006495843</v>
      </c>
      <c r="I66" s="11">
        <f t="shared" si="17"/>
        <v>-4.1476237630929615</v>
      </c>
      <c r="J66" s="11">
        <f t="shared" si="17"/>
        <v>-3.1279309340847852</v>
      </c>
      <c r="K66" s="11">
        <f t="shared" si="17"/>
        <v>-4.6013510770679664</v>
      </c>
      <c r="L66" s="11">
        <f t="shared" si="17"/>
        <v>-2.4912532132373073</v>
      </c>
      <c r="M66" s="11">
        <f t="shared" si="17"/>
        <v>-5.8755314696337884</v>
      </c>
      <c r="N66" s="11">
        <f t="shared" si="17"/>
        <v>-0.83725404413782167</v>
      </c>
      <c r="O66" s="11">
        <f t="shared" si="17"/>
        <v>-2.273040105882532</v>
      </c>
      <c r="P66" s="11">
        <f t="shared" si="17"/>
        <v>-33.220620500888721</v>
      </c>
    </row>
    <row r="67" spans="2:16" ht="14.5" thickBot="1">
      <c r="B67" s="185"/>
      <c r="C67" s="108" t="s">
        <v>194</v>
      </c>
      <c r="D67" s="11">
        <f>SUM(D3:D4,D6,D13,D19,D25,D29,D36,D42)</f>
        <v>0.3891654816248597</v>
      </c>
      <c r="E67" s="11">
        <f t="shared" ref="E67:P67" si="18">SUM(E3:E4,E6,E13,E19,E25,E29,E36,E42)</f>
        <v>0.39446637356166714</v>
      </c>
      <c r="F67" s="11">
        <f t="shared" si="18"/>
        <v>0.40093412850343213</v>
      </c>
      <c r="G67" s="11">
        <f t="shared" si="18"/>
        <v>36.555568241580261</v>
      </c>
      <c r="H67" s="11">
        <f t="shared" si="18"/>
        <v>-3.716243962181899</v>
      </c>
      <c r="I67" s="11">
        <f t="shared" si="18"/>
        <v>-4.7413362449502738</v>
      </c>
      <c r="J67" s="11">
        <f t="shared" si="18"/>
        <v>-1.8704393311645284</v>
      </c>
      <c r="K67" s="11">
        <f t="shared" si="18"/>
        <v>-2.7149343322454476</v>
      </c>
      <c r="L67" s="11">
        <f t="shared" si="18"/>
        <v>-4.7275595466874272</v>
      </c>
      <c r="M67" s="11">
        <f t="shared" si="18"/>
        <v>-7.0701097244921201</v>
      </c>
      <c r="N67" s="11">
        <f t="shared" si="18"/>
        <v>-6.4029042916489711</v>
      </c>
      <c r="O67" s="11">
        <f t="shared" si="18"/>
        <v>-0.69494681391261914</v>
      </c>
      <c r="P67" s="11">
        <f t="shared" si="18"/>
        <v>-39.621269079962147</v>
      </c>
    </row>
    <row r="68" spans="2:16" ht="14.5" thickBot="1">
      <c r="B68" s="185"/>
      <c r="C68" s="108" t="s">
        <v>195</v>
      </c>
      <c r="D68" s="11">
        <f>SUM(D3:D4,D6,D13,D19,D25,D29,D37,D43)</f>
        <v>0.3891654816248597</v>
      </c>
      <c r="E68" s="11">
        <f t="shared" ref="E68:P68" si="19">SUM(E3:E4,E6,E13,E19,E25,E29,E37,E43)</f>
        <v>0.39446637356166714</v>
      </c>
      <c r="F68" s="11">
        <f t="shared" si="19"/>
        <v>0.40093412850343213</v>
      </c>
      <c r="G68" s="11">
        <f t="shared" si="19"/>
        <v>36.555568241580261</v>
      </c>
      <c r="H68" s="11">
        <f t="shared" si="19"/>
        <v>-12.892181520657196</v>
      </c>
      <c r="I68" s="11">
        <f t="shared" si="19"/>
        <v>-5.630471793491143</v>
      </c>
      <c r="J68" s="11">
        <f t="shared" si="19"/>
        <v>-17.188669237314798</v>
      </c>
      <c r="K68" s="11">
        <f t="shared" si="19"/>
        <v>-13.740444900586361</v>
      </c>
      <c r="L68" s="11">
        <f t="shared" si="19"/>
        <v>-9.8024630103454804</v>
      </c>
      <c r="M68" s="11">
        <f t="shared" si="19"/>
        <v>10.670908481911228</v>
      </c>
      <c r="N68" s="11">
        <f t="shared" si="19"/>
        <v>24.30065676671299</v>
      </c>
      <c r="O68" s="11">
        <f t="shared" si="19"/>
        <v>-8.3842723397729486</v>
      </c>
      <c r="P68" s="11">
        <f t="shared" si="19"/>
        <v>-116.63879891759586</v>
      </c>
    </row>
    <row r="69" spans="2:16" ht="14.5" thickBot="1">
      <c r="B69" s="186"/>
      <c r="C69" s="108" t="s">
        <v>196</v>
      </c>
      <c r="D69" s="11">
        <f>SUM(D3:D4,D6,D13,D19,D25,D29,D38,D44)</f>
        <v>0.3891654816248597</v>
      </c>
      <c r="E69" s="11">
        <f t="shared" ref="E69:P69" si="20">SUM(E3:E4,E6,E13,E19,E25,E29,E38,E44)</f>
        <v>0.39446637356166714</v>
      </c>
      <c r="F69" s="11">
        <f t="shared" si="20"/>
        <v>0.40093412850343213</v>
      </c>
      <c r="G69" s="11">
        <f t="shared" si="20"/>
        <v>36.555568241580261</v>
      </c>
      <c r="H69" s="11">
        <f t="shared" si="20"/>
        <v>-14.061293552365857</v>
      </c>
      <c r="I69" s="11">
        <f t="shared" si="20"/>
        <v>-7.4125693804749773</v>
      </c>
      <c r="J69" s="11">
        <f t="shared" si="20"/>
        <v>-18.123500135518594</v>
      </c>
      <c r="K69" s="11">
        <f t="shared" si="20"/>
        <v>-16.75765185249465</v>
      </c>
      <c r="L69" s="11">
        <f t="shared" si="20"/>
        <v>-15.162345376929419</v>
      </c>
      <c r="M69" s="11">
        <f t="shared" si="20"/>
        <v>12.602789215960795</v>
      </c>
      <c r="N69" s="11">
        <f t="shared" si="20"/>
        <v>28.997189985295677</v>
      </c>
      <c r="O69" s="11">
        <f t="shared" si="20"/>
        <v>-10.284870276870482</v>
      </c>
      <c r="P69" s="11">
        <f t="shared" si="20"/>
        <v>-116.63879891759586</v>
      </c>
    </row>
    <row r="70" spans="2:16" ht="14.5" thickBot="1">
      <c r="B70" s="15" t="s">
        <v>203</v>
      </c>
      <c r="C70" s="106"/>
      <c r="D70" s="10">
        <f>NPV(DCRBC,$D$58:$P$58)</f>
        <v>-45.660022900138671</v>
      </c>
      <c r="E70" s="10">
        <f>NPV(DCRLC,$D$58:$P$58)</f>
        <v>-68.828528524782868</v>
      </c>
      <c r="F70" s="10">
        <f>NPV(DCRHC,$D$58:$P$58)</f>
        <v>-28.486052974465661</v>
      </c>
    </row>
    <row r="71" spans="2:16" ht="14.5" thickBot="1">
      <c r="B71" s="15" t="s">
        <v>204</v>
      </c>
      <c r="C71" s="106"/>
      <c r="E71" s="10">
        <f>NPV(DCRBC,$D$59:$P$59)</f>
        <v>-45.660022900138671</v>
      </c>
      <c r="F71" s="10">
        <f>NPV(DCRBC,$D$60:$P$60)</f>
        <v>-45.660022900138671</v>
      </c>
    </row>
    <row r="72" spans="2:16" ht="14.5" thickBot="1">
      <c r="B72" s="15" t="s">
        <v>205</v>
      </c>
      <c r="C72" s="106"/>
      <c r="E72" s="10">
        <f>NPV(DCRBC,$D$61:$P$61)</f>
        <v>-47.111641693014079</v>
      </c>
      <c r="F72" s="10">
        <f>NPV(DCRBC,$D$62:$P$62)</f>
        <v>-44.208404107263249</v>
      </c>
    </row>
    <row r="73" spans="2:16" ht="14.5" thickBot="1">
      <c r="B73" s="15" t="s">
        <v>206</v>
      </c>
      <c r="C73" s="106"/>
      <c r="E73" s="10">
        <f>NPV(DCRBC,$D$63:$P$63)</f>
        <v>-52.554688379018181</v>
      </c>
      <c r="F73" s="10">
        <f>NPV(DCRBC,$D$64:$P$64)</f>
        <v>-38.765357421259168</v>
      </c>
    </row>
    <row r="74" spans="2:16" ht="14.5" thickBot="1">
      <c r="B74" s="15" t="s">
        <v>207</v>
      </c>
      <c r="C74" s="106"/>
      <c r="E74" s="10">
        <f>NPV(DCRBC,$D$65:$P$65)</f>
        <v>-14.586435464281726</v>
      </c>
      <c r="F74" s="10"/>
    </row>
    <row r="75" spans="2:16" ht="14.5" thickBot="1">
      <c r="B75" s="15" t="s">
        <v>208</v>
      </c>
      <c r="C75" s="106"/>
      <c r="E75" s="10">
        <f>NPV(DCRBC,$D$68:$P$68)</f>
        <v>-43.207420403921269</v>
      </c>
      <c r="F75" s="10">
        <f>NPV(DCRBC,$D$69:$P$69)</f>
        <v>-48.112625396356087</v>
      </c>
    </row>
    <row r="76" spans="2:16" ht="14.25" customHeight="1" thickBot="1">
      <c r="B76" s="15" t="s">
        <v>209</v>
      </c>
      <c r="C76" s="106"/>
      <c r="E76" s="10">
        <f>NPV(DCRBC,$D$66:$P$66)</f>
        <v>-0.55268316262255412</v>
      </c>
      <c r="F76" s="10">
        <f>NPV(DCRBC,$D$67:$P$67)</f>
        <v>-5.5878381850158769</v>
      </c>
    </row>
    <row r="77" spans="2:16" ht="14.25" customHeight="1"/>
    <row r="78" spans="2:16" ht="14.25" customHeight="1">
      <c r="B78" s="20" t="s">
        <v>210</v>
      </c>
      <c r="C78" s="149" t="str">
        <f>D2</f>
        <v>2024/25</v>
      </c>
      <c r="D78" s="149" t="str">
        <f t="shared" ref="D78:N78" si="21">E2</f>
        <v>2025/26</v>
      </c>
      <c r="E78" s="149" t="str">
        <f t="shared" si="21"/>
        <v>2026/27</v>
      </c>
      <c r="F78" s="149" t="str">
        <f t="shared" si="21"/>
        <v>2027/28</v>
      </c>
      <c r="G78" s="149" t="str">
        <f t="shared" si="21"/>
        <v>2028/29</v>
      </c>
      <c r="H78" s="149" t="str">
        <f t="shared" si="21"/>
        <v>2029/30</v>
      </c>
      <c r="I78" s="149" t="str">
        <f t="shared" si="21"/>
        <v>2030/31</v>
      </c>
      <c r="J78" s="149" t="str">
        <f t="shared" si="21"/>
        <v>2031/32</v>
      </c>
      <c r="K78" s="149" t="str">
        <f t="shared" si="21"/>
        <v>2032/33</v>
      </c>
      <c r="L78" s="149" t="str">
        <f t="shared" si="21"/>
        <v>2033/34</v>
      </c>
      <c r="M78" s="149" t="str">
        <f t="shared" si="21"/>
        <v>2034/35</v>
      </c>
      <c r="N78" s="149" t="str">
        <f t="shared" si="21"/>
        <v>2035/36</v>
      </c>
      <c r="O78" s="149" t="s">
        <v>166</v>
      </c>
      <c r="P78" s="149" t="s">
        <v>211</v>
      </c>
    </row>
    <row r="79" spans="2:16" ht="14.25" customHeight="1">
      <c r="B79" s="27" t="s">
        <v>198</v>
      </c>
      <c r="C79" s="150">
        <f>D47*1000</f>
        <v>389.16548162485969</v>
      </c>
      <c r="D79" s="150">
        <f t="shared" ref="D79:O79" si="22">E47*1000</f>
        <v>394.46637356166713</v>
      </c>
      <c r="E79" s="150">
        <f t="shared" si="22"/>
        <v>400.93412850343213</v>
      </c>
      <c r="F79" s="150">
        <f t="shared" si="22"/>
        <v>405.56824158026365</v>
      </c>
      <c r="G79" s="150">
        <f t="shared" si="22"/>
        <v>417.13685480084331</v>
      </c>
      <c r="H79" s="150">
        <f t="shared" si="22"/>
        <v>422.87115299663486</v>
      </c>
      <c r="I79" s="150">
        <f t="shared" si="22"/>
        <v>428.83882379341799</v>
      </c>
      <c r="J79" s="150">
        <f t="shared" si="22"/>
        <v>435.23990084918546</v>
      </c>
      <c r="K79" s="150">
        <f t="shared" si="22"/>
        <v>441.1075548169722</v>
      </c>
      <c r="L79" s="150">
        <f t="shared" si="22"/>
        <v>446.8751919557626</v>
      </c>
      <c r="M79" s="150">
        <f t="shared" si="22"/>
        <v>453.04289641053862</v>
      </c>
      <c r="N79" s="150">
        <f t="shared" si="22"/>
        <v>457.81036525936526</v>
      </c>
      <c r="O79" s="150">
        <f t="shared" si="22"/>
        <v>5967.6532246525394</v>
      </c>
      <c r="P79" s="151">
        <f>(NPV(DCRBC,$C$79:$O$79))/1000</f>
        <v>5.8064751715016465</v>
      </c>
    </row>
    <row r="80" spans="2:16" ht="14.25" customHeight="1">
      <c r="B80" s="27" t="s">
        <v>212</v>
      </c>
      <c r="C80" s="150">
        <f>D33*1000</f>
        <v>0</v>
      </c>
      <c r="D80" s="150">
        <f t="shared" ref="D80:O80" si="23">E33*1000</f>
        <v>0</v>
      </c>
      <c r="E80" s="150">
        <f t="shared" si="23"/>
        <v>0</v>
      </c>
      <c r="F80" s="150">
        <f t="shared" si="23"/>
        <v>0</v>
      </c>
      <c r="G80" s="150">
        <f t="shared" si="23"/>
        <v>-11555.650327895049</v>
      </c>
      <c r="H80" s="150">
        <f t="shared" si="23"/>
        <v>-3380.1965660120272</v>
      </c>
      <c r="I80" s="150">
        <f t="shared" si="23"/>
        <v>-16215.26171380252</v>
      </c>
      <c r="J80" s="150">
        <f t="shared" si="23"/>
        <v>-9649.8743735731096</v>
      </c>
      <c r="K80" s="150">
        <f t="shared" si="23"/>
        <v>-2203.7470152865417</v>
      </c>
      <c r="L80" s="150">
        <f t="shared" si="23"/>
        <v>7326.2121888811125</v>
      </c>
      <c r="M80" s="150">
        <f t="shared" si="23"/>
        <v>16802.814042428421</v>
      </c>
      <c r="N80" s="150">
        <f t="shared" si="23"/>
        <v>-5991.1857993860121</v>
      </c>
      <c r="O80" s="150">
        <f t="shared" si="23"/>
        <v>-99483.852990515297</v>
      </c>
      <c r="P80" s="151">
        <f>(NPV(DCRBC,$C$80:$O$80))/1000</f>
        <v>-59.639693411541813</v>
      </c>
    </row>
    <row r="81" spans="2:17" ht="14.25" customHeight="1">
      <c r="B81" s="27" t="s">
        <v>197</v>
      </c>
      <c r="C81" s="150">
        <f>D39*1000</f>
        <v>0</v>
      </c>
      <c r="D81" s="150">
        <f t="shared" ref="D81:O81" si="24">E39*1000</f>
        <v>0</v>
      </c>
      <c r="E81" s="150">
        <f t="shared" si="24"/>
        <v>0</v>
      </c>
      <c r="F81" s="150">
        <f t="shared" si="24"/>
        <v>0</v>
      </c>
      <c r="G81" s="150">
        <f t="shared" si="24"/>
        <v>-2338.2240634173195</v>
      </c>
      <c r="H81" s="150">
        <f t="shared" si="24"/>
        <v>-3564.1951739676674</v>
      </c>
      <c r="I81" s="150">
        <f t="shared" si="24"/>
        <v>-1869.6617964075936</v>
      </c>
      <c r="J81" s="150">
        <f t="shared" si="24"/>
        <v>-6034.4139038165813</v>
      </c>
      <c r="K81" s="150">
        <f t="shared" si="24"/>
        <v>-10719.76473316788</v>
      </c>
      <c r="L81" s="150">
        <f t="shared" si="24"/>
        <v>3863.7614680991364</v>
      </c>
      <c r="M81" s="150">
        <f t="shared" si="24"/>
        <v>9393.0664371653729</v>
      </c>
      <c r="N81" s="150">
        <f t="shared" si="24"/>
        <v>-3801.1958741950689</v>
      </c>
      <c r="O81" s="150">
        <f t="shared" si="24"/>
        <v>-23122.599151733099</v>
      </c>
      <c r="P81" s="151">
        <f>(NPV(DCRBC,$C$81:$O$81))/1000</f>
        <v>-19.405466575616533</v>
      </c>
    </row>
    <row r="82" spans="2:17" ht="14.25" customHeight="1">
      <c r="B82" s="27" t="s">
        <v>213</v>
      </c>
      <c r="C82" s="15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  <c r="O82" s="150"/>
      <c r="P82" s="151">
        <f>(SUM(P79:P81))</f>
        <v>-73.238684815656697</v>
      </c>
      <c r="Q82" s="165"/>
    </row>
    <row r="83" spans="2:17" ht="14.25" customHeight="1">
      <c r="B83" s="27"/>
      <c r="C83" s="150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N83" s="150"/>
      <c r="O83" s="152"/>
      <c r="P83" s="152"/>
    </row>
    <row r="84" spans="2:17" ht="14.25" customHeight="1">
      <c r="B84" s="27" t="s">
        <v>214</v>
      </c>
      <c r="C84" s="150"/>
      <c r="D84" s="150"/>
      <c r="E84" s="150"/>
      <c r="F84" s="150"/>
      <c r="G84" s="150"/>
      <c r="H84" s="150"/>
      <c r="I84" s="150"/>
      <c r="J84" s="150"/>
      <c r="K84" s="150"/>
      <c r="L84" s="150"/>
      <c r="M84" s="150"/>
      <c r="N84" s="150"/>
      <c r="O84" s="152"/>
      <c r="P84" s="152">
        <f>NPV(DCRBC,D3:P3)</f>
        <v>27.578661915518033</v>
      </c>
      <c r="Q84" s="166">
        <f>49.33-P84</f>
        <v>21.751338084481965</v>
      </c>
    </row>
    <row r="85" spans="2:17" ht="14.25" customHeight="1">
      <c r="B85" s="27" t="s">
        <v>215</v>
      </c>
      <c r="C85" s="150"/>
      <c r="D85" s="150"/>
      <c r="E85" s="150"/>
      <c r="F85" s="150"/>
      <c r="G85" s="150"/>
      <c r="H85" s="150"/>
      <c r="I85" s="150"/>
      <c r="J85" s="150"/>
      <c r="K85" s="150"/>
      <c r="L85" s="150"/>
      <c r="M85" s="150"/>
      <c r="N85" s="150"/>
      <c r="O85" s="152"/>
      <c r="P85" s="152">
        <f>(P82+P84)</f>
        <v>-45.660022900138664</v>
      </c>
    </row>
    <row r="86" spans="2:17" ht="14.25" customHeight="1"/>
    <row r="87" spans="2:17" ht="14.25" customHeight="1"/>
    <row r="88" spans="2:17" ht="14.25" customHeight="1"/>
    <row r="89" spans="2:17" ht="14.25" customHeight="1"/>
    <row r="90" spans="2:17" ht="14.25" customHeight="1"/>
    <row r="91" spans="2:17" ht="14.25" customHeight="1"/>
    <row r="92" spans="2:17" ht="14.25" customHeight="1"/>
    <row r="93" spans="2:17" ht="14.25" customHeight="1"/>
    <row r="94" spans="2:17" ht="14.25" customHeight="1"/>
    <row r="95" spans="2:17" ht="14.25" customHeight="1"/>
  </sheetData>
  <mergeCells count="10">
    <mergeCell ref="B39:B44"/>
    <mergeCell ref="B47:B51"/>
    <mergeCell ref="B52:B57"/>
    <mergeCell ref="B58:B69"/>
    <mergeCell ref="B6:B8"/>
    <mergeCell ref="B13:B15"/>
    <mergeCell ref="B19:B23"/>
    <mergeCell ref="B25:B27"/>
    <mergeCell ref="B29:B31"/>
    <mergeCell ref="B33:B38"/>
  </mergeCells>
  <pageMargins left="0.7" right="0.7" top="0.75" bottom="0.75" header="0.3" footer="0.3"/>
  <pageSetup paperSize="9" orientation="portrait" verticalDpi="0" r:id="rId1"/>
  <headerFooter>
    <oddFooter>&amp;C_x000D_&amp;1#&amp;"Century Gothic"&amp;7&amp;K7F7F7F BUSINESS USE ONLY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EB05F-E23D-4C20-8B71-090FAC1D1DBF}">
  <dimension ref="A1:W98"/>
  <sheetViews>
    <sheetView showGridLines="0" topLeftCell="A61" zoomScale="80" zoomScaleNormal="80" workbookViewId="0">
      <selection activeCell="Q84" sqref="Q84"/>
    </sheetView>
  </sheetViews>
  <sheetFormatPr defaultColWidth="0" defaultRowHeight="0" customHeight="1" zeroHeight="1"/>
  <cols>
    <col min="1" max="1" width="7.75" customWidth="1"/>
    <col min="2" max="2" width="64.58203125" bestFit="1" customWidth="1"/>
    <col min="3" max="3" width="10.25" customWidth="1"/>
    <col min="4" max="4" width="11.08203125" bestFit="1" customWidth="1"/>
    <col min="5" max="6" width="10" bestFit="1" customWidth="1"/>
    <col min="7" max="7" width="12" bestFit="1" customWidth="1"/>
    <col min="8" max="8" width="8" bestFit="1" customWidth="1"/>
    <col min="9" max="10" width="8.83203125" bestFit="1" customWidth="1"/>
    <col min="11" max="11" width="10.25" customWidth="1"/>
    <col min="12" max="14" width="8.83203125" bestFit="1" customWidth="1"/>
    <col min="15" max="15" width="12" customWidth="1"/>
    <col min="16" max="16" width="11.5" bestFit="1" customWidth="1"/>
    <col min="17" max="17" width="8.75" customWidth="1"/>
    <col min="18" max="18" width="13.5" bestFit="1" customWidth="1"/>
    <col min="19" max="19" width="57.75" customWidth="1"/>
    <col min="20" max="23" width="8.75" customWidth="1"/>
    <col min="24" max="16384" width="8.75" hidden="1"/>
  </cols>
  <sheetData>
    <row r="1" spans="2:17" ht="14">
      <c r="B1" s="23" t="str">
        <f>Inp!B7</f>
        <v>WOTS 3Tx + Add second cct (same conductor) to existing WO-BWA line</v>
      </c>
      <c r="D1" s="66"/>
      <c r="E1" s="66"/>
      <c r="F1" s="66"/>
      <c r="G1" s="73"/>
      <c r="H1" s="73"/>
      <c r="I1" s="66"/>
      <c r="J1" s="73"/>
      <c r="K1" s="66"/>
      <c r="L1" s="66"/>
      <c r="M1" s="66"/>
      <c r="N1" s="66"/>
      <c r="O1" s="73"/>
      <c r="P1" s="67" t="s">
        <v>166</v>
      </c>
    </row>
    <row r="2" spans="2:17" ht="14">
      <c r="B2" s="25">
        <f>$D$1</f>
        <v>0</v>
      </c>
      <c r="D2" s="25" t="str">
        <f>Inp!D18</f>
        <v>2024/25</v>
      </c>
      <c r="E2" s="25" t="str">
        <f>Inp!E18</f>
        <v>2025/26</v>
      </c>
      <c r="F2" s="25" t="str">
        <f>Inp!F18</f>
        <v>2026/27</v>
      </c>
      <c r="G2" s="25" t="str">
        <f>Inp!G18</f>
        <v>2027/28</v>
      </c>
      <c r="H2" s="25" t="str">
        <f>Inp!H18</f>
        <v>2028/29</v>
      </c>
      <c r="I2" s="25" t="str">
        <f>Inp!I18</f>
        <v>2029/30</v>
      </c>
      <c r="J2" s="25" t="str">
        <f>Inp!J18</f>
        <v>2030/31</v>
      </c>
      <c r="K2" s="25" t="str">
        <f>Inp!K18</f>
        <v>2031/32</v>
      </c>
      <c r="L2" s="25" t="str">
        <f>Inp!L18</f>
        <v>2032/33</v>
      </c>
      <c r="M2" s="25" t="str">
        <f>Inp!M18</f>
        <v>2033/34</v>
      </c>
      <c r="N2" s="25" t="str">
        <f>Inp!N18</f>
        <v>2034/35</v>
      </c>
      <c r="O2" s="25" t="str">
        <f>Inp!O18</f>
        <v>2035/36</v>
      </c>
      <c r="P2" s="24"/>
    </row>
    <row r="3" spans="2:17" ht="14">
      <c r="B3" s="68" t="s">
        <v>9</v>
      </c>
      <c r="D3" s="26">
        <v>0</v>
      </c>
      <c r="E3" s="26">
        <v>0</v>
      </c>
      <c r="F3" s="26">
        <v>0</v>
      </c>
      <c r="G3" s="19">
        <f>Inp!C7</f>
        <v>46.8</v>
      </c>
      <c r="H3" s="26">
        <v>0</v>
      </c>
      <c r="I3" s="26">
        <v>0</v>
      </c>
      <c r="J3" s="26">
        <v>0</v>
      </c>
      <c r="K3" s="26">
        <v>0</v>
      </c>
      <c r="L3" s="26">
        <v>0</v>
      </c>
      <c r="M3" s="26">
        <v>0</v>
      </c>
      <c r="N3" s="26">
        <v>0</v>
      </c>
      <c r="O3" s="26">
        <v>0</v>
      </c>
      <c r="P3" s="18">
        <v>0</v>
      </c>
      <c r="Q3" s="16"/>
    </row>
    <row r="4" spans="2:17" ht="14">
      <c r="B4" s="29" t="s">
        <v>167</v>
      </c>
      <c r="D4" s="74">
        <v>0</v>
      </c>
      <c r="E4" s="74">
        <v>0</v>
      </c>
      <c r="F4" s="74">
        <v>0</v>
      </c>
      <c r="G4" s="74">
        <v>0</v>
      </c>
      <c r="H4" s="74">
        <v>0</v>
      </c>
      <c r="I4" s="74">
        <v>0</v>
      </c>
      <c r="J4" s="74">
        <v>0</v>
      </c>
      <c r="K4" s="74">
        <v>0</v>
      </c>
      <c r="L4" s="74">
        <v>0</v>
      </c>
      <c r="M4" s="74">
        <v>0</v>
      </c>
      <c r="N4" s="74">
        <v>0</v>
      </c>
      <c r="O4" s="74">
        <v>0</v>
      </c>
      <c r="P4" s="75">
        <v>0</v>
      </c>
    </row>
    <row r="5" spans="2:17" ht="14">
      <c r="B5" s="42" t="s">
        <v>168</v>
      </c>
      <c r="C5" s="107" t="s">
        <v>169</v>
      </c>
    </row>
    <row r="6" spans="2:17" ht="14">
      <c r="B6" s="187" t="s">
        <v>170</v>
      </c>
      <c r="C6" s="105" t="s">
        <v>171</v>
      </c>
      <c r="D6" s="36">
        <v>0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3">
        <v>0</v>
      </c>
    </row>
    <row r="7" spans="2:17" ht="14">
      <c r="B7" s="188"/>
      <c r="C7" s="105" t="s">
        <v>172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3">
        <v>0</v>
      </c>
    </row>
    <row r="8" spans="2:17" ht="14">
      <c r="B8" s="189"/>
      <c r="C8" s="105" t="s">
        <v>173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3">
        <v>0</v>
      </c>
    </row>
    <row r="9" spans="2:17" ht="14">
      <c r="B9" s="69" t="s">
        <v>174</v>
      </c>
      <c r="C9" s="69"/>
      <c r="D9" s="70">
        <v>0</v>
      </c>
      <c r="E9" s="70">
        <v>0</v>
      </c>
      <c r="F9" s="70">
        <v>0</v>
      </c>
      <c r="G9" s="70">
        <v>0</v>
      </c>
      <c r="H9" s="70">
        <v>0</v>
      </c>
      <c r="I9" s="70">
        <v>0</v>
      </c>
      <c r="J9" s="70">
        <v>0</v>
      </c>
      <c r="K9" s="70">
        <v>0</v>
      </c>
      <c r="L9" s="70">
        <v>0</v>
      </c>
      <c r="M9" s="70">
        <v>0</v>
      </c>
      <c r="N9" s="70">
        <v>0</v>
      </c>
      <c r="O9" s="70">
        <v>0</v>
      </c>
      <c r="P9" s="33">
        <v>0</v>
      </c>
    </row>
    <row r="10" spans="2:17" ht="14">
      <c r="B10" s="69" t="s">
        <v>175</v>
      </c>
      <c r="C10" s="69"/>
      <c r="D10" s="70">
        <v>0</v>
      </c>
      <c r="E10" s="70">
        <v>0</v>
      </c>
      <c r="F10" s="70">
        <v>0</v>
      </c>
      <c r="G10" s="70">
        <v>0</v>
      </c>
      <c r="H10" s="70">
        <v>0</v>
      </c>
      <c r="I10" s="70">
        <v>0</v>
      </c>
      <c r="J10" s="70">
        <v>0</v>
      </c>
      <c r="K10" s="70">
        <v>0</v>
      </c>
      <c r="L10" s="70">
        <v>0</v>
      </c>
      <c r="M10" s="70">
        <v>0</v>
      </c>
      <c r="N10" s="70">
        <v>0</v>
      </c>
      <c r="O10" s="70">
        <v>0</v>
      </c>
      <c r="P10" s="33">
        <v>0</v>
      </c>
    </row>
    <row r="11" spans="2:17" ht="14">
      <c r="B11" s="69" t="s">
        <v>176</v>
      </c>
      <c r="C11" s="69"/>
      <c r="D11" s="70">
        <v>0</v>
      </c>
      <c r="E11" s="70">
        <v>0</v>
      </c>
      <c r="F11" s="70">
        <v>0</v>
      </c>
      <c r="G11" s="70">
        <v>0</v>
      </c>
      <c r="H11" s="70">
        <v>0</v>
      </c>
      <c r="I11" s="70">
        <v>0</v>
      </c>
      <c r="J11" s="70">
        <v>0</v>
      </c>
      <c r="K11" s="70">
        <v>0</v>
      </c>
      <c r="L11" s="70">
        <v>0</v>
      </c>
      <c r="M11" s="70">
        <v>0</v>
      </c>
      <c r="N11" s="70">
        <v>0</v>
      </c>
      <c r="O11" s="70">
        <v>0</v>
      </c>
      <c r="P11" s="33">
        <v>0</v>
      </c>
    </row>
    <row r="12" spans="2:17" ht="14">
      <c r="B12" s="69" t="s">
        <v>177</v>
      </c>
      <c r="C12" s="69"/>
      <c r="D12" s="70">
        <v>0</v>
      </c>
      <c r="E12" s="70">
        <v>0</v>
      </c>
      <c r="F12" s="70">
        <v>0</v>
      </c>
      <c r="G12" s="70">
        <v>0</v>
      </c>
      <c r="H12" s="70">
        <v>0</v>
      </c>
      <c r="I12" s="70">
        <v>0</v>
      </c>
      <c r="J12" s="70">
        <v>0</v>
      </c>
      <c r="K12" s="70">
        <v>0</v>
      </c>
      <c r="L12" s="70">
        <v>0</v>
      </c>
      <c r="M12" s="70">
        <v>0</v>
      </c>
      <c r="N12" s="70">
        <v>0</v>
      </c>
      <c r="O12" s="70">
        <v>0</v>
      </c>
      <c r="P12" s="33">
        <v>0</v>
      </c>
    </row>
    <row r="13" spans="2:17" ht="14">
      <c r="B13" s="187" t="s">
        <v>178</v>
      </c>
      <c r="C13" s="105" t="s">
        <v>179</v>
      </c>
      <c r="D13" s="36">
        <v>0.3891654816248597</v>
      </c>
      <c r="E13" s="36">
        <v>0.39446637356166714</v>
      </c>
      <c r="F13" s="36">
        <v>0.40093412850343213</v>
      </c>
      <c r="G13" s="36">
        <v>0.40556824158026367</v>
      </c>
      <c r="H13" s="36">
        <v>0.41713685480084328</v>
      </c>
      <c r="I13" s="36">
        <v>0.42287115299663486</v>
      </c>
      <c r="J13" s="36">
        <v>0.42883882379341798</v>
      </c>
      <c r="K13" s="36">
        <v>0.43523990084918546</v>
      </c>
      <c r="L13" s="36">
        <v>0.44110755481697217</v>
      </c>
      <c r="M13" s="36">
        <v>0.44687519195576259</v>
      </c>
      <c r="N13" s="36">
        <v>0.45304289641053863</v>
      </c>
      <c r="O13" s="36">
        <v>0.45781036525936525</v>
      </c>
      <c r="P13" s="33">
        <v>5.9676532246525396</v>
      </c>
    </row>
    <row r="14" spans="2:17" ht="14">
      <c r="B14" s="188"/>
      <c r="C14" s="105" t="s">
        <v>180</v>
      </c>
      <c r="D14" s="36">
        <v>0.29187411121864476</v>
      </c>
      <c r="E14" s="36">
        <v>0.29584978017125035</v>
      </c>
      <c r="F14" s="36">
        <v>0.30070059637757407</v>
      </c>
      <c r="G14" s="36">
        <v>0.30417618118519774</v>
      </c>
      <c r="H14" s="36">
        <v>0.31285264110063249</v>
      </c>
      <c r="I14" s="36">
        <v>0.31715336474747613</v>
      </c>
      <c r="J14" s="36">
        <v>0.32162911784506348</v>
      </c>
      <c r="K14" s="36">
        <v>0.32642992563688911</v>
      </c>
      <c r="L14" s="36">
        <v>0.33083066611272915</v>
      </c>
      <c r="M14" s="36">
        <v>0.33515639396682195</v>
      </c>
      <c r="N14" s="36">
        <v>0.33978217230790397</v>
      </c>
      <c r="O14" s="36">
        <v>0.34335777394452394</v>
      </c>
      <c r="P14" s="33">
        <v>4.4757399184894044</v>
      </c>
    </row>
    <row r="15" spans="2:17" ht="14">
      <c r="B15" s="189"/>
      <c r="C15" s="105" t="s">
        <v>181</v>
      </c>
      <c r="D15" s="36">
        <v>0.48645685203107458</v>
      </c>
      <c r="E15" s="36">
        <v>0.49308296695208387</v>
      </c>
      <c r="F15" s="36">
        <v>0.50116766062929019</v>
      </c>
      <c r="G15" s="36">
        <v>0.5069603019753296</v>
      </c>
      <c r="H15" s="36">
        <v>0.52142106850105419</v>
      </c>
      <c r="I15" s="36">
        <v>0.52858894124579359</v>
      </c>
      <c r="J15" s="36">
        <v>0.53604852974177242</v>
      </c>
      <c r="K15" s="36">
        <v>0.54404987606148192</v>
      </c>
      <c r="L15" s="36">
        <v>0.55138444352121518</v>
      </c>
      <c r="M15" s="36">
        <v>0.55859398994470322</v>
      </c>
      <c r="N15" s="36">
        <v>0.56630362051317329</v>
      </c>
      <c r="O15" s="36">
        <v>0.57226295657420656</v>
      </c>
      <c r="P15" s="33">
        <v>7.4595665308156747</v>
      </c>
    </row>
    <row r="16" spans="2:17" ht="14">
      <c r="B16" s="69" t="s">
        <v>182</v>
      </c>
      <c r="C16" s="69"/>
      <c r="D16" s="70">
        <v>0</v>
      </c>
      <c r="E16" s="70">
        <v>0</v>
      </c>
      <c r="F16" s="70">
        <v>0</v>
      </c>
      <c r="G16" s="70">
        <v>0</v>
      </c>
      <c r="H16" s="70">
        <v>0</v>
      </c>
      <c r="I16" s="70">
        <v>0</v>
      </c>
      <c r="J16" s="70">
        <v>0</v>
      </c>
      <c r="K16" s="70">
        <v>0</v>
      </c>
      <c r="L16" s="70">
        <v>0</v>
      </c>
      <c r="M16" s="70">
        <v>0</v>
      </c>
      <c r="N16" s="70">
        <v>0</v>
      </c>
      <c r="O16" s="70">
        <v>0</v>
      </c>
      <c r="P16" s="33">
        <v>0</v>
      </c>
    </row>
    <row r="17" spans="2:16" ht="14">
      <c r="B17" s="69" t="s">
        <v>183</v>
      </c>
      <c r="C17" s="69"/>
      <c r="D17" s="70">
        <v>0</v>
      </c>
      <c r="E17" s="70">
        <v>0</v>
      </c>
      <c r="F17" s="70">
        <v>0</v>
      </c>
      <c r="G17" s="70">
        <v>0</v>
      </c>
      <c r="H17" s="70">
        <v>0</v>
      </c>
      <c r="I17" s="70">
        <v>0</v>
      </c>
      <c r="J17" s="70">
        <v>0</v>
      </c>
      <c r="K17" s="70">
        <v>0</v>
      </c>
      <c r="L17" s="70">
        <v>0</v>
      </c>
      <c r="M17" s="70">
        <v>0</v>
      </c>
      <c r="N17" s="70">
        <v>0</v>
      </c>
      <c r="O17" s="70">
        <v>0</v>
      </c>
      <c r="P17" s="33">
        <v>0</v>
      </c>
    </row>
    <row r="18" spans="2:16" ht="14">
      <c r="B18" s="35" t="s">
        <v>184</v>
      </c>
      <c r="C18" s="35"/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3">
        <v>0</v>
      </c>
    </row>
    <row r="19" spans="2:16" ht="14">
      <c r="B19" s="187" t="s">
        <v>185</v>
      </c>
      <c r="C19" s="105" t="s">
        <v>171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3">
        <v>0</v>
      </c>
    </row>
    <row r="20" spans="2:16" ht="14">
      <c r="B20" s="188"/>
      <c r="C20" s="105" t="s">
        <v>172</v>
      </c>
      <c r="D20" s="36">
        <v>0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3">
        <v>0</v>
      </c>
    </row>
    <row r="21" spans="2:16" ht="14">
      <c r="B21" s="188"/>
      <c r="C21" s="105" t="s">
        <v>173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3">
        <v>0</v>
      </c>
    </row>
    <row r="22" spans="2:16" ht="14">
      <c r="B22" s="188"/>
      <c r="C22" s="105" t="s">
        <v>180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3">
        <v>0</v>
      </c>
    </row>
    <row r="23" spans="2:16" ht="14">
      <c r="B23" s="188"/>
      <c r="C23" s="105" t="s">
        <v>181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3">
        <v>0</v>
      </c>
    </row>
    <row r="24" spans="2:16" ht="14">
      <c r="B24" s="71" t="s">
        <v>186</v>
      </c>
      <c r="C24" s="71"/>
      <c r="D24" s="72">
        <v>0</v>
      </c>
      <c r="E24" s="72">
        <v>0</v>
      </c>
      <c r="F24" s="72">
        <v>0</v>
      </c>
      <c r="G24" s="72">
        <v>0</v>
      </c>
      <c r="H24" s="72">
        <v>0</v>
      </c>
      <c r="I24" s="72">
        <v>0</v>
      </c>
      <c r="J24" s="72">
        <v>0</v>
      </c>
      <c r="K24" s="72">
        <v>0</v>
      </c>
      <c r="L24" s="72">
        <v>0</v>
      </c>
      <c r="M24" s="72">
        <v>0</v>
      </c>
      <c r="N24" s="72">
        <v>0</v>
      </c>
      <c r="O24" s="72">
        <v>0</v>
      </c>
      <c r="P24" s="33">
        <v>0</v>
      </c>
    </row>
    <row r="25" spans="2:16" ht="14">
      <c r="B25" s="190" t="s">
        <v>187</v>
      </c>
      <c r="C25" s="105" t="s">
        <v>171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3">
        <v>0</v>
      </c>
    </row>
    <row r="26" spans="2:16" ht="14">
      <c r="B26" s="191"/>
      <c r="C26" s="105" t="s">
        <v>172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3">
        <v>0</v>
      </c>
    </row>
    <row r="27" spans="2:16" ht="14">
      <c r="B27" s="192"/>
      <c r="C27" s="105" t="s">
        <v>173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3">
        <v>0</v>
      </c>
    </row>
    <row r="28" spans="2:16" ht="14">
      <c r="B28" s="69" t="s">
        <v>188</v>
      </c>
      <c r="C28" s="69"/>
      <c r="D28" s="70">
        <v>0</v>
      </c>
      <c r="E28" s="70">
        <v>0</v>
      </c>
      <c r="F28" s="70">
        <v>0</v>
      </c>
      <c r="G28" s="70">
        <v>0</v>
      </c>
      <c r="H28" s="70">
        <v>0</v>
      </c>
      <c r="I28" s="70">
        <v>0</v>
      </c>
      <c r="J28" s="70">
        <v>0</v>
      </c>
      <c r="K28" s="70">
        <v>0</v>
      </c>
      <c r="L28" s="70">
        <v>0</v>
      </c>
      <c r="M28" s="70">
        <v>0</v>
      </c>
      <c r="N28" s="70">
        <v>0</v>
      </c>
      <c r="O28" s="70">
        <v>0</v>
      </c>
      <c r="P28" s="33">
        <v>0</v>
      </c>
    </row>
    <row r="29" spans="2:16" ht="14">
      <c r="B29" s="187" t="s">
        <v>189</v>
      </c>
      <c r="C29" s="105" t="s">
        <v>171</v>
      </c>
      <c r="D29" s="36">
        <v>0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3">
        <v>0</v>
      </c>
    </row>
    <row r="30" spans="2:16" ht="14">
      <c r="B30" s="188"/>
      <c r="C30" s="105" t="s">
        <v>172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3">
        <v>0</v>
      </c>
    </row>
    <row r="31" spans="2:16" ht="14">
      <c r="B31" s="189"/>
      <c r="C31" s="105" t="s">
        <v>173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3">
        <v>0</v>
      </c>
    </row>
    <row r="32" spans="2:16" ht="14">
      <c r="B32" s="41" t="s">
        <v>190</v>
      </c>
    </row>
    <row r="33" spans="2:16" ht="14.15" customHeight="1">
      <c r="B33" s="181" t="s">
        <v>191</v>
      </c>
      <c r="C33" s="105" t="s">
        <v>158</v>
      </c>
      <c r="D33" s="34">
        <f>-Inp!D34</f>
        <v>0</v>
      </c>
      <c r="E33" s="34">
        <f>-Inp!E34</f>
        <v>0</v>
      </c>
      <c r="F33" s="34">
        <f>-Inp!F34</f>
        <v>0</v>
      </c>
      <c r="G33" s="34">
        <f>-Inp!G34</f>
        <v>0</v>
      </c>
      <c r="H33" s="34">
        <f>-Inp!H34</f>
        <v>-12.69117692466577</v>
      </c>
      <c r="I33" s="34">
        <f>-Inp!I34</f>
        <v>-4.2036834852721467</v>
      </c>
      <c r="J33" s="34">
        <f>-Inp!J34</f>
        <v>-18.551031402143703</v>
      </c>
      <c r="K33" s="34">
        <f>-Inp!K34</f>
        <v>-10.380468377444648</v>
      </c>
      <c r="L33" s="34">
        <f>-Inp!L34</f>
        <v>-2.6791143463313203</v>
      </c>
      <c r="M33" s="34">
        <f>-Inp!M34</f>
        <v>7.5167763755840404</v>
      </c>
      <c r="N33" s="34">
        <f>-Inp!N34</f>
        <v>20.790454651436409</v>
      </c>
      <c r="O33" s="34">
        <f>-Inp!O34</f>
        <v>-6.8443169627904563</v>
      </c>
      <c r="P33" s="79" cm="1">
        <f t="array" ref="P33">NPV(DCRBC,-Inp!P34:AY34)</f>
        <v>-100.83983330925598</v>
      </c>
    </row>
    <row r="34" spans="2:16" ht="14.15" customHeight="1">
      <c r="B34" s="182"/>
      <c r="C34" s="105" t="s">
        <v>192</v>
      </c>
      <c r="D34" s="34">
        <f>-Inp!D35</f>
        <v>0</v>
      </c>
      <c r="E34" s="34">
        <f>-Inp!E35</f>
        <v>0</v>
      </c>
      <c r="F34" s="34">
        <f>-Inp!F35</f>
        <v>0</v>
      </c>
      <c r="G34" s="34">
        <f>-Inp!G35</f>
        <v>0</v>
      </c>
      <c r="H34" s="34">
        <f>-Inp!H35</f>
        <v>-1.3576843074666636</v>
      </c>
      <c r="I34" s="34">
        <f>-Inp!I35</f>
        <v>-0.610885271122803</v>
      </c>
      <c r="J34" s="34">
        <f>-Inp!J35</f>
        <v>-1.1384450451352166</v>
      </c>
      <c r="K34" s="34">
        <f>-Inp!K35</f>
        <v>-2.7588521093692666</v>
      </c>
      <c r="L34" s="34">
        <f>-Inp!L35</f>
        <v>-0.78293359768383597</v>
      </c>
      <c r="M34" s="34">
        <f>-Inp!M35</f>
        <v>-3.2463625429715632</v>
      </c>
      <c r="N34" s="34">
        <f>-Inp!N35</f>
        <v>-2.8481563066255018</v>
      </c>
      <c r="O34" s="34">
        <f>-Inp!O35</f>
        <v>-3.0300875532099893</v>
      </c>
      <c r="P34" s="79" cm="1">
        <f t="array" ref="P34">NPV(DCRBC,-Inp!P35:AY35)</f>
        <v>-47.612260239627844</v>
      </c>
    </row>
    <row r="35" spans="2:16" ht="14.15" customHeight="1">
      <c r="B35" s="182"/>
      <c r="C35" s="105" t="s">
        <v>193</v>
      </c>
      <c r="D35" s="34">
        <f>-Inp!D37</f>
        <v>0</v>
      </c>
      <c r="E35" s="34">
        <f>-Inp!E37</f>
        <v>0</v>
      </c>
      <c r="F35" s="34">
        <f>-Inp!F37</f>
        <v>0</v>
      </c>
      <c r="G35" s="34">
        <f>-Inp!G37</f>
        <v>0</v>
      </c>
      <c r="H35" s="34">
        <f>-Inp!H37</f>
        <v>-2.2298805852145551</v>
      </c>
      <c r="I35" s="34">
        <f>-Inp!I37</f>
        <v>-1.1521674641983142</v>
      </c>
      <c r="J35" s="34">
        <f>-Inp!J37</f>
        <v>-1.1534709300227592</v>
      </c>
      <c r="K35" s="34">
        <f>-Inp!K37</f>
        <v>-1.3756185865958126</v>
      </c>
      <c r="L35" s="34">
        <f>-Inp!L37</f>
        <v>-1.3096470298948344</v>
      </c>
      <c r="M35" s="34">
        <f>-Inp!M37</f>
        <v>-2.2796922782670004</v>
      </c>
      <c r="N35" s="34">
        <f>-Inp!N37</f>
        <v>-3.927405649581865</v>
      </c>
      <c r="O35" s="34">
        <f>-Inp!O37</f>
        <v>-2.2756996012405635</v>
      </c>
      <c r="P35" s="79" cm="1">
        <f t="array" ref="P35">NPV(DCRBC,-Inp!P37:AY37)</f>
        <v>-34.109398689398134</v>
      </c>
    </row>
    <row r="36" spans="2:16" ht="14.15" customHeight="1">
      <c r="B36" s="182"/>
      <c r="C36" s="105" t="s">
        <v>194</v>
      </c>
      <c r="D36" s="34">
        <f>-Inp!D38</f>
        <v>0</v>
      </c>
      <c r="E36" s="34">
        <f>-Inp!E38</f>
        <v>0</v>
      </c>
      <c r="F36" s="34">
        <f>-Inp!F38</f>
        <v>0</v>
      </c>
      <c r="G36" s="34">
        <f>-Inp!G38</f>
        <v>0</v>
      </c>
      <c r="H36" s="34">
        <f>-Inp!H38</f>
        <v>-1.366730515608481</v>
      </c>
      <c r="I36" s="34">
        <f>-Inp!I38</f>
        <v>-1.8991873945043323</v>
      </c>
      <c r="J36" s="34">
        <f>-Inp!J38</f>
        <v>-1.2272036200585645</v>
      </c>
      <c r="K36" s="34">
        <f>-Inp!K38</f>
        <v>-1.5667861706085164</v>
      </c>
      <c r="L36" s="34">
        <f>-Inp!L38</f>
        <v>-3.1121857899096126</v>
      </c>
      <c r="M36" s="34">
        <f>-Inp!M38</f>
        <v>-3.8236735832191191</v>
      </c>
      <c r="N36" s="34">
        <f>-Inp!N38</f>
        <v>-4.7717870014911945</v>
      </c>
      <c r="O36" s="34">
        <f>-Inp!O38</f>
        <v>-2.4864562345747117</v>
      </c>
      <c r="P36" s="79" cm="1">
        <f t="array" ref="P36">NPV(DCRBC,-Inp!P38:AY38)</f>
        <v>-53.425093137891572</v>
      </c>
    </row>
    <row r="37" spans="2:16" ht="14.15" customHeight="1">
      <c r="B37" s="182"/>
      <c r="C37" s="105" t="s">
        <v>195</v>
      </c>
      <c r="D37" s="34">
        <f>D33</f>
        <v>0</v>
      </c>
      <c r="E37" s="34">
        <f t="shared" ref="E37:P37" si="0">E33</f>
        <v>0</v>
      </c>
      <c r="F37" s="34">
        <f t="shared" si="0"/>
        <v>0</v>
      </c>
      <c r="G37" s="34">
        <f t="shared" si="0"/>
        <v>0</v>
      </c>
      <c r="H37" s="34">
        <f t="shared" si="0"/>
        <v>-12.69117692466577</v>
      </c>
      <c r="I37" s="34">
        <f t="shared" si="0"/>
        <v>-4.2036834852721467</v>
      </c>
      <c r="J37" s="34">
        <f t="shared" si="0"/>
        <v>-18.551031402143703</v>
      </c>
      <c r="K37" s="34">
        <f t="shared" si="0"/>
        <v>-10.380468377444648</v>
      </c>
      <c r="L37" s="34">
        <f t="shared" si="0"/>
        <v>-2.6791143463313203</v>
      </c>
      <c r="M37" s="34">
        <f t="shared" si="0"/>
        <v>7.5167763755840404</v>
      </c>
      <c r="N37" s="34">
        <f t="shared" si="0"/>
        <v>20.790454651436409</v>
      </c>
      <c r="O37" s="34">
        <f t="shared" si="0"/>
        <v>-6.8443169627904563</v>
      </c>
      <c r="P37" s="79">
        <f t="shared" si="0"/>
        <v>-100.83983330925598</v>
      </c>
    </row>
    <row r="38" spans="2:16" ht="14.15" customHeight="1">
      <c r="B38" s="183"/>
      <c r="C38" s="105" t="s">
        <v>196</v>
      </c>
      <c r="D38" s="34">
        <f>D33</f>
        <v>0</v>
      </c>
      <c r="E38" s="34">
        <f t="shared" ref="E38:P38" si="1">E33</f>
        <v>0</v>
      </c>
      <c r="F38" s="34">
        <f t="shared" si="1"/>
        <v>0</v>
      </c>
      <c r="G38" s="34">
        <f t="shared" si="1"/>
        <v>0</v>
      </c>
      <c r="H38" s="34">
        <f t="shared" si="1"/>
        <v>-12.69117692466577</v>
      </c>
      <c r="I38" s="34">
        <f t="shared" si="1"/>
        <v>-4.2036834852721467</v>
      </c>
      <c r="J38" s="34">
        <f t="shared" si="1"/>
        <v>-18.551031402143703</v>
      </c>
      <c r="K38" s="34">
        <f t="shared" si="1"/>
        <v>-10.380468377444648</v>
      </c>
      <c r="L38" s="34">
        <f t="shared" si="1"/>
        <v>-2.6791143463313203</v>
      </c>
      <c r="M38" s="34">
        <f t="shared" si="1"/>
        <v>7.5167763755840404</v>
      </c>
      <c r="N38" s="34">
        <f t="shared" si="1"/>
        <v>20.790454651436409</v>
      </c>
      <c r="O38" s="34">
        <f t="shared" si="1"/>
        <v>-6.8443169627904563</v>
      </c>
      <c r="P38" s="79">
        <f t="shared" si="1"/>
        <v>-100.83983330925598</v>
      </c>
    </row>
    <row r="39" spans="2:16" ht="14">
      <c r="B39" s="181" t="s">
        <v>197</v>
      </c>
      <c r="C39" s="105" t="s">
        <v>158</v>
      </c>
      <c r="D39" s="34">
        <f>-Inp!D62*Inp!D$74/1000000</f>
        <v>0</v>
      </c>
      <c r="E39" s="34">
        <f>-Inp!E62*Inp!E$74/1000000</f>
        <v>0</v>
      </c>
      <c r="F39" s="34">
        <f>-Inp!F62*Inp!F$74/1000000</f>
        <v>0</v>
      </c>
      <c r="G39" s="34">
        <f>-Inp!G62*Inp!G$74/1000000</f>
        <v>0</v>
      </c>
      <c r="H39" s="34">
        <f>-Inp!H62*Inp!H$74/1000000</f>
        <v>-3.4474384305278414</v>
      </c>
      <c r="I39" s="34">
        <f>-Inp!I62*Inp!I$74/1000000</f>
        <v>-5.0516585279544026</v>
      </c>
      <c r="J39" s="34">
        <f>-Inp!J62*Inp!J$74/1000000</f>
        <v>-3.7586122670109119</v>
      </c>
      <c r="K39" s="34">
        <f>-Inp!K62*Inp!K$74/1000000</f>
        <v>-4.8808107890681143</v>
      </c>
      <c r="L39" s="34">
        <f>-Inp!L62*Inp!L$74/1000000</f>
        <v>-13.505924025569987</v>
      </c>
      <c r="M39" s="34">
        <f>-Inp!M62*Inp!M$74/1000000</f>
        <v>3.7158070514794956</v>
      </c>
      <c r="N39" s="34">
        <f>-Inp!N62*Inp!N$74/1000000</f>
        <v>12.528736742880465</v>
      </c>
      <c r="O39" s="34">
        <f>-Inp!O62*Inp!O$74/1000000</f>
        <v>-4.4153811300353567</v>
      </c>
      <c r="P39" s="79" cm="1">
        <f t="array" ref="P39">NPV(DCRBC,-(Inp!P62:AY62*Inp!P$74:AY$74))/1000000</f>
        <v>-56.3254981253843</v>
      </c>
    </row>
    <row r="40" spans="2:16" ht="14">
      <c r="B40" s="182"/>
      <c r="C40" s="105" t="s">
        <v>192</v>
      </c>
      <c r="D40" s="34">
        <f>-Inp!D63*Inp!D$74/1000000</f>
        <v>0</v>
      </c>
      <c r="E40" s="34">
        <f>-Inp!E63*Inp!E$74/1000000</f>
        <v>0</v>
      </c>
      <c r="F40" s="34">
        <f>-Inp!F63*Inp!F$74/1000000</f>
        <v>0</v>
      </c>
      <c r="G40" s="34">
        <f>-Inp!G63*Inp!G$74/1000000</f>
        <v>0</v>
      </c>
      <c r="H40" s="34">
        <f>-Inp!H63*Inp!H$74/1000000</f>
        <v>-4.3630261895638602</v>
      </c>
      <c r="I40" s="34">
        <f>-Inp!I63*Inp!I$74/1000000</f>
        <v>-3.425999902378885</v>
      </c>
      <c r="J40" s="34">
        <f>-Inp!J63*Inp!J$74/1000000</f>
        <v>-4.7256184433809665</v>
      </c>
      <c r="K40" s="34">
        <f>-Inp!K63*Inp!K$74/1000000</f>
        <v>-9.5501995931264503</v>
      </c>
      <c r="L40" s="34">
        <f>-Inp!L63*Inp!L$74/1000000</f>
        <v>-1.1667841230852727</v>
      </c>
      <c r="M40" s="34">
        <f>-Inp!M63*Inp!M$74/1000000</f>
        <v>-3.1497853172521273</v>
      </c>
      <c r="N40" s="34">
        <f>-Inp!N63*Inp!N$74/1000000</f>
        <v>-3.8109707056539666</v>
      </c>
      <c r="O40" s="34">
        <f>-Inp!O63*Inp!O$74/1000000</f>
        <v>-4.0392412873740007</v>
      </c>
      <c r="P40" s="79" cm="1">
        <f t="array" ref="P40">NPV(DCRBC,-(Inp!P63:AY63*Inp!P$74:AY$74))/1000000</f>
        <v>-33.842278052991652</v>
      </c>
    </row>
    <row r="41" spans="2:16" ht="14">
      <c r="B41" s="182"/>
      <c r="C41" s="105" t="s">
        <v>193</v>
      </c>
      <c r="D41" s="34">
        <f>-Inp!D65*Inp!D$74/1000000</f>
        <v>0</v>
      </c>
      <c r="E41" s="34">
        <f>-Inp!E65*Inp!E$74/1000000</f>
        <v>0</v>
      </c>
      <c r="F41" s="34">
        <f>-Inp!F65*Inp!F$74/1000000</f>
        <v>0</v>
      </c>
      <c r="G41" s="34">
        <f>-Inp!G65*Inp!G$74/1000000</f>
        <v>0</v>
      </c>
      <c r="H41" s="34">
        <f>-Inp!H65*Inp!H$74/1000000</f>
        <v>-4.6035332695981523</v>
      </c>
      <c r="I41" s="34">
        <f>-Inp!I65*Inp!I$74/1000000</f>
        <v>-3.6151951382492413</v>
      </c>
      <c r="J41" s="34">
        <f>-Inp!J65*Inp!J$74/1000000</f>
        <v>-5.4475321130915386</v>
      </c>
      <c r="K41" s="34">
        <f>-Inp!K65*Inp!K$74/1000000</f>
        <v>-3.4417147983747656</v>
      </c>
      <c r="L41" s="34">
        <f>-Inp!L65*Inp!L$74/1000000</f>
        <v>-4.156329866398476</v>
      </c>
      <c r="M41" s="34">
        <f>-Inp!M65*Inp!M$74/1000000</f>
        <v>-2.8107075464607236</v>
      </c>
      <c r="N41" s="34">
        <f>-Inp!N65*Inp!N$74/1000000</f>
        <v>-3.0840842627592648</v>
      </c>
      <c r="O41" s="34">
        <f>-Inp!O65*Inp!O$74/1000000</f>
        <v>-1.5775652641618891</v>
      </c>
      <c r="P41" s="79" cm="1">
        <f t="array" ref="P41">NPV(DCRBC,-(Inp!P65:AY65*Inp!P$74:AY$74))/1000000</f>
        <v>-10.390514714721675</v>
      </c>
    </row>
    <row r="42" spans="2:16" ht="14">
      <c r="B42" s="182"/>
      <c r="C42" s="105" t="s">
        <v>194</v>
      </c>
      <c r="D42" s="34">
        <f>-Inp!D66*Inp!D$74/1000000</f>
        <v>0</v>
      </c>
      <c r="E42" s="34">
        <f>-Inp!E66*Inp!E$74/1000000</f>
        <v>0</v>
      </c>
      <c r="F42" s="34">
        <f>-Inp!F66*Inp!F$74/1000000</f>
        <v>0</v>
      </c>
      <c r="G42" s="34">
        <f>-Inp!G66*Inp!G$74/1000000</f>
        <v>0</v>
      </c>
      <c r="H42" s="34">
        <f>-Inp!H66*Inp!H$74/1000000</f>
        <v>-4.6897092413284485</v>
      </c>
      <c r="I42" s="34">
        <f>-Inp!I66*Inp!I$74/1000000</f>
        <v>-5.1755325653192337</v>
      </c>
      <c r="J42" s="34">
        <f>-Inp!J66*Inp!J$74/1000000</f>
        <v>-4.3999303441534865</v>
      </c>
      <c r="K42" s="34">
        <f>-Inp!K66*Inp!K$74/1000000</f>
        <v>-3.9615760011917187</v>
      </c>
      <c r="L42" s="34">
        <f>-Inp!L66*Inp!L$74/1000000</f>
        <v>-6.8319356317413433</v>
      </c>
      <c r="M42" s="34">
        <f>-Inp!M66*Inp!M$74/1000000</f>
        <v>-3.0951302844807933</v>
      </c>
      <c r="N42" s="34">
        <f>-Inp!N66*Inp!N$74/1000000</f>
        <v>-4.3809508436865405</v>
      </c>
      <c r="O42" s="34">
        <f>-Inp!O66*Inp!O$74/1000000</f>
        <v>-2.077466921976626</v>
      </c>
      <c r="P42" s="79" cm="1">
        <f t="array" ref="P42">NPV(DCRBC,-(Inp!P66:AY66*Inp!P$74:AY$74))/1000000</f>
        <v>-14.152557508350716</v>
      </c>
    </row>
    <row r="43" spans="2:16" ht="14">
      <c r="B43" s="182"/>
      <c r="C43" s="105" t="s">
        <v>195</v>
      </c>
      <c r="D43" s="34">
        <f>D39*(1+Inp!$D$15)</f>
        <v>0</v>
      </c>
      <c r="E43" s="34">
        <f>E39*(1+Inp!$D$15)</f>
        <v>0</v>
      </c>
      <c r="F43" s="34">
        <f>F39*(1+Inp!$D$15)</f>
        <v>0</v>
      </c>
      <c r="G43" s="34">
        <f>G39*(1+Inp!$D$15)</f>
        <v>0</v>
      </c>
      <c r="H43" s="34">
        <f>H39*(1+Inp!$D$15)</f>
        <v>-2.5855788228958811</v>
      </c>
      <c r="I43" s="34">
        <f>I39*(1+Inp!$D$15)</f>
        <v>-3.7887438959658022</v>
      </c>
      <c r="J43" s="34">
        <f>J39*(1+Inp!$D$15)</f>
        <v>-2.8189592002581838</v>
      </c>
      <c r="K43" s="34">
        <f>K39*(1+Inp!$D$15)</f>
        <v>-3.6606080918010857</v>
      </c>
      <c r="L43" s="34">
        <f>L39*(1+Inp!$D$15)</f>
        <v>-10.12944301917749</v>
      </c>
      <c r="M43" s="34">
        <f>M39*(1+Inp!$D$15)</f>
        <v>2.7868552886096216</v>
      </c>
      <c r="N43" s="34">
        <f>N39*(1+Inp!$D$15)</f>
        <v>9.3965525571603479</v>
      </c>
      <c r="O43" s="34">
        <f>O39*(1+Inp!$D$15)</f>
        <v>-3.3115358475265175</v>
      </c>
      <c r="P43" s="79">
        <f>P39</f>
        <v>-56.3254981253843</v>
      </c>
    </row>
    <row r="44" spans="2:16" ht="14">
      <c r="B44" s="183"/>
      <c r="C44" s="105" t="s">
        <v>196</v>
      </c>
      <c r="D44" s="34">
        <f>D39*(1+Inp!$F$15)</f>
        <v>0</v>
      </c>
      <c r="E44" s="34">
        <f>E39*(1+Inp!$F$15)</f>
        <v>0</v>
      </c>
      <c r="F44" s="34">
        <f>F39*(1+Inp!$F$15)</f>
        <v>0</v>
      </c>
      <c r="G44" s="34">
        <f>G39*(1+Inp!$F$15)</f>
        <v>0</v>
      </c>
      <c r="H44" s="34">
        <f>H39*(1+Inp!$F$15)</f>
        <v>-4.3092980381598016</v>
      </c>
      <c r="I44" s="34">
        <f>I39*(1+Inp!$F$15)</f>
        <v>-6.3145731599430031</v>
      </c>
      <c r="J44" s="34">
        <f>J39*(1+Inp!$F$15)</f>
        <v>-4.69826533376364</v>
      </c>
      <c r="K44" s="34">
        <f>K39*(1+Inp!$F$15)</f>
        <v>-6.1010134863351428</v>
      </c>
      <c r="L44" s="34">
        <f>L39*(1+Inp!$F$15)</f>
        <v>-16.882405031962485</v>
      </c>
      <c r="M44" s="34">
        <f>M39*(1+Inp!$F$15)</f>
        <v>4.6447588143493697</v>
      </c>
      <c r="N44" s="34">
        <f>N39*(1+Inp!$F$15)</f>
        <v>15.660920928600582</v>
      </c>
      <c r="O44" s="34">
        <f>O39*(1+Inp!$F$15)</f>
        <v>-5.5192264125441959</v>
      </c>
      <c r="P44" s="79">
        <f>P39</f>
        <v>-56.3254981253843</v>
      </c>
    </row>
    <row r="45" spans="2:16" ht="14">
      <c r="B45" s="109"/>
      <c r="C45" s="109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79"/>
    </row>
    <row r="46" spans="2:16" ht="14.5" thickBot="1">
      <c r="P46" s="79"/>
    </row>
    <row r="47" spans="2:16" ht="14.5" thickBot="1">
      <c r="B47" s="184" t="s">
        <v>198</v>
      </c>
      <c r="C47" s="108" t="s">
        <v>158</v>
      </c>
      <c r="D47" s="11">
        <f t="shared" ref="D47:P47" si="2">SUM(D6,D13,D19,D25,D29)</f>
        <v>0.3891654816248597</v>
      </c>
      <c r="E47" s="11">
        <f t="shared" si="2"/>
        <v>0.39446637356166714</v>
      </c>
      <c r="F47" s="11">
        <f t="shared" si="2"/>
        <v>0.40093412850343213</v>
      </c>
      <c r="G47" s="11">
        <f t="shared" si="2"/>
        <v>0.40556824158026367</v>
      </c>
      <c r="H47" s="11">
        <f t="shared" si="2"/>
        <v>0.41713685480084328</v>
      </c>
      <c r="I47" s="11">
        <f t="shared" si="2"/>
        <v>0.42287115299663486</v>
      </c>
      <c r="J47" s="11">
        <f t="shared" si="2"/>
        <v>0.42883882379341798</v>
      </c>
      <c r="K47" s="11">
        <f t="shared" si="2"/>
        <v>0.43523990084918546</v>
      </c>
      <c r="L47" s="11">
        <f t="shared" si="2"/>
        <v>0.44110755481697217</v>
      </c>
      <c r="M47" s="11">
        <f t="shared" si="2"/>
        <v>0.44687519195576259</v>
      </c>
      <c r="N47" s="11">
        <f t="shared" si="2"/>
        <v>0.45304289641053863</v>
      </c>
      <c r="O47" s="11">
        <f t="shared" si="2"/>
        <v>0.45781036525936525</v>
      </c>
      <c r="P47" s="11">
        <f t="shared" si="2"/>
        <v>5.9676532246525396</v>
      </c>
    </row>
    <row r="48" spans="2:16" ht="14.5" thickBot="1">
      <c r="B48" s="185"/>
      <c r="C48" s="108" t="s">
        <v>172</v>
      </c>
      <c r="D48" s="11">
        <f t="shared" ref="D48:P48" si="3">SUM(D7,D13,D20,D26,D30)</f>
        <v>0.3891654816248597</v>
      </c>
      <c r="E48" s="11">
        <f t="shared" si="3"/>
        <v>0.39446637356166714</v>
      </c>
      <c r="F48" s="11">
        <f t="shared" si="3"/>
        <v>0.40093412850343213</v>
      </c>
      <c r="G48" s="11">
        <f t="shared" si="3"/>
        <v>0.40556824158026367</v>
      </c>
      <c r="H48" s="11">
        <f t="shared" si="3"/>
        <v>0.41713685480084328</v>
      </c>
      <c r="I48" s="11">
        <f t="shared" si="3"/>
        <v>0.42287115299663486</v>
      </c>
      <c r="J48" s="11">
        <f t="shared" si="3"/>
        <v>0.42883882379341798</v>
      </c>
      <c r="K48" s="11">
        <f t="shared" si="3"/>
        <v>0.43523990084918546</v>
      </c>
      <c r="L48" s="11">
        <f t="shared" si="3"/>
        <v>0.44110755481697217</v>
      </c>
      <c r="M48" s="11">
        <f t="shared" si="3"/>
        <v>0.44687519195576259</v>
      </c>
      <c r="N48" s="11">
        <f t="shared" si="3"/>
        <v>0.45304289641053863</v>
      </c>
      <c r="O48" s="11">
        <f t="shared" si="3"/>
        <v>0.45781036525936525</v>
      </c>
      <c r="P48" s="11">
        <f t="shared" si="3"/>
        <v>5.9676532246525396</v>
      </c>
    </row>
    <row r="49" spans="2:18" ht="14.5" thickBot="1">
      <c r="B49" s="185"/>
      <c r="C49" s="108" t="s">
        <v>173</v>
      </c>
      <c r="D49" s="11">
        <f t="shared" ref="D49:P49" si="4">SUM(D8,D13,D21,D27,D31)</f>
        <v>0.3891654816248597</v>
      </c>
      <c r="E49" s="11">
        <f t="shared" si="4"/>
        <v>0.39446637356166714</v>
      </c>
      <c r="F49" s="11">
        <f t="shared" si="4"/>
        <v>0.40093412850343213</v>
      </c>
      <c r="G49" s="11">
        <f t="shared" si="4"/>
        <v>0.40556824158026367</v>
      </c>
      <c r="H49" s="11">
        <f t="shared" si="4"/>
        <v>0.41713685480084328</v>
      </c>
      <c r="I49" s="11">
        <f t="shared" si="4"/>
        <v>0.42287115299663486</v>
      </c>
      <c r="J49" s="11">
        <f t="shared" si="4"/>
        <v>0.42883882379341798</v>
      </c>
      <c r="K49" s="11">
        <f t="shared" si="4"/>
        <v>0.43523990084918546</v>
      </c>
      <c r="L49" s="11">
        <f t="shared" si="4"/>
        <v>0.44110755481697217</v>
      </c>
      <c r="M49" s="11">
        <f t="shared" si="4"/>
        <v>0.44687519195576259</v>
      </c>
      <c r="N49" s="11">
        <f t="shared" si="4"/>
        <v>0.45304289641053863</v>
      </c>
      <c r="O49" s="11">
        <f t="shared" si="4"/>
        <v>0.45781036525936525</v>
      </c>
      <c r="P49" s="11">
        <f t="shared" si="4"/>
        <v>5.9676532246525396</v>
      </c>
    </row>
    <row r="50" spans="2:18" ht="14.5" thickBot="1">
      <c r="B50" s="185"/>
      <c r="C50" s="108" t="s">
        <v>180</v>
      </c>
      <c r="D50" s="11">
        <f t="shared" ref="D50:P50" si="5">SUM(D6,D14,D22,D25,D29)</f>
        <v>0.29187411121864476</v>
      </c>
      <c r="E50" s="11">
        <f t="shared" si="5"/>
        <v>0.29584978017125035</v>
      </c>
      <c r="F50" s="11">
        <f t="shared" si="5"/>
        <v>0.30070059637757407</v>
      </c>
      <c r="G50" s="11">
        <f t="shared" si="5"/>
        <v>0.30417618118519774</v>
      </c>
      <c r="H50" s="11">
        <f t="shared" si="5"/>
        <v>0.31285264110063249</v>
      </c>
      <c r="I50" s="11">
        <f t="shared" si="5"/>
        <v>0.31715336474747613</v>
      </c>
      <c r="J50" s="11">
        <f t="shared" si="5"/>
        <v>0.32162911784506348</v>
      </c>
      <c r="K50" s="11">
        <f t="shared" si="5"/>
        <v>0.32642992563688911</v>
      </c>
      <c r="L50" s="11">
        <f t="shared" si="5"/>
        <v>0.33083066611272915</v>
      </c>
      <c r="M50" s="11">
        <f t="shared" si="5"/>
        <v>0.33515639396682195</v>
      </c>
      <c r="N50" s="11">
        <f t="shared" si="5"/>
        <v>0.33978217230790397</v>
      </c>
      <c r="O50" s="11">
        <f t="shared" si="5"/>
        <v>0.34335777394452394</v>
      </c>
      <c r="P50" s="11">
        <f t="shared" si="5"/>
        <v>4.4757399184894044</v>
      </c>
    </row>
    <row r="51" spans="2:18" ht="14.5" thickBot="1">
      <c r="B51" s="186"/>
      <c r="C51" s="108" t="s">
        <v>181</v>
      </c>
      <c r="D51" s="11">
        <f t="shared" ref="D51:P51" si="6">SUM(D6,D15,D23,D25,D29)</f>
        <v>0.48645685203107458</v>
      </c>
      <c r="E51" s="11">
        <f t="shared" si="6"/>
        <v>0.49308296695208387</v>
      </c>
      <c r="F51" s="11">
        <f t="shared" si="6"/>
        <v>0.50116766062929019</v>
      </c>
      <c r="G51" s="11">
        <f t="shared" si="6"/>
        <v>0.5069603019753296</v>
      </c>
      <c r="H51" s="11">
        <f t="shared" si="6"/>
        <v>0.52142106850105419</v>
      </c>
      <c r="I51" s="11">
        <f t="shared" si="6"/>
        <v>0.52858894124579359</v>
      </c>
      <c r="J51" s="11">
        <f t="shared" si="6"/>
        <v>0.53604852974177242</v>
      </c>
      <c r="K51" s="11">
        <f t="shared" si="6"/>
        <v>0.54404987606148192</v>
      </c>
      <c r="L51" s="11">
        <f t="shared" si="6"/>
        <v>0.55138444352121518</v>
      </c>
      <c r="M51" s="11">
        <f t="shared" si="6"/>
        <v>0.55859398994470322</v>
      </c>
      <c r="N51" s="11">
        <f t="shared" si="6"/>
        <v>0.56630362051317329</v>
      </c>
      <c r="O51" s="11">
        <f t="shared" si="6"/>
        <v>0.57226295657420656</v>
      </c>
      <c r="P51" s="11">
        <f t="shared" si="6"/>
        <v>7.4595665308156747</v>
      </c>
    </row>
    <row r="52" spans="2:18" ht="14.5" thickBot="1">
      <c r="B52" s="184" t="s">
        <v>199</v>
      </c>
      <c r="C52" s="108" t="s">
        <v>158</v>
      </c>
      <c r="D52" s="11">
        <f>-SUM(D33,D39)</f>
        <v>0</v>
      </c>
      <c r="E52" s="11">
        <f t="shared" ref="E52:P52" si="7">-SUM(E33,E39)</f>
        <v>0</v>
      </c>
      <c r="F52" s="11">
        <f t="shared" si="7"/>
        <v>0</v>
      </c>
      <c r="G52" s="11">
        <f t="shared" si="7"/>
        <v>0</v>
      </c>
      <c r="H52" s="11">
        <f t="shared" si="7"/>
        <v>16.138615355193611</v>
      </c>
      <c r="I52" s="11">
        <f t="shared" si="7"/>
        <v>9.2553420132265494</v>
      </c>
      <c r="J52" s="11">
        <f t="shared" si="7"/>
        <v>22.309643669154614</v>
      </c>
      <c r="K52" s="11">
        <f t="shared" si="7"/>
        <v>15.261279166512763</v>
      </c>
      <c r="L52" s="11">
        <f t="shared" si="7"/>
        <v>16.185038371901307</v>
      </c>
      <c r="M52" s="11">
        <f t="shared" si="7"/>
        <v>-11.232583427063537</v>
      </c>
      <c r="N52" s="11">
        <f t="shared" si="7"/>
        <v>-33.319191394316874</v>
      </c>
      <c r="O52" s="11">
        <f t="shared" si="7"/>
        <v>11.259698092825813</v>
      </c>
      <c r="P52" s="11">
        <f t="shared" si="7"/>
        <v>157.16533143464028</v>
      </c>
      <c r="R52" s="12"/>
    </row>
    <row r="53" spans="2:18" ht="14.5" thickBot="1">
      <c r="B53" s="185"/>
      <c r="C53" s="108" t="s">
        <v>192</v>
      </c>
      <c r="D53" s="11">
        <f t="shared" ref="D53:P57" si="8">-SUM(D34,D40)</f>
        <v>0</v>
      </c>
      <c r="E53" s="11">
        <f t="shared" si="8"/>
        <v>0</v>
      </c>
      <c r="F53" s="11">
        <f t="shared" si="8"/>
        <v>0</v>
      </c>
      <c r="G53" s="11">
        <f t="shared" si="8"/>
        <v>0</v>
      </c>
      <c r="H53" s="11">
        <f t="shared" si="8"/>
        <v>5.7207104970305238</v>
      </c>
      <c r="I53" s="11">
        <f t="shared" si="8"/>
        <v>4.0368851735016875</v>
      </c>
      <c r="J53" s="11">
        <f t="shared" si="8"/>
        <v>5.8640634885161829</v>
      </c>
      <c r="K53" s="11">
        <f t="shared" si="8"/>
        <v>12.309051702495717</v>
      </c>
      <c r="L53" s="11">
        <f t="shared" si="8"/>
        <v>1.9497177207691085</v>
      </c>
      <c r="M53" s="11">
        <f t="shared" si="8"/>
        <v>6.3961478602236905</v>
      </c>
      <c r="N53" s="11">
        <f t="shared" si="8"/>
        <v>6.6591270122794679</v>
      </c>
      <c r="O53" s="11">
        <f t="shared" si="8"/>
        <v>7.0693288405839905</v>
      </c>
      <c r="P53" s="11">
        <f t="shared" si="8"/>
        <v>81.454538292619503</v>
      </c>
      <c r="R53" s="12"/>
    </row>
    <row r="54" spans="2:18" ht="14.5" thickBot="1">
      <c r="B54" s="185"/>
      <c r="C54" s="108" t="s">
        <v>193</v>
      </c>
      <c r="D54" s="11">
        <f t="shared" si="8"/>
        <v>0</v>
      </c>
      <c r="E54" s="11">
        <f t="shared" si="8"/>
        <v>0</v>
      </c>
      <c r="F54" s="11">
        <f t="shared" si="8"/>
        <v>0</v>
      </c>
      <c r="G54" s="11">
        <f t="shared" si="8"/>
        <v>0</v>
      </c>
      <c r="H54" s="11">
        <f t="shared" si="8"/>
        <v>6.8334138548127079</v>
      </c>
      <c r="I54" s="11">
        <f t="shared" si="8"/>
        <v>4.7673626024475553</v>
      </c>
      <c r="J54" s="11">
        <f t="shared" si="8"/>
        <v>6.6010030431142983</v>
      </c>
      <c r="K54" s="11">
        <f t="shared" si="8"/>
        <v>4.8173333849705777</v>
      </c>
      <c r="L54" s="11">
        <f t="shared" si="8"/>
        <v>5.4659768962933102</v>
      </c>
      <c r="M54" s="11">
        <f t="shared" si="8"/>
        <v>5.090399824727724</v>
      </c>
      <c r="N54" s="11">
        <f t="shared" si="8"/>
        <v>7.0114899123411298</v>
      </c>
      <c r="O54" s="11">
        <f t="shared" si="8"/>
        <v>3.8532648654024526</v>
      </c>
      <c r="P54" s="11">
        <f t="shared" si="8"/>
        <v>44.499913404119809</v>
      </c>
      <c r="R54" s="12"/>
    </row>
    <row r="55" spans="2:18" ht="14.5" thickBot="1">
      <c r="B55" s="185"/>
      <c r="C55" s="108" t="s">
        <v>194</v>
      </c>
      <c r="D55" s="11">
        <f t="shared" si="8"/>
        <v>0</v>
      </c>
      <c r="E55" s="11">
        <f t="shared" si="8"/>
        <v>0</v>
      </c>
      <c r="F55" s="11">
        <f t="shared" si="8"/>
        <v>0</v>
      </c>
      <c r="G55" s="11">
        <f t="shared" si="8"/>
        <v>0</v>
      </c>
      <c r="H55" s="11">
        <f t="shared" si="8"/>
        <v>6.0564397569369293</v>
      </c>
      <c r="I55" s="11">
        <f t="shared" si="8"/>
        <v>7.0747199598235664</v>
      </c>
      <c r="J55" s="11">
        <f t="shared" si="8"/>
        <v>5.6271339642120513</v>
      </c>
      <c r="K55" s="11">
        <f t="shared" si="8"/>
        <v>5.5283621718002349</v>
      </c>
      <c r="L55" s="11">
        <f t="shared" si="8"/>
        <v>9.944121421650955</v>
      </c>
      <c r="M55" s="11">
        <f t="shared" si="8"/>
        <v>6.9188038676999124</v>
      </c>
      <c r="N55" s="11">
        <f t="shared" si="8"/>
        <v>9.1527378451777359</v>
      </c>
      <c r="O55" s="11">
        <f t="shared" si="8"/>
        <v>4.5639231565513381</v>
      </c>
      <c r="P55" s="11">
        <f t="shared" si="8"/>
        <v>67.57765064624229</v>
      </c>
      <c r="R55" s="12"/>
    </row>
    <row r="56" spans="2:18" ht="14.5" thickBot="1">
      <c r="B56" s="185"/>
      <c r="C56" s="108" t="s">
        <v>195</v>
      </c>
      <c r="D56" s="11">
        <f t="shared" si="8"/>
        <v>0</v>
      </c>
      <c r="E56" s="11">
        <f t="shared" si="8"/>
        <v>0</v>
      </c>
      <c r="F56" s="11">
        <f t="shared" si="8"/>
        <v>0</v>
      </c>
      <c r="G56" s="11">
        <f t="shared" si="8"/>
        <v>0</v>
      </c>
      <c r="H56" s="11">
        <f t="shared" si="8"/>
        <v>15.276755747561651</v>
      </c>
      <c r="I56" s="11">
        <f t="shared" si="8"/>
        <v>7.9924273812379489</v>
      </c>
      <c r="J56" s="11">
        <f t="shared" si="8"/>
        <v>21.369990602401888</v>
      </c>
      <c r="K56" s="11">
        <f t="shared" si="8"/>
        <v>14.041076469245734</v>
      </c>
      <c r="L56" s="11">
        <f t="shared" si="8"/>
        <v>12.808557365508811</v>
      </c>
      <c r="M56" s="11">
        <f t="shared" si="8"/>
        <v>-10.303631664193663</v>
      </c>
      <c r="N56" s="11">
        <f t="shared" si="8"/>
        <v>-30.187007208596757</v>
      </c>
      <c r="O56" s="11">
        <f t="shared" si="8"/>
        <v>10.155852810316974</v>
      </c>
      <c r="P56" s="11">
        <f t="shared" si="8"/>
        <v>157.16533143464028</v>
      </c>
      <c r="R56" s="12"/>
    </row>
    <row r="57" spans="2:18" ht="14.5" thickBot="1">
      <c r="B57" s="186"/>
      <c r="C57" s="108" t="s">
        <v>196</v>
      </c>
      <c r="D57" s="11">
        <f t="shared" si="8"/>
        <v>0</v>
      </c>
      <c r="E57" s="11">
        <f t="shared" si="8"/>
        <v>0</v>
      </c>
      <c r="F57" s="11">
        <f t="shared" si="8"/>
        <v>0</v>
      </c>
      <c r="G57" s="11">
        <f t="shared" si="8"/>
        <v>0</v>
      </c>
      <c r="H57" s="11">
        <f t="shared" si="8"/>
        <v>17.000474962825571</v>
      </c>
      <c r="I57" s="11">
        <f t="shared" si="8"/>
        <v>10.51825664521515</v>
      </c>
      <c r="J57" s="11">
        <f t="shared" si="8"/>
        <v>23.249296735907343</v>
      </c>
      <c r="K57" s="11">
        <f t="shared" si="8"/>
        <v>16.481481863779791</v>
      </c>
      <c r="L57" s="11">
        <f t="shared" si="8"/>
        <v>19.561519378293806</v>
      </c>
      <c r="M57" s="11">
        <f t="shared" si="8"/>
        <v>-12.16153518993341</v>
      </c>
      <c r="N57" s="11">
        <f t="shared" si="8"/>
        <v>-36.451375580036995</v>
      </c>
      <c r="O57" s="11">
        <f t="shared" si="8"/>
        <v>12.363543375334652</v>
      </c>
      <c r="P57" s="11">
        <f t="shared" si="8"/>
        <v>157.16533143464028</v>
      </c>
      <c r="R57" s="12"/>
    </row>
    <row r="58" spans="2:18" ht="14.5" thickBot="1">
      <c r="B58" s="184" t="s">
        <v>200</v>
      </c>
      <c r="C58" s="108" t="s">
        <v>158</v>
      </c>
      <c r="D58" s="11">
        <f t="shared" ref="D58:P58" si="9">SUM(D3:D4,D6,D13,D19,D25,D29,D33,D39)</f>
        <v>0.3891654816248597</v>
      </c>
      <c r="E58" s="11">
        <f t="shared" si="9"/>
        <v>0.39446637356166714</v>
      </c>
      <c r="F58" s="11">
        <f t="shared" si="9"/>
        <v>0.40093412850343213</v>
      </c>
      <c r="G58" s="11">
        <f t="shared" si="9"/>
        <v>47.205568241580259</v>
      </c>
      <c r="H58" s="11">
        <f>SUM(H3:H4,H6,H13,H19,H25,H29,H33,H39)</f>
        <v>-15.721478500392768</v>
      </c>
      <c r="I58" s="11">
        <f t="shared" si="9"/>
        <v>-8.8324708602299147</v>
      </c>
      <c r="J58" s="11">
        <f t="shared" si="9"/>
        <v>-21.880804845361197</v>
      </c>
      <c r="K58" s="11">
        <f t="shared" si="9"/>
        <v>-14.826039265663578</v>
      </c>
      <c r="L58" s="11">
        <f t="shared" si="9"/>
        <v>-15.743930817084335</v>
      </c>
      <c r="M58" s="11">
        <f t="shared" si="9"/>
        <v>11.679458619019298</v>
      </c>
      <c r="N58" s="11">
        <f t="shared" si="9"/>
        <v>33.772234290727411</v>
      </c>
      <c r="O58" s="11">
        <f t="shared" si="9"/>
        <v>-10.801887727566449</v>
      </c>
      <c r="P58" s="11">
        <f t="shared" si="9"/>
        <v>-151.19767820998774</v>
      </c>
    </row>
    <row r="59" spans="2:18" ht="14.5" thickBot="1">
      <c r="B59" s="185"/>
      <c r="C59" s="108" t="s">
        <v>172</v>
      </c>
      <c r="D59" s="11">
        <f t="shared" ref="D59:P59" si="10">SUM(D3:D4,D7,D13,D20,D26,D30,D33,D39)</f>
        <v>0.3891654816248597</v>
      </c>
      <c r="E59" s="11">
        <f t="shared" si="10"/>
        <v>0.39446637356166714</v>
      </c>
      <c r="F59" s="11">
        <f t="shared" si="10"/>
        <v>0.40093412850343213</v>
      </c>
      <c r="G59" s="11">
        <f t="shared" si="10"/>
        <v>47.205568241580259</v>
      </c>
      <c r="H59" s="11">
        <f t="shared" si="10"/>
        <v>-15.721478500392768</v>
      </c>
      <c r="I59" s="11">
        <f t="shared" si="10"/>
        <v>-8.8324708602299147</v>
      </c>
      <c r="J59" s="11">
        <f t="shared" si="10"/>
        <v>-21.880804845361197</v>
      </c>
      <c r="K59" s="11">
        <f t="shared" si="10"/>
        <v>-14.826039265663578</v>
      </c>
      <c r="L59" s="11">
        <f t="shared" si="10"/>
        <v>-15.743930817084335</v>
      </c>
      <c r="M59" s="11">
        <f t="shared" si="10"/>
        <v>11.679458619019298</v>
      </c>
      <c r="N59" s="11">
        <f t="shared" si="10"/>
        <v>33.772234290727411</v>
      </c>
      <c r="O59" s="11">
        <f t="shared" si="10"/>
        <v>-10.801887727566449</v>
      </c>
      <c r="P59" s="11">
        <f t="shared" si="10"/>
        <v>-151.19767820998774</v>
      </c>
    </row>
    <row r="60" spans="2:18" ht="14.5" thickBot="1">
      <c r="B60" s="185"/>
      <c r="C60" s="108" t="s">
        <v>173</v>
      </c>
      <c r="D60" s="11">
        <f t="shared" ref="D60:P60" si="11">SUM(D3:D4,D8,D13,D21,D27,D31,D33,D39)</f>
        <v>0.3891654816248597</v>
      </c>
      <c r="E60" s="11">
        <f t="shared" si="11"/>
        <v>0.39446637356166714</v>
      </c>
      <c r="F60" s="11">
        <f t="shared" si="11"/>
        <v>0.40093412850343213</v>
      </c>
      <c r="G60" s="11">
        <f t="shared" si="11"/>
        <v>47.205568241580259</v>
      </c>
      <c r="H60" s="11">
        <f t="shared" si="11"/>
        <v>-15.721478500392768</v>
      </c>
      <c r="I60" s="11">
        <f t="shared" si="11"/>
        <v>-8.8324708602299147</v>
      </c>
      <c r="J60" s="11">
        <f t="shared" si="11"/>
        <v>-21.880804845361197</v>
      </c>
      <c r="K60" s="11">
        <f t="shared" si="11"/>
        <v>-14.826039265663578</v>
      </c>
      <c r="L60" s="11">
        <f t="shared" si="11"/>
        <v>-15.743930817084335</v>
      </c>
      <c r="M60" s="11">
        <f t="shared" si="11"/>
        <v>11.679458619019298</v>
      </c>
      <c r="N60" s="11">
        <f t="shared" si="11"/>
        <v>33.772234290727411</v>
      </c>
      <c r="O60" s="11">
        <f t="shared" si="11"/>
        <v>-10.801887727566449</v>
      </c>
      <c r="P60" s="11">
        <f t="shared" si="11"/>
        <v>-151.19767820998774</v>
      </c>
    </row>
    <row r="61" spans="2:18" ht="14.5" thickBot="1">
      <c r="B61" s="185"/>
      <c r="C61" s="108" t="s">
        <v>180</v>
      </c>
      <c r="D61" s="11">
        <f t="shared" ref="D61:P61" si="12">SUM(D3:D4,D6,D14,D22,D25,D29,D33,D39)</f>
        <v>0.29187411121864476</v>
      </c>
      <c r="E61" s="11">
        <f t="shared" si="12"/>
        <v>0.29584978017125035</v>
      </c>
      <c r="F61" s="11">
        <f t="shared" si="12"/>
        <v>0.30070059637757407</v>
      </c>
      <c r="G61" s="11">
        <f t="shared" si="12"/>
        <v>47.104176181185196</v>
      </c>
      <c r="H61" s="11">
        <f t="shared" si="12"/>
        <v>-15.82576271409298</v>
      </c>
      <c r="I61" s="11">
        <f t="shared" si="12"/>
        <v>-8.9381886484790734</v>
      </c>
      <c r="J61" s="11">
        <f t="shared" si="12"/>
        <v>-21.988014551309551</v>
      </c>
      <c r="K61" s="11">
        <f t="shared" si="12"/>
        <v>-14.934849240875874</v>
      </c>
      <c r="L61" s="11">
        <f t="shared" si="12"/>
        <v>-15.854207705788578</v>
      </c>
      <c r="M61" s="11">
        <f t="shared" si="12"/>
        <v>11.567739821030358</v>
      </c>
      <c r="N61" s="11">
        <f t="shared" si="12"/>
        <v>33.65897356662478</v>
      </c>
      <c r="O61" s="11">
        <f t="shared" si="12"/>
        <v>-10.916340318881289</v>
      </c>
      <c r="P61" s="11">
        <f t="shared" si="12"/>
        <v>-152.68959151615087</v>
      </c>
    </row>
    <row r="62" spans="2:18" ht="14.5" thickBot="1">
      <c r="B62" s="185"/>
      <c r="C62" s="108" t="s">
        <v>181</v>
      </c>
      <c r="D62" s="11">
        <f t="shared" ref="D62:P62" si="13">SUM(D3:D4,D6,D15,D23,D25,D29,D33,D39)</f>
        <v>0.48645685203107458</v>
      </c>
      <c r="E62" s="11">
        <f t="shared" si="13"/>
        <v>0.49308296695208387</v>
      </c>
      <c r="F62" s="11">
        <f t="shared" si="13"/>
        <v>0.50116766062929019</v>
      </c>
      <c r="G62" s="11">
        <f t="shared" si="13"/>
        <v>47.30696030197533</v>
      </c>
      <c r="H62" s="11">
        <f t="shared" si="13"/>
        <v>-15.617194286692557</v>
      </c>
      <c r="I62" s="11">
        <f t="shared" si="13"/>
        <v>-8.726753071980756</v>
      </c>
      <c r="J62" s="11">
        <f t="shared" si="13"/>
        <v>-21.773595139412841</v>
      </c>
      <c r="K62" s="11">
        <f t="shared" si="13"/>
        <v>-14.71722929045128</v>
      </c>
      <c r="L62" s="11">
        <f t="shared" si="13"/>
        <v>-15.633653928380092</v>
      </c>
      <c r="M62" s="11">
        <f t="shared" si="13"/>
        <v>11.791177417008241</v>
      </c>
      <c r="N62" s="11">
        <f t="shared" si="13"/>
        <v>33.885495014830049</v>
      </c>
      <c r="O62" s="11">
        <f t="shared" si="13"/>
        <v>-10.687435136251606</v>
      </c>
      <c r="P62" s="11">
        <f t="shared" si="13"/>
        <v>-149.70576490382462</v>
      </c>
    </row>
    <row r="63" spans="2:18" ht="14.5" thickBot="1">
      <c r="B63" s="185"/>
      <c r="C63" s="108" t="s">
        <v>201</v>
      </c>
      <c r="D63" s="11">
        <f>SUM(D3:D4,D6,D13,D19,D25,D29,D33,D39)</f>
        <v>0.3891654816248597</v>
      </c>
      <c r="E63" s="11">
        <f>SUM(E3:E4,E6,E13,E19,E25,E29,E33,E39)</f>
        <v>0.39446637356166714</v>
      </c>
      <c r="F63" s="11">
        <f>SUM(F3:F4,F6,F13,F19,F25,F29,F33,F39)</f>
        <v>0.40093412850343213</v>
      </c>
      <c r="G63" s="11">
        <f>SUM(Inp!F7,G4,G6,G13,G19,G25,G29,G33,G39)</f>
        <v>35.505568241580256</v>
      </c>
      <c r="H63" s="11">
        <f t="shared" ref="H63:P63" si="14">SUM(H3:H4,H6,H13,H19,H25,H29,H33,H39)</f>
        <v>-15.721478500392768</v>
      </c>
      <c r="I63" s="11">
        <f t="shared" si="14"/>
        <v>-8.8324708602299147</v>
      </c>
      <c r="J63" s="11">
        <f t="shared" si="14"/>
        <v>-21.880804845361197</v>
      </c>
      <c r="K63" s="11">
        <f t="shared" si="14"/>
        <v>-14.826039265663578</v>
      </c>
      <c r="L63" s="11">
        <f t="shared" si="14"/>
        <v>-15.743930817084335</v>
      </c>
      <c r="M63" s="11">
        <f t="shared" si="14"/>
        <v>11.679458619019298</v>
      </c>
      <c r="N63" s="11">
        <f t="shared" si="14"/>
        <v>33.772234290727411</v>
      </c>
      <c r="O63" s="11">
        <f t="shared" si="14"/>
        <v>-10.801887727566449</v>
      </c>
      <c r="P63" s="11">
        <f t="shared" si="14"/>
        <v>-151.19767820998774</v>
      </c>
    </row>
    <row r="64" spans="2:18" ht="14.5" thickBot="1">
      <c r="B64" s="185"/>
      <c r="C64" s="108" t="s">
        <v>202</v>
      </c>
      <c r="D64" s="11">
        <f>SUM(D3:D4,D6,D13,D19,D25,D29,D3,D39)</f>
        <v>0.3891654816248597</v>
      </c>
      <c r="E64" s="11">
        <f>SUM(E3:E4,E6,E13,E19,E25,E29,E3,E39)</f>
        <v>0.39446637356166714</v>
      </c>
      <c r="F64" s="11">
        <f>SUM(F3:F4,F6,F13,F19,F25,F29,F3,F39)</f>
        <v>0.40093412850343213</v>
      </c>
      <c r="G64" s="11">
        <f>SUM(Inp!H7,G4,G6,G13,G19,G25,G29,G33,G39)</f>
        <v>58.905568241580262</v>
      </c>
      <c r="H64" s="11">
        <f t="shared" ref="H64:P64" si="15">SUM(H3:H4,H6,H13,H19,H25,H29,H33,H39)</f>
        <v>-15.721478500392768</v>
      </c>
      <c r="I64" s="11">
        <f t="shared" si="15"/>
        <v>-8.8324708602299147</v>
      </c>
      <c r="J64" s="11">
        <f t="shared" si="15"/>
        <v>-21.880804845361197</v>
      </c>
      <c r="K64" s="11">
        <f t="shared" si="15"/>
        <v>-14.826039265663578</v>
      </c>
      <c r="L64" s="11">
        <f t="shared" si="15"/>
        <v>-15.743930817084335</v>
      </c>
      <c r="M64" s="11">
        <f t="shared" si="15"/>
        <v>11.679458619019298</v>
      </c>
      <c r="N64" s="11">
        <f t="shared" si="15"/>
        <v>33.772234290727411</v>
      </c>
      <c r="O64" s="11">
        <f t="shared" si="15"/>
        <v>-10.801887727566449</v>
      </c>
      <c r="P64" s="11">
        <f t="shared" si="15"/>
        <v>-151.19767820998774</v>
      </c>
    </row>
    <row r="65" spans="2:16" ht="14.5" thickBot="1">
      <c r="B65" s="185"/>
      <c r="C65" s="108" t="s">
        <v>192</v>
      </c>
      <c r="D65" s="11">
        <f>SUM(D3:D4,D6,D13,D19,D25,D29,D34,D40)</f>
        <v>0.3891654816248597</v>
      </c>
      <c r="E65" s="11">
        <f t="shared" ref="E65:P65" si="16">SUM(E3:E4,E6,E13,E19,E25,E29,E34,E40)</f>
        <v>0.39446637356166714</v>
      </c>
      <c r="F65" s="11">
        <f t="shared" si="16"/>
        <v>0.40093412850343213</v>
      </c>
      <c r="G65" s="11">
        <f t="shared" si="16"/>
        <v>47.205568241580259</v>
      </c>
      <c r="H65" s="11">
        <f t="shared" si="16"/>
        <v>-5.3035736422296802</v>
      </c>
      <c r="I65" s="11">
        <f t="shared" si="16"/>
        <v>-3.6140140205050533</v>
      </c>
      <c r="J65" s="11">
        <f t="shared" si="16"/>
        <v>-5.4352246647227656</v>
      </c>
      <c r="K65" s="11">
        <f t="shared" si="16"/>
        <v>-11.873811801646532</v>
      </c>
      <c r="L65" s="11">
        <f t="shared" si="16"/>
        <v>-1.5086101659521365</v>
      </c>
      <c r="M65" s="11">
        <f t="shared" si="16"/>
        <v>-5.9492726682679278</v>
      </c>
      <c r="N65" s="11">
        <f t="shared" si="16"/>
        <v>-6.2060841158689293</v>
      </c>
      <c r="O65" s="11">
        <f t="shared" si="16"/>
        <v>-6.6115184753246243</v>
      </c>
      <c r="P65" s="11">
        <f t="shared" si="16"/>
        <v>-75.486885067966966</v>
      </c>
    </row>
    <row r="66" spans="2:16" ht="14.5" thickBot="1">
      <c r="B66" s="185"/>
      <c r="C66" s="108" t="s">
        <v>193</v>
      </c>
      <c r="D66" s="11">
        <f>SUM(D3:D4,D6,D13,D19,D25,D29,D35,D41)</f>
        <v>0.3891654816248597</v>
      </c>
      <c r="E66" s="11">
        <f t="shared" ref="E66:P66" si="17">SUM(E3:E4,E6,E13,E19,E25,E29,E35,E41)</f>
        <v>0.39446637356166714</v>
      </c>
      <c r="F66" s="11">
        <f t="shared" si="17"/>
        <v>0.40093412850343213</v>
      </c>
      <c r="G66" s="11">
        <f t="shared" si="17"/>
        <v>47.205568241580259</v>
      </c>
      <c r="H66" s="11">
        <f t="shared" si="17"/>
        <v>-6.4162770000118643</v>
      </c>
      <c r="I66" s="11">
        <f t="shared" si="17"/>
        <v>-4.3444914494509206</v>
      </c>
      <c r="J66" s="11">
        <f t="shared" si="17"/>
        <v>-6.1721642193208801</v>
      </c>
      <c r="K66" s="11">
        <f t="shared" si="17"/>
        <v>-4.382093484121393</v>
      </c>
      <c r="L66" s="11">
        <f t="shared" si="17"/>
        <v>-5.0248693414763386</v>
      </c>
      <c r="M66" s="11">
        <f t="shared" si="17"/>
        <v>-4.6435246327719613</v>
      </c>
      <c r="N66" s="11">
        <f t="shared" si="17"/>
        <v>-6.5584470159305912</v>
      </c>
      <c r="O66" s="11">
        <f t="shared" si="17"/>
        <v>-3.3954545001430874</v>
      </c>
      <c r="P66" s="11">
        <f t="shared" si="17"/>
        <v>-38.532260179467272</v>
      </c>
    </row>
    <row r="67" spans="2:16" ht="14.5" thickBot="1">
      <c r="B67" s="185"/>
      <c r="C67" s="108" t="s">
        <v>194</v>
      </c>
      <c r="D67" s="11">
        <f>SUM(D3:D4,D6,D13,D19,D25,D29,D36,D42)</f>
        <v>0.3891654816248597</v>
      </c>
      <c r="E67" s="11">
        <f t="shared" ref="E67:P67" si="18">SUM(E3:E4,E6,E13,E19,E25,E29,E36,E42)</f>
        <v>0.39446637356166714</v>
      </c>
      <c r="F67" s="11">
        <f t="shared" si="18"/>
        <v>0.40093412850343213</v>
      </c>
      <c r="G67" s="11">
        <f t="shared" si="18"/>
        <v>47.205568241580259</v>
      </c>
      <c r="H67" s="11">
        <f t="shared" si="18"/>
        <v>-5.6393029021360865</v>
      </c>
      <c r="I67" s="11">
        <f t="shared" si="18"/>
        <v>-6.6518488068269308</v>
      </c>
      <c r="J67" s="11">
        <f t="shared" si="18"/>
        <v>-5.1982951404186331</v>
      </c>
      <c r="K67" s="11">
        <f t="shared" si="18"/>
        <v>-5.0931222709510493</v>
      </c>
      <c r="L67" s="11">
        <f t="shared" si="18"/>
        <v>-9.5030138668339834</v>
      </c>
      <c r="M67" s="11">
        <f t="shared" si="18"/>
        <v>-6.4719286757441497</v>
      </c>
      <c r="N67" s="11">
        <f t="shared" si="18"/>
        <v>-8.6996949487671955</v>
      </c>
      <c r="O67" s="11">
        <f t="shared" si="18"/>
        <v>-4.1061127912919719</v>
      </c>
      <c r="P67" s="11">
        <f t="shared" si="18"/>
        <v>-61.609997421589753</v>
      </c>
    </row>
    <row r="68" spans="2:16" ht="14.5" thickBot="1">
      <c r="B68" s="185"/>
      <c r="C68" s="108" t="s">
        <v>195</v>
      </c>
      <c r="D68" s="11">
        <f>SUM(D3:D4,D6,D13,D19,D25,D29,D37,D43)</f>
        <v>0.3891654816248597</v>
      </c>
      <c r="E68" s="11">
        <f t="shared" ref="E68:P68" si="19">SUM(E3:E4,E6,E13,E19,E25,E29,E37,E43)</f>
        <v>0.39446637356166714</v>
      </c>
      <c r="F68" s="11">
        <f t="shared" si="19"/>
        <v>0.40093412850343213</v>
      </c>
      <c r="G68" s="11">
        <f t="shared" si="19"/>
        <v>47.205568241580259</v>
      </c>
      <c r="H68" s="11">
        <f t="shared" si="19"/>
        <v>-14.859618892760809</v>
      </c>
      <c r="I68" s="11">
        <f t="shared" si="19"/>
        <v>-7.5695562282413142</v>
      </c>
      <c r="J68" s="11">
        <f t="shared" si="19"/>
        <v>-20.941151778608472</v>
      </c>
      <c r="K68" s="11">
        <f t="shared" si="19"/>
        <v>-13.605836568396549</v>
      </c>
      <c r="L68" s="11">
        <f t="shared" si="19"/>
        <v>-12.367449810691838</v>
      </c>
      <c r="M68" s="11">
        <f t="shared" si="19"/>
        <v>10.750506856149425</v>
      </c>
      <c r="N68" s="11">
        <f t="shared" si="19"/>
        <v>30.640050105007298</v>
      </c>
      <c r="O68" s="11">
        <f t="shared" si="19"/>
        <v>-9.6980424450576095</v>
      </c>
      <c r="P68" s="11">
        <f t="shared" si="19"/>
        <v>-151.19767820998774</v>
      </c>
    </row>
    <row r="69" spans="2:16" ht="14.5" thickBot="1">
      <c r="B69" s="186"/>
      <c r="C69" s="108" t="s">
        <v>196</v>
      </c>
      <c r="D69" s="11">
        <f>SUM(D3:D4,D6,D13,D19,D25,D29,D38,D44)</f>
        <v>0.3891654816248597</v>
      </c>
      <c r="E69" s="11">
        <f t="shared" ref="E69:P69" si="20">SUM(E3:E4,E6,E13,E19,E25,E29,E38,E44)</f>
        <v>0.39446637356166714</v>
      </c>
      <c r="F69" s="11">
        <f t="shared" si="20"/>
        <v>0.40093412850343213</v>
      </c>
      <c r="G69" s="11">
        <f t="shared" si="20"/>
        <v>47.205568241580259</v>
      </c>
      <c r="H69" s="11">
        <f t="shared" si="20"/>
        <v>-16.58333810802473</v>
      </c>
      <c r="I69" s="11">
        <f t="shared" si="20"/>
        <v>-10.095385492218515</v>
      </c>
      <c r="J69" s="11">
        <f t="shared" si="20"/>
        <v>-22.820457912113927</v>
      </c>
      <c r="K69" s="11">
        <f t="shared" si="20"/>
        <v>-16.046241962930608</v>
      </c>
      <c r="L69" s="11">
        <f t="shared" si="20"/>
        <v>-19.120411823476832</v>
      </c>
      <c r="M69" s="11">
        <f t="shared" si="20"/>
        <v>12.608410381889172</v>
      </c>
      <c r="N69" s="11">
        <f t="shared" si="20"/>
        <v>36.904418476447532</v>
      </c>
      <c r="O69" s="11">
        <f t="shared" si="20"/>
        <v>-11.905733010075288</v>
      </c>
      <c r="P69" s="11">
        <f t="shared" si="20"/>
        <v>-151.19767820998774</v>
      </c>
    </row>
    <row r="70" spans="2:16" ht="14.5" thickBot="1">
      <c r="B70" s="15" t="s">
        <v>203</v>
      </c>
      <c r="C70" s="106"/>
      <c r="D70" s="10">
        <f>NPV(DCRBC,$D$58:$P$58)</f>
        <v>-56.420662492182778</v>
      </c>
      <c r="E70" s="10">
        <f>NPV(DCRLC,$D$58:$P$58)</f>
        <v>-85.850740456741136</v>
      </c>
      <c r="F70" s="10">
        <f>NPV(DCRHC,$D$58:$P$58)</f>
        <v>-34.701760203945859</v>
      </c>
    </row>
    <row r="71" spans="2:16" ht="14.5" thickBot="1">
      <c r="B71" s="15" t="s">
        <v>204</v>
      </c>
      <c r="C71" s="106"/>
      <c r="E71" s="10">
        <f>NPV(DCRBC,$D$59:$P$59)</f>
        <v>-56.420662492182778</v>
      </c>
      <c r="F71" s="10">
        <f>NPV(DCRBC,$D$60:$P$60)</f>
        <v>-56.420662492182778</v>
      </c>
    </row>
    <row r="72" spans="2:16" ht="14.5" thickBot="1">
      <c r="B72" s="15" t="s">
        <v>205</v>
      </c>
      <c r="C72" s="106"/>
      <c r="E72" s="10">
        <f>NPV(DCRBC,$D$61:$P$61)</f>
        <v>-57.872281285058158</v>
      </c>
      <c r="F72" s="10">
        <f>NPV(DCRBC,$D$62:$P$62)</f>
        <v>-54.969043699307356</v>
      </c>
    </row>
    <row r="73" spans="2:16" ht="14.5" thickBot="1">
      <c r="B73" s="15" t="s">
        <v>206</v>
      </c>
      <c r="C73" s="106"/>
      <c r="E73" s="10">
        <f>NPV(DCRBC,$D$63:$P$63)</f>
        <v>-65.346536473138812</v>
      </c>
      <c r="F73" s="10">
        <f>NPV(DCRBC,$D$64:$P$64)</f>
        <v>-47.49478851122673</v>
      </c>
    </row>
    <row r="74" spans="2:16" ht="14.5" thickBot="1">
      <c r="B74" s="15" t="s">
        <v>207</v>
      </c>
      <c r="C74" s="106"/>
      <c r="E74" s="10">
        <f>NPV(DCRBC,$D$65:$P$65)</f>
        <v>-20.489889480345276</v>
      </c>
      <c r="F74" s="10"/>
    </row>
    <row r="75" spans="2:16" ht="14.5" thickBot="1">
      <c r="B75" s="15" t="s">
        <v>208</v>
      </c>
      <c r="C75" s="106"/>
      <c r="E75" s="10">
        <f>NPV(DCRBC,$D$68:$P$68)</f>
        <v>-53.302905032430914</v>
      </c>
      <c r="F75" s="10">
        <f>NPV(DCRBC,$D$69:$P$69)</f>
        <v>-59.538419951934635</v>
      </c>
    </row>
    <row r="76" spans="2:16" ht="14.25" customHeight="1" thickBot="1">
      <c r="B76" s="15" t="s">
        <v>209</v>
      </c>
      <c r="C76" s="106"/>
      <c r="E76" s="10">
        <f>NPV(DCRBC,$D$66:$P$66)</f>
        <v>-2.5220748173082295</v>
      </c>
      <c r="F76" s="10">
        <f>NPV(DCRBC,$D$67:$P$67)</f>
        <v>-17.587495720446196</v>
      </c>
    </row>
    <row r="77" spans="2:16" ht="14.25" customHeight="1"/>
    <row r="78" spans="2:16" ht="14.25" customHeight="1">
      <c r="B78" s="20" t="s">
        <v>210</v>
      </c>
      <c r="C78" s="149" t="str">
        <f>D2</f>
        <v>2024/25</v>
      </c>
      <c r="D78" s="149" t="str">
        <f t="shared" ref="D78:N78" si="21">E2</f>
        <v>2025/26</v>
      </c>
      <c r="E78" s="149" t="str">
        <f t="shared" si="21"/>
        <v>2026/27</v>
      </c>
      <c r="F78" s="149" t="str">
        <f t="shared" si="21"/>
        <v>2027/28</v>
      </c>
      <c r="G78" s="149" t="str">
        <f t="shared" si="21"/>
        <v>2028/29</v>
      </c>
      <c r="H78" s="149" t="str">
        <f t="shared" si="21"/>
        <v>2029/30</v>
      </c>
      <c r="I78" s="149" t="str">
        <f t="shared" si="21"/>
        <v>2030/31</v>
      </c>
      <c r="J78" s="149" t="str">
        <f t="shared" si="21"/>
        <v>2031/32</v>
      </c>
      <c r="K78" s="149" t="str">
        <f t="shared" si="21"/>
        <v>2032/33</v>
      </c>
      <c r="L78" s="149" t="str">
        <f t="shared" si="21"/>
        <v>2033/34</v>
      </c>
      <c r="M78" s="149" t="str">
        <f t="shared" si="21"/>
        <v>2034/35</v>
      </c>
      <c r="N78" s="149" t="str">
        <f t="shared" si="21"/>
        <v>2035/36</v>
      </c>
      <c r="O78" s="149" t="s">
        <v>166</v>
      </c>
      <c r="P78" s="149" t="s">
        <v>211</v>
      </c>
    </row>
    <row r="79" spans="2:16" ht="14.25" customHeight="1">
      <c r="B79" s="27" t="s">
        <v>198</v>
      </c>
      <c r="C79" s="150">
        <f>D47*1000</f>
        <v>389.16548162485969</v>
      </c>
      <c r="D79" s="150">
        <f t="shared" ref="D79:O79" si="22">E47*1000</f>
        <v>394.46637356166713</v>
      </c>
      <c r="E79" s="150">
        <f t="shared" si="22"/>
        <v>400.93412850343213</v>
      </c>
      <c r="F79" s="150">
        <f t="shared" si="22"/>
        <v>405.56824158026365</v>
      </c>
      <c r="G79" s="150">
        <f t="shared" si="22"/>
        <v>417.13685480084331</v>
      </c>
      <c r="H79" s="150">
        <f t="shared" si="22"/>
        <v>422.87115299663486</v>
      </c>
      <c r="I79" s="150">
        <f t="shared" si="22"/>
        <v>428.83882379341799</v>
      </c>
      <c r="J79" s="150">
        <f t="shared" si="22"/>
        <v>435.23990084918546</v>
      </c>
      <c r="K79" s="150">
        <f t="shared" si="22"/>
        <v>441.1075548169722</v>
      </c>
      <c r="L79" s="150">
        <f t="shared" si="22"/>
        <v>446.8751919557626</v>
      </c>
      <c r="M79" s="150">
        <f t="shared" si="22"/>
        <v>453.04289641053862</v>
      </c>
      <c r="N79" s="150">
        <f t="shared" si="22"/>
        <v>457.81036525936526</v>
      </c>
      <c r="O79" s="150">
        <f t="shared" si="22"/>
        <v>5967.6532246525394</v>
      </c>
      <c r="P79" s="151">
        <f>(NPV(DCRBC,$C$79:$O$79))/1000</f>
        <v>5.8064751715016465</v>
      </c>
    </row>
    <row r="80" spans="2:16" ht="14.25" customHeight="1">
      <c r="B80" s="27" t="s">
        <v>212</v>
      </c>
      <c r="C80" s="150">
        <f>D33*1000</f>
        <v>0</v>
      </c>
      <c r="D80" s="150">
        <f t="shared" ref="D80:O80" si="23">E33*1000</f>
        <v>0</v>
      </c>
      <c r="E80" s="150">
        <f t="shared" si="23"/>
        <v>0</v>
      </c>
      <c r="F80" s="150">
        <f t="shared" si="23"/>
        <v>0</v>
      </c>
      <c r="G80" s="150">
        <f t="shared" si="23"/>
        <v>-12691.17692466577</v>
      </c>
      <c r="H80" s="150">
        <f t="shared" si="23"/>
        <v>-4203.6834852721468</v>
      </c>
      <c r="I80" s="150">
        <f t="shared" si="23"/>
        <v>-18551.031402143704</v>
      </c>
      <c r="J80" s="150">
        <f t="shared" si="23"/>
        <v>-10380.468377444648</v>
      </c>
      <c r="K80" s="150">
        <f t="shared" si="23"/>
        <v>-2679.1143463313201</v>
      </c>
      <c r="L80" s="150">
        <f t="shared" si="23"/>
        <v>7516.7763755840406</v>
      </c>
      <c r="M80" s="150">
        <f t="shared" si="23"/>
        <v>20790.454651436408</v>
      </c>
      <c r="N80" s="150">
        <f t="shared" si="23"/>
        <v>-6844.3169627904563</v>
      </c>
      <c r="O80" s="150">
        <f t="shared" si="23"/>
        <v>-100839.83330925598</v>
      </c>
      <c r="P80" s="151">
        <f>(NPV(DCRBC,$C$80:$O$80))/1000</f>
        <v>-62.086524516854176</v>
      </c>
    </row>
    <row r="81" spans="2:18" ht="14.25" customHeight="1">
      <c r="B81" s="27" t="s">
        <v>197</v>
      </c>
      <c r="C81" s="150">
        <f>D39*1000</f>
        <v>0</v>
      </c>
      <c r="D81" s="150">
        <f t="shared" ref="D81:O81" si="24">E39*1000</f>
        <v>0</v>
      </c>
      <c r="E81" s="150">
        <f t="shared" si="24"/>
        <v>0</v>
      </c>
      <c r="F81" s="150">
        <f t="shared" si="24"/>
        <v>0</v>
      </c>
      <c r="G81" s="150">
        <f t="shared" si="24"/>
        <v>-3447.4384305278413</v>
      </c>
      <c r="H81" s="150">
        <f t="shared" si="24"/>
        <v>-5051.6585279544024</v>
      </c>
      <c r="I81" s="150">
        <f t="shared" si="24"/>
        <v>-3758.6122670109121</v>
      </c>
      <c r="J81" s="150">
        <f t="shared" si="24"/>
        <v>-4880.810789068114</v>
      </c>
      <c r="K81" s="150">
        <f t="shared" si="24"/>
        <v>-13505.924025569988</v>
      </c>
      <c r="L81" s="150">
        <f t="shared" si="24"/>
        <v>3715.8070514794958</v>
      </c>
      <c r="M81" s="150">
        <f t="shared" si="24"/>
        <v>12528.736742880465</v>
      </c>
      <c r="N81" s="150">
        <f t="shared" si="24"/>
        <v>-4415.3811300353564</v>
      </c>
      <c r="O81" s="150">
        <f t="shared" si="24"/>
        <v>-56325.4981253843</v>
      </c>
      <c r="P81" s="151">
        <f>(NPV(DCRBC,$C$81:$O$81))/1000</f>
        <v>-35.84410907065439</v>
      </c>
    </row>
    <row r="82" spans="2:18" ht="14.25" customHeight="1">
      <c r="B82" s="27" t="s">
        <v>213</v>
      </c>
      <c r="C82" s="15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  <c r="O82" s="150"/>
      <c r="P82" s="151">
        <f>(SUM(P79:P81))</f>
        <v>-92.124158416006921</v>
      </c>
      <c r="Q82" s="165"/>
    </row>
    <row r="83" spans="2:18" ht="14.25" customHeight="1">
      <c r="B83" s="27"/>
      <c r="C83" s="150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N83" s="150"/>
      <c r="O83" s="152"/>
      <c r="P83" s="152"/>
    </row>
    <row r="84" spans="2:18" ht="14.25" customHeight="1">
      <c r="B84" s="27" t="s">
        <v>214</v>
      </c>
      <c r="C84" s="150"/>
      <c r="D84" s="150"/>
      <c r="E84" s="150"/>
      <c r="F84" s="150"/>
      <c r="G84" s="150"/>
      <c r="H84" s="150"/>
      <c r="I84" s="150"/>
      <c r="J84" s="150"/>
      <c r="K84" s="150"/>
      <c r="L84" s="150"/>
      <c r="M84" s="150"/>
      <c r="N84" s="150"/>
      <c r="O84" s="152"/>
      <c r="P84" s="152">
        <f>NPV(DCRBC,D3:P3)</f>
        <v>35.703495923824171</v>
      </c>
      <c r="Q84" s="165">
        <f>57.51-P84</f>
        <v>21.806504076175827</v>
      </c>
      <c r="R84" s="165"/>
    </row>
    <row r="85" spans="2:18" ht="14.25" customHeight="1">
      <c r="B85" s="27" t="s">
        <v>215</v>
      </c>
      <c r="C85" s="150"/>
      <c r="D85" s="150"/>
      <c r="E85" s="150"/>
      <c r="F85" s="150"/>
      <c r="G85" s="150"/>
      <c r="H85" s="150"/>
      <c r="I85" s="150"/>
      <c r="J85" s="150"/>
      <c r="K85" s="150"/>
      <c r="L85" s="150"/>
      <c r="M85" s="150"/>
      <c r="N85" s="150"/>
      <c r="O85" s="152"/>
      <c r="P85" s="152">
        <f>(P82+P84)</f>
        <v>-56.42066249218275</v>
      </c>
    </row>
    <row r="86" spans="2:18" ht="14.25" customHeight="1"/>
    <row r="87" spans="2:18" ht="14.25" customHeight="1"/>
    <row r="88" spans="2:18" ht="14.25" customHeight="1"/>
    <row r="89" spans="2:18" ht="14.25" customHeight="1"/>
    <row r="90" spans="2:18" ht="14.25" customHeight="1"/>
    <row r="91" spans="2:18" ht="14.25" customHeight="1"/>
    <row r="92" spans="2:18" ht="14.25" customHeight="1"/>
    <row r="93" spans="2:18" ht="14.25" customHeight="1"/>
    <row r="94" spans="2:18" ht="14.25" customHeight="1"/>
    <row r="95" spans="2:18" ht="14.25" customHeight="1"/>
    <row r="96" spans="2:18" ht="14.25" customHeight="1"/>
    <row r="97" ht="14.25" customHeight="1"/>
    <row r="98" ht="14.25" customHeight="1"/>
  </sheetData>
  <mergeCells count="10">
    <mergeCell ref="B39:B44"/>
    <mergeCell ref="B47:B51"/>
    <mergeCell ref="B52:B57"/>
    <mergeCell ref="B58:B69"/>
    <mergeCell ref="B6:B8"/>
    <mergeCell ref="B13:B15"/>
    <mergeCell ref="B19:B23"/>
    <mergeCell ref="B25:B27"/>
    <mergeCell ref="B29:B31"/>
    <mergeCell ref="B33:B38"/>
  </mergeCells>
  <pageMargins left="0.7" right="0.7" top="0.75" bottom="0.75" header="0.3" footer="0.3"/>
  <pageSetup paperSize="9" orientation="portrait" verticalDpi="0" r:id="rId1"/>
  <headerFooter>
    <oddFooter>&amp;C_x000D_&amp;1#&amp;"Century Gothic"&amp;7&amp;K7F7F7F BUSINESS USE ONLY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3530A-6BE8-41D8-A793-CA91A1F142A8}">
  <dimension ref="A1:W100"/>
  <sheetViews>
    <sheetView showGridLines="0" zoomScale="80" zoomScaleNormal="80" workbookViewId="0">
      <selection activeCell="Q85" sqref="Q85"/>
    </sheetView>
  </sheetViews>
  <sheetFormatPr defaultColWidth="0" defaultRowHeight="0" customHeight="1" zeroHeight="1"/>
  <cols>
    <col min="1" max="1" width="7.75" customWidth="1"/>
    <col min="2" max="2" width="64.58203125" bestFit="1" customWidth="1"/>
    <col min="3" max="3" width="10.25" customWidth="1"/>
    <col min="4" max="4" width="11.08203125" bestFit="1" customWidth="1"/>
    <col min="5" max="6" width="10" bestFit="1" customWidth="1"/>
    <col min="7" max="7" width="9" customWidth="1"/>
    <col min="8" max="8" width="8" bestFit="1" customWidth="1"/>
    <col min="9" max="10" width="8.83203125" bestFit="1" customWidth="1"/>
    <col min="11" max="11" width="9.25" customWidth="1"/>
    <col min="12" max="14" width="8.83203125" bestFit="1" customWidth="1"/>
    <col min="15" max="15" width="10.75" customWidth="1"/>
    <col min="16" max="16" width="11.5" bestFit="1" customWidth="1"/>
    <col min="17" max="17" width="8.75" customWidth="1"/>
    <col min="18" max="18" width="13.5" bestFit="1" customWidth="1"/>
    <col min="19" max="19" width="57.75" customWidth="1"/>
    <col min="20" max="23" width="8.75" customWidth="1"/>
    <col min="24" max="16384" width="8.75" hidden="1"/>
  </cols>
  <sheetData>
    <row r="1" spans="2:17" ht="14">
      <c r="B1" s="23" t="str">
        <f>Inp!B8</f>
        <v>WOTS 3Tx + Add second WO-BWA line with 37/3.75</v>
      </c>
      <c r="D1" s="66"/>
      <c r="E1" s="66"/>
      <c r="F1" s="66"/>
      <c r="G1" s="73"/>
      <c r="H1" s="73"/>
      <c r="I1" s="66"/>
      <c r="J1" s="73"/>
      <c r="K1" s="66"/>
      <c r="L1" s="66"/>
      <c r="M1" s="66"/>
      <c r="N1" s="66"/>
      <c r="O1" s="73"/>
      <c r="P1" s="67" t="s">
        <v>166</v>
      </c>
    </row>
    <row r="2" spans="2:17" ht="14">
      <c r="B2" s="25">
        <f>$D$1</f>
        <v>0</v>
      </c>
      <c r="D2" s="25" t="str">
        <f>Inp!D18</f>
        <v>2024/25</v>
      </c>
      <c r="E2" s="25" t="str">
        <f>Inp!E18</f>
        <v>2025/26</v>
      </c>
      <c r="F2" s="25" t="str">
        <f>Inp!F18</f>
        <v>2026/27</v>
      </c>
      <c r="G2" s="25" t="str">
        <f>Inp!G18</f>
        <v>2027/28</v>
      </c>
      <c r="H2" s="25" t="str">
        <f>Inp!H18</f>
        <v>2028/29</v>
      </c>
      <c r="I2" s="25" t="str">
        <f>Inp!I18</f>
        <v>2029/30</v>
      </c>
      <c r="J2" s="25" t="str">
        <f>Inp!J18</f>
        <v>2030/31</v>
      </c>
      <c r="K2" s="25" t="str">
        <f>Inp!K18</f>
        <v>2031/32</v>
      </c>
      <c r="L2" s="25" t="str">
        <f>Inp!L18</f>
        <v>2032/33</v>
      </c>
      <c r="M2" s="25" t="str">
        <f>Inp!M18</f>
        <v>2033/34</v>
      </c>
      <c r="N2" s="25" t="str">
        <f>Inp!N18</f>
        <v>2034/35</v>
      </c>
      <c r="O2" s="25" t="str">
        <f>Inp!O18</f>
        <v>2035/36</v>
      </c>
      <c r="P2" s="24"/>
    </row>
    <row r="3" spans="2:17" ht="14">
      <c r="B3" s="68" t="s">
        <v>9</v>
      </c>
      <c r="D3" s="26">
        <v>0</v>
      </c>
      <c r="E3" s="26">
        <v>0</v>
      </c>
      <c r="F3" s="26">
        <v>0</v>
      </c>
      <c r="G3" s="19">
        <f>Inp!C8</f>
        <v>50.96</v>
      </c>
      <c r="H3" s="26">
        <v>0</v>
      </c>
      <c r="I3" s="26">
        <v>0</v>
      </c>
      <c r="J3" s="26">
        <v>0</v>
      </c>
      <c r="K3" s="26">
        <v>0</v>
      </c>
      <c r="L3" s="26">
        <v>0</v>
      </c>
      <c r="M3" s="26">
        <v>0</v>
      </c>
      <c r="N3" s="26">
        <v>0</v>
      </c>
      <c r="O3" s="26">
        <v>0</v>
      </c>
      <c r="P3" s="18">
        <v>0</v>
      </c>
      <c r="Q3" s="16"/>
    </row>
    <row r="4" spans="2:17" ht="14">
      <c r="B4" s="29" t="s">
        <v>167</v>
      </c>
      <c r="D4" s="74">
        <v>0</v>
      </c>
      <c r="E4" s="74">
        <v>0</v>
      </c>
      <c r="F4" s="74">
        <v>0</v>
      </c>
      <c r="G4" s="74">
        <v>0</v>
      </c>
      <c r="H4" s="74">
        <v>0</v>
      </c>
      <c r="I4" s="74">
        <v>0</v>
      </c>
      <c r="J4" s="74">
        <v>0</v>
      </c>
      <c r="K4" s="74">
        <v>0</v>
      </c>
      <c r="L4" s="74">
        <v>0</v>
      </c>
      <c r="M4" s="74">
        <v>0</v>
      </c>
      <c r="N4" s="74">
        <v>0</v>
      </c>
      <c r="O4" s="74">
        <v>0</v>
      </c>
      <c r="P4" s="75">
        <v>0</v>
      </c>
    </row>
    <row r="5" spans="2:17" ht="14">
      <c r="B5" s="42" t="s">
        <v>168</v>
      </c>
      <c r="C5" s="107" t="s">
        <v>169</v>
      </c>
    </row>
    <row r="6" spans="2:17" ht="14">
      <c r="B6" s="187" t="s">
        <v>170</v>
      </c>
      <c r="C6" s="105" t="s">
        <v>171</v>
      </c>
      <c r="D6" s="36">
        <v>0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3">
        <v>0</v>
      </c>
    </row>
    <row r="7" spans="2:17" ht="14">
      <c r="B7" s="188"/>
      <c r="C7" s="105" t="s">
        <v>172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3">
        <v>0</v>
      </c>
    </row>
    <row r="8" spans="2:17" ht="14">
      <c r="B8" s="189"/>
      <c r="C8" s="105" t="s">
        <v>173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3">
        <v>0</v>
      </c>
    </row>
    <row r="9" spans="2:17" ht="14">
      <c r="B9" s="69" t="s">
        <v>174</v>
      </c>
      <c r="C9" s="69"/>
      <c r="D9" s="70">
        <v>0</v>
      </c>
      <c r="E9" s="70">
        <v>0</v>
      </c>
      <c r="F9" s="70">
        <v>0</v>
      </c>
      <c r="G9" s="70">
        <v>0</v>
      </c>
      <c r="H9" s="70">
        <v>0</v>
      </c>
      <c r="I9" s="70">
        <v>0</v>
      </c>
      <c r="J9" s="70">
        <v>0</v>
      </c>
      <c r="K9" s="70">
        <v>0</v>
      </c>
      <c r="L9" s="70">
        <v>0</v>
      </c>
      <c r="M9" s="70">
        <v>0</v>
      </c>
      <c r="N9" s="70">
        <v>0</v>
      </c>
      <c r="O9" s="70">
        <v>0</v>
      </c>
      <c r="P9" s="33">
        <v>0</v>
      </c>
    </row>
    <row r="10" spans="2:17" ht="14">
      <c r="B10" s="69" t="s">
        <v>175</v>
      </c>
      <c r="C10" s="69"/>
      <c r="D10" s="70">
        <v>0</v>
      </c>
      <c r="E10" s="70">
        <v>0</v>
      </c>
      <c r="F10" s="70">
        <v>0</v>
      </c>
      <c r="G10" s="70">
        <v>0</v>
      </c>
      <c r="H10" s="70">
        <v>0</v>
      </c>
      <c r="I10" s="70">
        <v>0</v>
      </c>
      <c r="J10" s="70">
        <v>0</v>
      </c>
      <c r="K10" s="70">
        <v>0</v>
      </c>
      <c r="L10" s="70">
        <v>0</v>
      </c>
      <c r="M10" s="70">
        <v>0</v>
      </c>
      <c r="N10" s="70">
        <v>0</v>
      </c>
      <c r="O10" s="70">
        <v>0</v>
      </c>
      <c r="P10" s="33">
        <v>0</v>
      </c>
    </row>
    <row r="11" spans="2:17" ht="14">
      <c r="B11" s="69" t="s">
        <v>176</v>
      </c>
      <c r="C11" s="69"/>
      <c r="D11" s="70">
        <v>0</v>
      </c>
      <c r="E11" s="70">
        <v>0</v>
      </c>
      <c r="F11" s="70">
        <v>0</v>
      </c>
      <c r="G11" s="70">
        <v>0</v>
      </c>
      <c r="H11" s="70">
        <v>0</v>
      </c>
      <c r="I11" s="70">
        <v>0</v>
      </c>
      <c r="J11" s="70">
        <v>0</v>
      </c>
      <c r="K11" s="70">
        <v>0</v>
      </c>
      <c r="L11" s="70">
        <v>0</v>
      </c>
      <c r="M11" s="70">
        <v>0</v>
      </c>
      <c r="N11" s="70">
        <v>0</v>
      </c>
      <c r="O11" s="70">
        <v>0</v>
      </c>
      <c r="P11" s="33">
        <v>0</v>
      </c>
    </row>
    <row r="12" spans="2:17" ht="14">
      <c r="B12" s="69" t="s">
        <v>177</v>
      </c>
      <c r="C12" s="69"/>
      <c r="D12" s="70">
        <v>0</v>
      </c>
      <c r="E12" s="70">
        <v>0</v>
      </c>
      <c r="F12" s="70">
        <v>0</v>
      </c>
      <c r="G12" s="70">
        <v>0</v>
      </c>
      <c r="H12" s="70">
        <v>0</v>
      </c>
      <c r="I12" s="70">
        <v>0</v>
      </c>
      <c r="J12" s="70">
        <v>0</v>
      </c>
      <c r="K12" s="70">
        <v>0</v>
      </c>
      <c r="L12" s="70">
        <v>0</v>
      </c>
      <c r="M12" s="70">
        <v>0</v>
      </c>
      <c r="N12" s="70">
        <v>0</v>
      </c>
      <c r="O12" s="70">
        <v>0</v>
      </c>
      <c r="P12" s="33">
        <v>0</v>
      </c>
    </row>
    <row r="13" spans="2:17" ht="14">
      <c r="B13" s="187" t="s">
        <v>178</v>
      </c>
      <c r="C13" s="105" t="s">
        <v>179</v>
      </c>
      <c r="D13" s="36">
        <v>0.3891654816248597</v>
      </c>
      <c r="E13" s="36">
        <v>0.39446637356166714</v>
      </c>
      <c r="F13" s="36">
        <v>0.40093412850343213</v>
      </c>
      <c r="G13" s="36">
        <v>0.40556824158026367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3">
        <v>0</v>
      </c>
    </row>
    <row r="14" spans="2:17" ht="14">
      <c r="B14" s="188"/>
      <c r="C14" s="105" t="s">
        <v>180</v>
      </c>
      <c r="D14" s="36">
        <v>0.29187411121864476</v>
      </c>
      <c r="E14" s="36">
        <v>0.29584978017125035</v>
      </c>
      <c r="F14" s="36">
        <v>0.30070059637757407</v>
      </c>
      <c r="G14" s="36">
        <v>0.30417618118519774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3">
        <v>0</v>
      </c>
    </row>
    <row r="15" spans="2:17" ht="14">
      <c r="B15" s="189"/>
      <c r="C15" s="105" t="s">
        <v>181</v>
      </c>
      <c r="D15" s="36">
        <v>0.48645685203107458</v>
      </c>
      <c r="E15" s="36">
        <v>0.49308296695208387</v>
      </c>
      <c r="F15" s="36">
        <v>0.50116766062929019</v>
      </c>
      <c r="G15" s="36">
        <v>0.5069603019753296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3">
        <v>0</v>
      </c>
    </row>
    <row r="16" spans="2:17" ht="14">
      <c r="B16" s="69" t="s">
        <v>182</v>
      </c>
      <c r="C16" s="69"/>
      <c r="D16" s="70">
        <v>0</v>
      </c>
      <c r="E16" s="70">
        <v>0</v>
      </c>
      <c r="F16" s="70">
        <v>0</v>
      </c>
      <c r="G16" s="70">
        <v>0</v>
      </c>
      <c r="H16" s="70">
        <v>0</v>
      </c>
      <c r="I16" s="70">
        <v>0</v>
      </c>
      <c r="J16" s="70">
        <v>0</v>
      </c>
      <c r="K16" s="70">
        <v>0</v>
      </c>
      <c r="L16" s="70">
        <v>0</v>
      </c>
      <c r="M16" s="70">
        <v>0</v>
      </c>
      <c r="N16" s="70">
        <v>0</v>
      </c>
      <c r="O16" s="70">
        <v>0</v>
      </c>
      <c r="P16" s="33">
        <v>0</v>
      </c>
    </row>
    <row r="17" spans="2:16" ht="14">
      <c r="B17" s="69" t="s">
        <v>183</v>
      </c>
      <c r="C17" s="69"/>
      <c r="D17" s="70">
        <v>0</v>
      </c>
      <c r="E17" s="70">
        <v>0</v>
      </c>
      <c r="F17" s="70">
        <v>0</v>
      </c>
      <c r="G17" s="70">
        <v>0</v>
      </c>
      <c r="H17" s="70">
        <v>0</v>
      </c>
      <c r="I17" s="70">
        <v>0</v>
      </c>
      <c r="J17" s="70">
        <v>0</v>
      </c>
      <c r="K17" s="70">
        <v>0</v>
      </c>
      <c r="L17" s="70">
        <v>0</v>
      </c>
      <c r="M17" s="70">
        <v>0</v>
      </c>
      <c r="N17" s="70">
        <v>0</v>
      </c>
      <c r="O17" s="70">
        <v>0</v>
      </c>
      <c r="P17" s="33">
        <v>0</v>
      </c>
    </row>
    <row r="18" spans="2:16" ht="14">
      <c r="B18" s="35" t="s">
        <v>184</v>
      </c>
      <c r="C18" s="35"/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3">
        <v>0</v>
      </c>
    </row>
    <row r="19" spans="2:16" ht="14">
      <c r="B19" s="187" t="s">
        <v>185</v>
      </c>
      <c r="C19" s="105" t="s">
        <v>171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3">
        <v>0</v>
      </c>
    </row>
    <row r="20" spans="2:16" ht="14">
      <c r="B20" s="188"/>
      <c r="C20" s="105" t="s">
        <v>172</v>
      </c>
      <c r="D20" s="36">
        <v>0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3">
        <v>0</v>
      </c>
    </row>
    <row r="21" spans="2:16" ht="14">
      <c r="B21" s="188"/>
      <c r="C21" s="105" t="s">
        <v>173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3">
        <v>0</v>
      </c>
    </row>
    <row r="22" spans="2:16" ht="14">
      <c r="B22" s="188"/>
      <c r="C22" s="105" t="s">
        <v>180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3">
        <v>0</v>
      </c>
    </row>
    <row r="23" spans="2:16" ht="14">
      <c r="B23" s="188"/>
      <c r="C23" s="105" t="s">
        <v>181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3">
        <v>0</v>
      </c>
    </row>
    <row r="24" spans="2:16" ht="14">
      <c r="B24" s="71" t="s">
        <v>186</v>
      </c>
      <c r="C24" s="71"/>
      <c r="D24" s="72">
        <v>0</v>
      </c>
      <c r="E24" s="72">
        <v>0</v>
      </c>
      <c r="F24" s="72">
        <v>0</v>
      </c>
      <c r="G24" s="72">
        <v>0</v>
      </c>
      <c r="H24" s="72">
        <v>0</v>
      </c>
      <c r="I24" s="72">
        <v>0</v>
      </c>
      <c r="J24" s="72">
        <v>0</v>
      </c>
      <c r="K24" s="72">
        <v>0</v>
      </c>
      <c r="L24" s="72">
        <v>0</v>
      </c>
      <c r="M24" s="72">
        <v>0</v>
      </c>
      <c r="N24" s="72">
        <v>0</v>
      </c>
      <c r="O24" s="72">
        <v>0</v>
      </c>
      <c r="P24" s="33">
        <v>0</v>
      </c>
    </row>
    <row r="25" spans="2:16" ht="14">
      <c r="B25" s="190" t="s">
        <v>187</v>
      </c>
      <c r="C25" s="105" t="s">
        <v>171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3">
        <v>0</v>
      </c>
    </row>
    <row r="26" spans="2:16" ht="14">
      <c r="B26" s="191"/>
      <c r="C26" s="105" t="s">
        <v>172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3">
        <v>0</v>
      </c>
    </row>
    <row r="27" spans="2:16" ht="14">
      <c r="B27" s="192"/>
      <c r="C27" s="105" t="s">
        <v>173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3">
        <v>0</v>
      </c>
    </row>
    <row r="28" spans="2:16" ht="14">
      <c r="B28" s="69" t="s">
        <v>188</v>
      </c>
      <c r="C28" s="69"/>
      <c r="D28" s="70">
        <v>0</v>
      </c>
      <c r="E28" s="70">
        <v>0</v>
      </c>
      <c r="F28" s="70">
        <v>0</v>
      </c>
      <c r="G28" s="70">
        <v>0</v>
      </c>
      <c r="H28" s="70">
        <v>0</v>
      </c>
      <c r="I28" s="70">
        <v>0</v>
      </c>
      <c r="J28" s="70">
        <v>0</v>
      </c>
      <c r="K28" s="70">
        <v>0</v>
      </c>
      <c r="L28" s="70">
        <v>0</v>
      </c>
      <c r="M28" s="70">
        <v>0</v>
      </c>
      <c r="N28" s="70">
        <v>0</v>
      </c>
      <c r="O28" s="70">
        <v>0</v>
      </c>
      <c r="P28" s="33">
        <v>0</v>
      </c>
    </row>
    <row r="29" spans="2:16" ht="14">
      <c r="B29" s="187" t="s">
        <v>189</v>
      </c>
      <c r="C29" s="105" t="s">
        <v>171</v>
      </c>
      <c r="D29" s="36">
        <v>0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3">
        <v>0</v>
      </c>
    </row>
    <row r="30" spans="2:16" ht="14">
      <c r="B30" s="188"/>
      <c r="C30" s="105" t="s">
        <v>172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3">
        <v>0</v>
      </c>
    </row>
    <row r="31" spans="2:16" ht="14">
      <c r="B31" s="189"/>
      <c r="C31" s="105" t="s">
        <v>173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3">
        <v>0</v>
      </c>
    </row>
    <row r="32" spans="2:16" ht="14">
      <c r="B32" s="41" t="s">
        <v>190</v>
      </c>
    </row>
    <row r="33" spans="2:16" ht="14.15" customHeight="1">
      <c r="B33" s="181" t="s">
        <v>191</v>
      </c>
      <c r="C33" s="105" t="s">
        <v>158</v>
      </c>
      <c r="D33" s="34">
        <f>-Inp!D39</f>
        <v>0</v>
      </c>
      <c r="E33" s="34">
        <f>-Inp!E39</f>
        <v>0</v>
      </c>
      <c r="F33" s="34">
        <f>-Inp!F39</f>
        <v>0</v>
      </c>
      <c r="G33" s="34">
        <f>-Inp!G39</f>
        <v>0</v>
      </c>
      <c r="H33" s="34">
        <f>-Inp!H39</f>
        <v>-13.095125026492456</v>
      </c>
      <c r="I33" s="34">
        <f>-Inp!I39</f>
        <v>-4.3374827360930546</v>
      </c>
      <c r="J33" s="34">
        <f>-Inp!J39</f>
        <v>-19.141493103710481</v>
      </c>
      <c r="K33" s="34">
        <f>-Inp!K39</f>
        <v>-10.710868821944882</v>
      </c>
      <c r="L33" s="34">
        <f>-Inp!L39</f>
        <v>-2.7643880101688985</v>
      </c>
      <c r="M33" s="34">
        <f>-Inp!M39</f>
        <v>7.7560282248645835</v>
      </c>
      <c r="N33" s="34">
        <f>-Inp!N39</f>
        <v>21.452195067034836</v>
      </c>
      <c r="O33" s="34">
        <f>-Inp!O39</f>
        <v>-7.0621650679607502</v>
      </c>
      <c r="P33" s="79" cm="1">
        <f t="array" ref="P33">NPV(DCRBC,-Inp!P39:AY39)</f>
        <v>-104.04946938127581</v>
      </c>
    </row>
    <row r="34" spans="2:16" ht="14.15" customHeight="1">
      <c r="B34" s="182"/>
      <c r="C34" s="105" t="s">
        <v>192</v>
      </c>
      <c r="D34" s="34">
        <f>-Inp!D40</f>
        <v>0</v>
      </c>
      <c r="E34" s="34">
        <f>-Inp!E40</f>
        <v>0</v>
      </c>
      <c r="F34" s="34">
        <f>-Inp!F40</f>
        <v>0</v>
      </c>
      <c r="G34" s="34">
        <f>-Inp!G40</f>
        <v>0</v>
      </c>
      <c r="H34" s="34">
        <f>-Inp!H40</f>
        <v>-1.4008981088450947</v>
      </c>
      <c r="I34" s="34">
        <f>-Inp!I40</f>
        <v>-0.63032916881398859</v>
      </c>
      <c r="J34" s="34">
        <f>-Inp!J40</f>
        <v>-1.1746806691239253</v>
      </c>
      <c r="K34" s="34">
        <f>-Inp!K40</f>
        <v>-2.8466637504341956</v>
      </c>
      <c r="L34" s="34">
        <f>-Inp!L40</f>
        <v>-0.80785363012196632</v>
      </c>
      <c r="M34" s="34">
        <f>-Inp!M40</f>
        <v>-3.3496911778853145</v>
      </c>
      <c r="N34" s="34">
        <f>-Inp!N40</f>
        <v>-2.9388104154285255</v>
      </c>
      <c r="O34" s="34">
        <f>-Inp!O40</f>
        <v>-3.1265323607131417</v>
      </c>
      <c r="P34" s="79" cm="1">
        <f t="array" ref="P34">NPV(DCRBC,-Inp!P40:AY40)</f>
        <v>-49.127713239900508</v>
      </c>
    </row>
    <row r="35" spans="2:16" ht="14.15" customHeight="1">
      <c r="B35" s="182"/>
      <c r="C35" s="105" t="s">
        <v>193</v>
      </c>
      <c r="D35" s="34">
        <f>-Inp!D42</f>
        <v>0</v>
      </c>
      <c r="E35" s="34">
        <f>-Inp!E42</f>
        <v>0</v>
      </c>
      <c r="F35" s="34">
        <f>-Inp!F42</f>
        <v>0</v>
      </c>
      <c r="G35" s="34">
        <f>-Inp!G42</f>
        <v>0</v>
      </c>
      <c r="H35" s="34">
        <f>-Inp!H42</f>
        <v>-2.3008555653164353</v>
      </c>
      <c r="I35" s="34">
        <f>-Inp!I42</f>
        <v>-1.1888398597461864</v>
      </c>
      <c r="J35" s="34">
        <f>-Inp!J42</f>
        <v>-1.1901848136492161</v>
      </c>
      <c r="K35" s="34">
        <f>-Inp!K42</f>
        <v>-1.4194032190370249</v>
      </c>
      <c r="L35" s="34">
        <f>-Inp!L42</f>
        <v>-1.3513318503751781</v>
      </c>
      <c r="M35" s="34">
        <f>-Inp!M42</f>
        <v>-2.3522527172255927</v>
      </c>
      <c r="N35" s="34">
        <f>-Inp!N42</f>
        <v>-4.0524112394234688</v>
      </c>
      <c r="O35" s="34">
        <f>-Inp!O42</f>
        <v>-2.3481329570834126</v>
      </c>
      <c r="P35" s="79" cm="1">
        <f t="array" ref="P35">NPV(DCRBC,-Inp!P42:AY42)</f>
        <v>-35.195068437508965</v>
      </c>
    </row>
    <row r="36" spans="2:16" ht="14.15" customHeight="1">
      <c r="B36" s="182"/>
      <c r="C36" s="105" t="s">
        <v>194</v>
      </c>
      <c r="D36" s="34">
        <f>-Inp!D43</f>
        <v>0</v>
      </c>
      <c r="E36" s="34">
        <f>-Inp!E43</f>
        <v>0</v>
      </c>
      <c r="F36" s="34">
        <f>-Inp!F43</f>
        <v>0</v>
      </c>
      <c r="G36" s="34">
        <f>-Inp!G43</f>
        <v>0</v>
      </c>
      <c r="H36" s="34">
        <f>-Inp!H43</f>
        <v>-1.4102322491959822</v>
      </c>
      <c r="I36" s="34">
        <f>-Inp!I43</f>
        <v>-1.9596367245843631</v>
      </c>
      <c r="J36" s="34">
        <f>-Inp!J43</f>
        <v>-1.2662643451449849</v>
      </c>
      <c r="K36" s="34">
        <f>-Inp!K43</f>
        <v>-1.6166554855934447</v>
      </c>
      <c r="L36" s="34">
        <f>-Inp!L43</f>
        <v>-3.2112437062737467</v>
      </c>
      <c r="M36" s="34">
        <f>-Inp!M43</f>
        <v>-3.945377479958931</v>
      </c>
      <c r="N36" s="34">
        <f>-Inp!N43</f>
        <v>-4.9236684473977075</v>
      </c>
      <c r="O36" s="34">
        <f>-Inp!O43</f>
        <v>-2.5655977737868469</v>
      </c>
      <c r="P36" s="79" cm="1">
        <f t="array" ref="P36">NPV(DCRBC,-Inp!P43:AY43)</f>
        <v>-55.12556308571979</v>
      </c>
    </row>
    <row r="37" spans="2:16" ht="14.15" customHeight="1">
      <c r="B37" s="182"/>
      <c r="C37" s="105" t="s">
        <v>195</v>
      </c>
      <c r="D37" s="34">
        <f>D33</f>
        <v>0</v>
      </c>
      <c r="E37" s="34">
        <f t="shared" ref="E37:P37" si="0">E33</f>
        <v>0</v>
      </c>
      <c r="F37" s="34">
        <f t="shared" si="0"/>
        <v>0</v>
      </c>
      <c r="G37" s="34">
        <f t="shared" si="0"/>
        <v>0</v>
      </c>
      <c r="H37" s="34">
        <f t="shared" si="0"/>
        <v>-13.095125026492456</v>
      </c>
      <c r="I37" s="34">
        <f t="shared" si="0"/>
        <v>-4.3374827360930546</v>
      </c>
      <c r="J37" s="34">
        <f t="shared" si="0"/>
        <v>-19.141493103710481</v>
      </c>
      <c r="K37" s="34">
        <f t="shared" si="0"/>
        <v>-10.710868821944882</v>
      </c>
      <c r="L37" s="34">
        <f t="shared" si="0"/>
        <v>-2.7643880101688985</v>
      </c>
      <c r="M37" s="34">
        <f t="shared" si="0"/>
        <v>7.7560282248645835</v>
      </c>
      <c r="N37" s="34">
        <f t="shared" si="0"/>
        <v>21.452195067034836</v>
      </c>
      <c r="O37" s="34">
        <f t="shared" si="0"/>
        <v>-7.0621650679607502</v>
      </c>
      <c r="P37" s="79">
        <f t="shared" si="0"/>
        <v>-104.04946938127581</v>
      </c>
    </row>
    <row r="38" spans="2:16" ht="14.15" customHeight="1">
      <c r="B38" s="183"/>
      <c r="C38" s="105" t="s">
        <v>196</v>
      </c>
      <c r="D38" s="34">
        <f>D33</f>
        <v>0</v>
      </c>
      <c r="E38" s="34">
        <f t="shared" ref="E38:P38" si="1">E33</f>
        <v>0</v>
      </c>
      <c r="F38" s="34">
        <f t="shared" si="1"/>
        <v>0</v>
      </c>
      <c r="G38" s="34">
        <f t="shared" si="1"/>
        <v>0</v>
      </c>
      <c r="H38" s="34">
        <f t="shared" si="1"/>
        <v>-13.095125026492456</v>
      </c>
      <c r="I38" s="34">
        <f t="shared" si="1"/>
        <v>-4.3374827360930546</v>
      </c>
      <c r="J38" s="34">
        <f t="shared" si="1"/>
        <v>-19.141493103710481</v>
      </c>
      <c r="K38" s="34">
        <f t="shared" si="1"/>
        <v>-10.710868821944882</v>
      </c>
      <c r="L38" s="34">
        <f t="shared" si="1"/>
        <v>-2.7643880101688985</v>
      </c>
      <c r="M38" s="34">
        <f t="shared" si="1"/>
        <v>7.7560282248645835</v>
      </c>
      <c r="N38" s="34">
        <f t="shared" si="1"/>
        <v>21.452195067034836</v>
      </c>
      <c r="O38" s="34">
        <f t="shared" si="1"/>
        <v>-7.0621650679607502</v>
      </c>
      <c r="P38" s="79">
        <f t="shared" si="1"/>
        <v>-104.04946938127581</v>
      </c>
    </row>
    <row r="39" spans="2:16" ht="14">
      <c r="B39" s="181" t="s">
        <v>197</v>
      </c>
      <c r="C39" s="105" t="s">
        <v>158</v>
      </c>
      <c r="D39" s="34">
        <f>-Inp!D67*Inp!D$74/1000000</f>
        <v>0</v>
      </c>
      <c r="E39" s="34">
        <f>-Inp!E67*Inp!E$74/1000000</f>
        <v>0</v>
      </c>
      <c r="F39" s="34">
        <f>-Inp!F67*Inp!F$74/1000000</f>
        <v>0</v>
      </c>
      <c r="G39" s="34">
        <f>-Inp!G67*Inp!G$74/1000000</f>
        <v>0</v>
      </c>
      <c r="H39" s="34">
        <f>-Inp!H67*Inp!H$74/1000000</f>
        <v>-3.5571671198718171</v>
      </c>
      <c r="I39" s="34">
        <f>-Inp!I67*Inp!I$74/1000000</f>
        <v>-5.2124480186026467</v>
      </c>
      <c r="J39" s="34">
        <f>-Inp!J67*Inp!J$74/1000000</f>
        <v>-3.8782453238797912</v>
      </c>
      <c r="K39" s="34">
        <f>-Inp!K67*Inp!K$74/1000000</f>
        <v>-5.0361623585342512</v>
      </c>
      <c r="L39" s="34">
        <f>-Inp!L67*Inp!L$74/1000000</f>
        <v>-13.935804753411789</v>
      </c>
      <c r="M39" s="34">
        <f>-Inp!M67*Inp!M$74/1000000</f>
        <v>3.8340776590133099</v>
      </c>
      <c r="N39" s="34">
        <f>-Inp!N67*Inp!N$74/1000000</f>
        <v>12.927514528078358</v>
      </c>
      <c r="O39" s="34">
        <f>-Inp!O67*Inp!O$74/1000000</f>
        <v>-4.5559185157251489</v>
      </c>
      <c r="P39" s="79" cm="1">
        <f t="array" ref="P39">NPV(DCRBC,-(Inp!P67:AY67*Inp!P$74:AY$74))/1000000</f>
        <v>-58.118285207878678</v>
      </c>
    </row>
    <row r="40" spans="2:16" ht="14">
      <c r="B40" s="182"/>
      <c r="C40" s="105" t="s">
        <v>192</v>
      </c>
      <c r="D40" s="34">
        <f>-Inp!D68*Inp!D$74/1000000</f>
        <v>0</v>
      </c>
      <c r="E40" s="34">
        <f>-Inp!E68*Inp!E$74/1000000</f>
        <v>0</v>
      </c>
      <c r="F40" s="34">
        <f>-Inp!F68*Inp!F$74/1000000</f>
        <v>0</v>
      </c>
      <c r="G40" s="34">
        <f>-Inp!G68*Inp!G$74/1000000</f>
        <v>0</v>
      </c>
      <c r="H40" s="34">
        <f>-Inp!H68*Inp!H$74/1000000</f>
        <v>-4.3630261895638602</v>
      </c>
      <c r="I40" s="34">
        <f>-Inp!I68*Inp!I$74/1000000</f>
        <v>-3.425999902378885</v>
      </c>
      <c r="J40" s="34">
        <f>-Inp!J68*Inp!J$74/1000000</f>
        <v>-4.7256184433809665</v>
      </c>
      <c r="K40" s="34">
        <f>-Inp!K68*Inp!K$74/1000000</f>
        <v>-9.5501995931264503</v>
      </c>
      <c r="L40" s="34">
        <f>-Inp!L68*Inp!L$74/1000000</f>
        <v>-1.1667841230852727</v>
      </c>
      <c r="M40" s="34">
        <f>-Inp!M68*Inp!M$74/1000000</f>
        <v>-3.1497853172521273</v>
      </c>
      <c r="N40" s="34">
        <f>-Inp!N68*Inp!N$74/1000000</f>
        <v>-3.8109707056539666</v>
      </c>
      <c r="O40" s="34">
        <f>-Inp!O68*Inp!O$74/1000000</f>
        <v>-4.0392412873740007</v>
      </c>
      <c r="P40" s="79" cm="1">
        <f t="array" ref="P40">NPV(DCRBC,-(Inp!P68:AY68*Inp!P$74:AY$74))/1000000</f>
        <v>-33.842278052991652</v>
      </c>
    </row>
    <row r="41" spans="2:16" ht="14">
      <c r="B41" s="182"/>
      <c r="C41" s="105" t="s">
        <v>193</v>
      </c>
      <c r="D41" s="34">
        <f>-Inp!D70*Inp!D$74/1000000</f>
        <v>0</v>
      </c>
      <c r="E41" s="34">
        <f>-Inp!E70*Inp!E$74/1000000</f>
        <v>0</v>
      </c>
      <c r="F41" s="34">
        <f>-Inp!F70*Inp!F$74/1000000</f>
        <v>0</v>
      </c>
      <c r="G41" s="34">
        <f>-Inp!G70*Inp!G$74/1000000</f>
        <v>0</v>
      </c>
      <c r="H41" s="34">
        <f>-Inp!H70*Inp!H$74/1000000</f>
        <v>-4.7500593591002209</v>
      </c>
      <c r="I41" s="34">
        <f>-Inp!I70*Inp!I$74/1000000</f>
        <v>-3.7302633641905718</v>
      </c>
      <c r="J41" s="34">
        <f>-Inp!J70*Inp!J$74/1000000</f>
        <v>-5.6209218837791131</v>
      </c>
      <c r="K41" s="34">
        <f>-Inp!K70*Inp!K$74/1000000</f>
        <v>-3.5512613099461436</v>
      </c>
      <c r="L41" s="34">
        <f>-Inp!L70*Inp!L$74/1000000</f>
        <v>-4.2886218965280172</v>
      </c>
      <c r="M41" s="34">
        <f>-Inp!M70*Inp!M$74/1000000</f>
        <v>-2.9001696968130757</v>
      </c>
      <c r="N41" s="34">
        <f>-Inp!N70*Inp!N$74/1000000</f>
        <v>-3.1822477342174462</v>
      </c>
      <c r="O41" s="34">
        <f>-Inp!O70*Inp!O$74/1000000</f>
        <v>-1.6277776674518771</v>
      </c>
      <c r="P41" s="79" cm="1">
        <f t="array" ref="P41">NPV(DCRBC,-(Inp!P70:AY70*Inp!P$74:AY$74))/1000000</f>
        <v>-10.721234924590988</v>
      </c>
    </row>
    <row r="42" spans="2:16" ht="14">
      <c r="B42" s="182"/>
      <c r="C42" s="105" t="s">
        <v>194</v>
      </c>
      <c r="D42" s="34">
        <f>-Inp!D71*Inp!D$74/1000000</f>
        <v>0</v>
      </c>
      <c r="E42" s="34">
        <f>-Inp!E71*Inp!E$74/1000000</f>
        <v>0</v>
      </c>
      <c r="F42" s="34">
        <f>-Inp!F71*Inp!F$74/1000000</f>
        <v>0</v>
      </c>
      <c r="G42" s="34">
        <f>-Inp!G71*Inp!G$74/1000000</f>
        <v>0</v>
      </c>
      <c r="H42" s="34">
        <f>-Inp!H71*Inp!H$74/1000000</f>
        <v>-4.8389782301226898</v>
      </c>
      <c r="I42" s="34">
        <f>-Inp!I71*Inp!I$74/1000000</f>
        <v>-5.3402648488665259</v>
      </c>
      <c r="J42" s="34">
        <f>-Inp!J71*Inp!J$74/1000000</f>
        <v>-4.5399759460106388</v>
      </c>
      <c r="K42" s="34">
        <f>-Inp!K71*Inp!K$74/1000000</f>
        <v>-4.0876692008549709</v>
      </c>
      <c r="L42" s="34">
        <f>-Inp!L71*Inp!L$74/1000000</f>
        <v>-7.0493896509095997</v>
      </c>
      <c r="M42" s="34">
        <f>-Inp!M71*Inp!M$74/1000000</f>
        <v>-3.1936453403139806</v>
      </c>
      <c r="N42" s="34">
        <f>-Inp!N71*Inp!N$74/1000000</f>
        <v>-4.5203923460789444</v>
      </c>
      <c r="O42" s="34">
        <f>-Inp!O71*Inp!O$74/1000000</f>
        <v>-2.14359072000746</v>
      </c>
      <c r="P42" s="79" cm="1">
        <f t="array" ref="P42">NPV(DCRBC,-(Inp!P71:AY71*Inp!P$74:AY$74))/1000000</f>
        <v>-14.603019965491333</v>
      </c>
    </row>
    <row r="43" spans="2:16" ht="14">
      <c r="B43" s="182"/>
      <c r="C43" s="105" t="s">
        <v>195</v>
      </c>
      <c r="D43" s="34">
        <f>D39*(1+Inp!$D$15)</f>
        <v>0</v>
      </c>
      <c r="E43" s="34">
        <f>E39*(1+Inp!$D$15)</f>
        <v>0</v>
      </c>
      <c r="F43" s="34">
        <f>F39*(1+Inp!$D$15)</f>
        <v>0</v>
      </c>
      <c r="G43" s="34">
        <f>G39*(1+Inp!$D$15)</f>
        <v>0</v>
      </c>
      <c r="H43" s="34">
        <f>H39*(1+Inp!$D$15)</f>
        <v>-2.6678753399038628</v>
      </c>
      <c r="I43" s="34">
        <f>I39*(1+Inp!$D$15)</f>
        <v>-3.909336013951985</v>
      </c>
      <c r="J43" s="34">
        <f>J39*(1+Inp!$D$15)</f>
        <v>-2.9086839929098431</v>
      </c>
      <c r="K43" s="34">
        <f>K39*(1+Inp!$D$15)</f>
        <v>-3.7771217689006882</v>
      </c>
      <c r="L43" s="34">
        <f>L39*(1+Inp!$D$15)</f>
        <v>-10.451853565058842</v>
      </c>
      <c r="M43" s="34">
        <f>M39*(1+Inp!$D$15)</f>
        <v>2.8755582442599823</v>
      </c>
      <c r="N43" s="34">
        <f>N39*(1+Inp!$D$15)</f>
        <v>9.6956358960587679</v>
      </c>
      <c r="O43" s="34">
        <f>O39*(1+Inp!$D$15)</f>
        <v>-3.4169388867938615</v>
      </c>
      <c r="P43" s="79">
        <f>P39</f>
        <v>-58.118285207878678</v>
      </c>
    </row>
    <row r="44" spans="2:16" ht="14">
      <c r="B44" s="183"/>
      <c r="C44" s="105" t="s">
        <v>196</v>
      </c>
      <c r="D44" s="34">
        <f>D39*(1+Inp!$F$15)</f>
        <v>0</v>
      </c>
      <c r="E44" s="34">
        <f>E39*(1+Inp!$F$15)</f>
        <v>0</v>
      </c>
      <c r="F44" s="34">
        <f>F39*(1+Inp!$F$15)</f>
        <v>0</v>
      </c>
      <c r="G44" s="34">
        <f>G39*(1+Inp!$F$15)</f>
        <v>0</v>
      </c>
      <c r="H44" s="34">
        <f>H39*(1+Inp!$F$15)</f>
        <v>-4.4464588998397714</v>
      </c>
      <c r="I44" s="34">
        <f>I39*(1+Inp!$F$15)</f>
        <v>-6.5155600232533084</v>
      </c>
      <c r="J44" s="34">
        <f>J39*(1+Inp!$F$15)</f>
        <v>-4.8478066548497392</v>
      </c>
      <c r="K44" s="34">
        <f>K39*(1+Inp!$F$15)</f>
        <v>-6.2952029481678142</v>
      </c>
      <c r="L44" s="34">
        <f>L39*(1+Inp!$F$15)</f>
        <v>-17.419755941764738</v>
      </c>
      <c r="M44" s="34">
        <f>M39*(1+Inp!$F$15)</f>
        <v>4.792597073766637</v>
      </c>
      <c r="N44" s="34">
        <f>N39*(1+Inp!$F$15)</f>
        <v>16.159393160097949</v>
      </c>
      <c r="O44" s="34">
        <f>O39*(1+Inp!$F$15)</f>
        <v>-5.6948981446564364</v>
      </c>
      <c r="P44" s="79">
        <f>P39</f>
        <v>-58.118285207878678</v>
      </c>
    </row>
    <row r="45" spans="2:16" ht="14">
      <c r="B45" s="109"/>
      <c r="C45" s="109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79"/>
    </row>
    <row r="46" spans="2:16" ht="14.5" thickBot="1">
      <c r="P46" s="79"/>
    </row>
    <row r="47" spans="2:16" ht="14.5" thickBot="1">
      <c r="B47" s="184" t="s">
        <v>198</v>
      </c>
      <c r="C47" s="108" t="s">
        <v>158</v>
      </c>
      <c r="D47" s="11">
        <f t="shared" ref="D47:P47" si="2">SUM(D6,D13,D19,D25,D29)</f>
        <v>0.3891654816248597</v>
      </c>
      <c r="E47" s="11">
        <f t="shared" si="2"/>
        <v>0.39446637356166714</v>
      </c>
      <c r="F47" s="11">
        <f t="shared" si="2"/>
        <v>0.40093412850343213</v>
      </c>
      <c r="G47" s="11">
        <f t="shared" si="2"/>
        <v>0.40556824158026367</v>
      </c>
      <c r="H47" s="11">
        <f t="shared" si="2"/>
        <v>0</v>
      </c>
      <c r="I47" s="11">
        <f t="shared" si="2"/>
        <v>0</v>
      </c>
      <c r="J47" s="11">
        <f t="shared" si="2"/>
        <v>0</v>
      </c>
      <c r="K47" s="11">
        <f t="shared" si="2"/>
        <v>0</v>
      </c>
      <c r="L47" s="11">
        <f t="shared" si="2"/>
        <v>0</v>
      </c>
      <c r="M47" s="11">
        <f t="shared" si="2"/>
        <v>0</v>
      </c>
      <c r="N47" s="11">
        <f t="shared" si="2"/>
        <v>0</v>
      </c>
      <c r="O47" s="11">
        <f t="shared" si="2"/>
        <v>0</v>
      </c>
      <c r="P47" s="11">
        <f t="shared" si="2"/>
        <v>0</v>
      </c>
    </row>
    <row r="48" spans="2:16" ht="14.5" thickBot="1">
      <c r="B48" s="185"/>
      <c r="C48" s="108" t="s">
        <v>172</v>
      </c>
      <c r="D48" s="11">
        <f t="shared" ref="D48:P48" si="3">SUM(D7,D13,D20,D26,D30)</f>
        <v>0.3891654816248597</v>
      </c>
      <c r="E48" s="11">
        <f t="shared" si="3"/>
        <v>0.39446637356166714</v>
      </c>
      <c r="F48" s="11">
        <f t="shared" si="3"/>
        <v>0.40093412850343213</v>
      </c>
      <c r="G48" s="11">
        <f t="shared" si="3"/>
        <v>0.40556824158026367</v>
      </c>
      <c r="H48" s="11">
        <f t="shared" si="3"/>
        <v>0</v>
      </c>
      <c r="I48" s="11">
        <f t="shared" si="3"/>
        <v>0</v>
      </c>
      <c r="J48" s="11">
        <f t="shared" si="3"/>
        <v>0</v>
      </c>
      <c r="K48" s="11">
        <f t="shared" si="3"/>
        <v>0</v>
      </c>
      <c r="L48" s="11">
        <f t="shared" si="3"/>
        <v>0</v>
      </c>
      <c r="M48" s="11">
        <f t="shared" si="3"/>
        <v>0</v>
      </c>
      <c r="N48" s="11">
        <f t="shared" si="3"/>
        <v>0</v>
      </c>
      <c r="O48" s="11">
        <f t="shared" si="3"/>
        <v>0</v>
      </c>
      <c r="P48" s="11">
        <f t="shared" si="3"/>
        <v>0</v>
      </c>
    </row>
    <row r="49" spans="2:18" ht="14.5" thickBot="1">
      <c r="B49" s="185"/>
      <c r="C49" s="108" t="s">
        <v>173</v>
      </c>
      <c r="D49" s="11">
        <f t="shared" ref="D49:P49" si="4">SUM(D8,D13,D21,D27,D31)</f>
        <v>0.3891654816248597</v>
      </c>
      <c r="E49" s="11">
        <f t="shared" si="4"/>
        <v>0.39446637356166714</v>
      </c>
      <c r="F49" s="11">
        <f t="shared" si="4"/>
        <v>0.40093412850343213</v>
      </c>
      <c r="G49" s="11">
        <f t="shared" si="4"/>
        <v>0.40556824158026367</v>
      </c>
      <c r="H49" s="11">
        <f t="shared" si="4"/>
        <v>0</v>
      </c>
      <c r="I49" s="11">
        <f t="shared" si="4"/>
        <v>0</v>
      </c>
      <c r="J49" s="11">
        <f t="shared" si="4"/>
        <v>0</v>
      </c>
      <c r="K49" s="11">
        <f t="shared" si="4"/>
        <v>0</v>
      </c>
      <c r="L49" s="11">
        <f t="shared" si="4"/>
        <v>0</v>
      </c>
      <c r="M49" s="11">
        <f t="shared" si="4"/>
        <v>0</v>
      </c>
      <c r="N49" s="11">
        <f t="shared" si="4"/>
        <v>0</v>
      </c>
      <c r="O49" s="11">
        <f t="shared" si="4"/>
        <v>0</v>
      </c>
      <c r="P49" s="11">
        <f t="shared" si="4"/>
        <v>0</v>
      </c>
    </row>
    <row r="50" spans="2:18" ht="14.5" thickBot="1">
      <c r="B50" s="185"/>
      <c r="C50" s="108" t="s">
        <v>180</v>
      </c>
      <c r="D50" s="11">
        <f t="shared" ref="D50:P50" si="5">SUM(D6,D14,D22,D25,D29)</f>
        <v>0.29187411121864476</v>
      </c>
      <c r="E50" s="11">
        <f t="shared" si="5"/>
        <v>0.29584978017125035</v>
      </c>
      <c r="F50" s="11">
        <f t="shared" si="5"/>
        <v>0.30070059637757407</v>
      </c>
      <c r="G50" s="11">
        <f t="shared" si="5"/>
        <v>0.30417618118519774</v>
      </c>
      <c r="H50" s="11">
        <f t="shared" si="5"/>
        <v>0</v>
      </c>
      <c r="I50" s="11">
        <f t="shared" si="5"/>
        <v>0</v>
      </c>
      <c r="J50" s="11">
        <f t="shared" si="5"/>
        <v>0</v>
      </c>
      <c r="K50" s="11">
        <f t="shared" si="5"/>
        <v>0</v>
      </c>
      <c r="L50" s="11">
        <f t="shared" si="5"/>
        <v>0</v>
      </c>
      <c r="M50" s="11">
        <f t="shared" si="5"/>
        <v>0</v>
      </c>
      <c r="N50" s="11">
        <f t="shared" si="5"/>
        <v>0</v>
      </c>
      <c r="O50" s="11">
        <f t="shared" si="5"/>
        <v>0</v>
      </c>
      <c r="P50" s="11">
        <f t="shared" si="5"/>
        <v>0</v>
      </c>
    </row>
    <row r="51" spans="2:18" ht="14.5" thickBot="1">
      <c r="B51" s="186"/>
      <c r="C51" s="108" t="s">
        <v>181</v>
      </c>
      <c r="D51" s="11">
        <f t="shared" ref="D51:P51" si="6">SUM(D6,D15,D23,D25,D29)</f>
        <v>0.48645685203107458</v>
      </c>
      <c r="E51" s="11">
        <f t="shared" si="6"/>
        <v>0.49308296695208387</v>
      </c>
      <c r="F51" s="11">
        <f t="shared" si="6"/>
        <v>0.50116766062929019</v>
      </c>
      <c r="G51" s="11">
        <f t="shared" si="6"/>
        <v>0.5069603019753296</v>
      </c>
      <c r="H51" s="11">
        <f t="shared" si="6"/>
        <v>0</v>
      </c>
      <c r="I51" s="11">
        <f t="shared" si="6"/>
        <v>0</v>
      </c>
      <c r="J51" s="11">
        <f t="shared" si="6"/>
        <v>0</v>
      </c>
      <c r="K51" s="11">
        <f t="shared" si="6"/>
        <v>0</v>
      </c>
      <c r="L51" s="11">
        <f t="shared" si="6"/>
        <v>0</v>
      </c>
      <c r="M51" s="11">
        <f t="shared" si="6"/>
        <v>0</v>
      </c>
      <c r="N51" s="11">
        <f t="shared" si="6"/>
        <v>0</v>
      </c>
      <c r="O51" s="11">
        <f t="shared" si="6"/>
        <v>0</v>
      </c>
      <c r="P51" s="11">
        <f t="shared" si="6"/>
        <v>0</v>
      </c>
    </row>
    <row r="52" spans="2:18" ht="14.5" thickBot="1">
      <c r="B52" s="184" t="s">
        <v>199</v>
      </c>
      <c r="C52" s="108" t="s">
        <v>158</v>
      </c>
      <c r="D52" s="11">
        <f>-SUM(D33,D39)</f>
        <v>0</v>
      </c>
      <c r="E52" s="11">
        <f t="shared" ref="E52:P52" si="7">-SUM(E33,E39)</f>
        <v>0</v>
      </c>
      <c r="F52" s="11">
        <f t="shared" si="7"/>
        <v>0</v>
      </c>
      <c r="G52" s="11">
        <f t="shared" si="7"/>
        <v>0</v>
      </c>
      <c r="H52" s="11">
        <f t="shared" si="7"/>
        <v>16.652292146364275</v>
      </c>
      <c r="I52" s="11">
        <f t="shared" si="7"/>
        <v>9.5499307546957013</v>
      </c>
      <c r="J52" s="11">
        <f t="shared" si="7"/>
        <v>23.019738427590273</v>
      </c>
      <c r="K52" s="11">
        <f t="shared" si="7"/>
        <v>15.747031180479134</v>
      </c>
      <c r="L52" s="11">
        <f t="shared" si="7"/>
        <v>16.700192763580688</v>
      </c>
      <c r="M52" s="11">
        <f t="shared" si="7"/>
        <v>-11.590105883877893</v>
      </c>
      <c r="N52" s="11">
        <f t="shared" si="7"/>
        <v>-34.379709595113198</v>
      </c>
      <c r="O52" s="11">
        <f t="shared" si="7"/>
        <v>11.618083583685898</v>
      </c>
      <c r="P52" s="11">
        <f t="shared" si="7"/>
        <v>162.1677545891545</v>
      </c>
      <c r="R52" s="12"/>
    </row>
    <row r="53" spans="2:18" ht="14.5" thickBot="1">
      <c r="B53" s="185"/>
      <c r="C53" s="108" t="s">
        <v>192</v>
      </c>
      <c r="D53" s="11">
        <f t="shared" ref="D53:P57" si="8">-SUM(D34,D40)</f>
        <v>0</v>
      </c>
      <c r="E53" s="11">
        <f t="shared" si="8"/>
        <v>0</v>
      </c>
      <c r="F53" s="11">
        <f t="shared" si="8"/>
        <v>0</v>
      </c>
      <c r="G53" s="11">
        <f t="shared" si="8"/>
        <v>0</v>
      </c>
      <c r="H53" s="11">
        <f t="shared" si="8"/>
        <v>5.7639242984089547</v>
      </c>
      <c r="I53" s="11">
        <f t="shared" si="8"/>
        <v>4.0563290711928737</v>
      </c>
      <c r="J53" s="11">
        <f t="shared" si="8"/>
        <v>5.900299112504892</v>
      </c>
      <c r="K53" s="11">
        <f t="shared" si="8"/>
        <v>12.396863343560646</v>
      </c>
      <c r="L53" s="11">
        <f t="shared" si="8"/>
        <v>1.974637753207239</v>
      </c>
      <c r="M53" s="11">
        <f t="shared" si="8"/>
        <v>6.4994764951374417</v>
      </c>
      <c r="N53" s="11">
        <f t="shared" si="8"/>
        <v>6.7497811210824921</v>
      </c>
      <c r="O53" s="11">
        <f t="shared" si="8"/>
        <v>7.1657736480871428</v>
      </c>
      <c r="P53" s="11">
        <f t="shared" si="8"/>
        <v>82.969991292892161</v>
      </c>
      <c r="R53" s="12"/>
    </row>
    <row r="54" spans="2:18" ht="14.5" thickBot="1">
      <c r="B54" s="185"/>
      <c r="C54" s="108" t="s">
        <v>193</v>
      </c>
      <c r="D54" s="11">
        <f t="shared" si="8"/>
        <v>0</v>
      </c>
      <c r="E54" s="11">
        <f t="shared" si="8"/>
        <v>0</v>
      </c>
      <c r="F54" s="11">
        <f t="shared" si="8"/>
        <v>0</v>
      </c>
      <c r="G54" s="11">
        <f t="shared" si="8"/>
        <v>0</v>
      </c>
      <c r="H54" s="11">
        <f t="shared" si="8"/>
        <v>7.0509149244166558</v>
      </c>
      <c r="I54" s="11">
        <f t="shared" si="8"/>
        <v>4.9191032239367587</v>
      </c>
      <c r="J54" s="11">
        <f t="shared" si="8"/>
        <v>6.811106697428329</v>
      </c>
      <c r="K54" s="11">
        <f t="shared" si="8"/>
        <v>4.9706645289831686</v>
      </c>
      <c r="L54" s="11">
        <f t="shared" si="8"/>
        <v>5.6399537469031955</v>
      </c>
      <c r="M54" s="11">
        <f t="shared" si="8"/>
        <v>5.2524224140386684</v>
      </c>
      <c r="N54" s="11">
        <f t="shared" si="8"/>
        <v>7.234658973640915</v>
      </c>
      <c r="O54" s="11">
        <f t="shared" si="8"/>
        <v>3.97591062453529</v>
      </c>
      <c r="P54" s="11">
        <f t="shared" si="8"/>
        <v>45.916303362099953</v>
      </c>
      <c r="R54" s="12"/>
    </row>
    <row r="55" spans="2:18" ht="14.5" thickBot="1">
      <c r="B55" s="185"/>
      <c r="C55" s="108" t="s">
        <v>194</v>
      </c>
      <c r="D55" s="11">
        <f t="shared" si="8"/>
        <v>0</v>
      </c>
      <c r="E55" s="11">
        <f t="shared" si="8"/>
        <v>0</v>
      </c>
      <c r="F55" s="11">
        <f t="shared" si="8"/>
        <v>0</v>
      </c>
      <c r="G55" s="11">
        <f t="shared" si="8"/>
        <v>0</v>
      </c>
      <c r="H55" s="11">
        <f t="shared" si="8"/>
        <v>6.2492104793186716</v>
      </c>
      <c r="I55" s="11">
        <f t="shared" si="8"/>
        <v>7.2999015734508887</v>
      </c>
      <c r="J55" s="11">
        <f t="shared" si="8"/>
        <v>5.8062402911556239</v>
      </c>
      <c r="K55" s="11">
        <f t="shared" si="8"/>
        <v>5.7043246864484161</v>
      </c>
      <c r="L55" s="11">
        <f t="shared" si="8"/>
        <v>10.260633357183346</v>
      </c>
      <c r="M55" s="11">
        <f t="shared" si="8"/>
        <v>7.1390228202729116</v>
      </c>
      <c r="N55" s="11">
        <f t="shared" si="8"/>
        <v>9.4440607934766518</v>
      </c>
      <c r="O55" s="11">
        <f t="shared" si="8"/>
        <v>4.7091884937943069</v>
      </c>
      <c r="P55" s="11">
        <f t="shared" si="8"/>
        <v>69.728583051211118</v>
      </c>
      <c r="R55" s="12"/>
    </row>
    <row r="56" spans="2:18" ht="14.5" thickBot="1">
      <c r="B56" s="185"/>
      <c r="C56" s="108" t="s">
        <v>195</v>
      </c>
      <c r="D56" s="11">
        <f t="shared" si="8"/>
        <v>0</v>
      </c>
      <c r="E56" s="11">
        <f t="shared" si="8"/>
        <v>0</v>
      </c>
      <c r="F56" s="11">
        <f t="shared" si="8"/>
        <v>0</v>
      </c>
      <c r="G56" s="11">
        <f t="shared" si="8"/>
        <v>0</v>
      </c>
      <c r="H56" s="11">
        <f t="shared" si="8"/>
        <v>15.763000366396319</v>
      </c>
      <c r="I56" s="11">
        <f t="shared" si="8"/>
        <v>8.2468187500450405</v>
      </c>
      <c r="J56" s="11">
        <f t="shared" si="8"/>
        <v>22.050177096620324</v>
      </c>
      <c r="K56" s="11">
        <f t="shared" si="8"/>
        <v>14.48799059084557</v>
      </c>
      <c r="L56" s="11">
        <f t="shared" si="8"/>
        <v>13.216241575227741</v>
      </c>
      <c r="M56" s="11">
        <f t="shared" si="8"/>
        <v>-10.631586469124565</v>
      </c>
      <c r="N56" s="11">
        <f t="shared" si="8"/>
        <v>-31.147830963093604</v>
      </c>
      <c r="O56" s="11">
        <f t="shared" si="8"/>
        <v>10.479103954754612</v>
      </c>
      <c r="P56" s="11">
        <f t="shared" si="8"/>
        <v>162.1677545891545</v>
      </c>
      <c r="R56" s="12"/>
    </row>
    <row r="57" spans="2:18" ht="14.5" thickBot="1">
      <c r="B57" s="186"/>
      <c r="C57" s="108" t="s">
        <v>196</v>
      </c>
      <c r="D57" s="11">
        <f t="shared" si="8"/>
        <v>0</v>
      </c>
      <c r="E57" s="11">
        <f t="shared" si="8"/>
        <v>0</v>
      </c>
      <c r="F57" s="11">
        <f t="shared" si="8"/>
        <v>0</v>
      </c>
      <c r="G57" s="11">
        <f t="shared" si="8"/>
        <v>0</v>
      </c>
      <c r="H57" s="11">
        <f t="shared" si="8"/>
        <v>17.541583926332226</v>
      </c>
      <c r="I57" s="11">
        <f t="shared" si="8"/>
        <v>10.853042759346362</v>
      </c>
      <c r="J57" s="11">
        <f t="shared" si="8"/>
        <v>23.989299758560222</v>
      </c>
      <c r="K57" s="11">
        <f t="shared" si="8"/>
        <v>17.006071770112698</v>
      </c>
      <c r="L57" s="11">
        <f t="shared" si="8"/>
        <v>20.184143951933635</v>
      </c>
      <c r="M57" s="11">
        <f t="shared" si="8"/>
        <v>-12.548625298631221</v>
      </c>
      <c r="N57" s="11">
        <f t="shared" si="8"/>
        <v>-37.611588227132785</v>
      </c>
      <c r="O57" s="11">
        <f t="shared" si="8"/>
        <v>12.757063212617187</v>
      </c>
      <c r="P57" s="11">
        <f t="shared" si="8"/>
        <v>162.1677545891545</v>
      </c>
      <c r="R57" s="12"/>
    </row>
    <row r="58" spans="2:18" ht="14.5" thickBot="1">
      <c r="B58" s="184" t="s">
        <v>200</v>
      </c>
      <c r="C58" s="108" t="s">
        <v>158</v>
      </c>
      <c r="D58" s="11">
        <f t="shared" ref="D58:P58" si="9">SUM(D3:D4,D6,D13,D19,D25,D29,D33,D39)</f>
        <v>0.3891654816248597</v>
      </c>
      <c r="E58" s="11">
        <f t="shared" si="9"/>
        <v>0.39446637356166714</v>
      </c>
      <c r="F58" s="11">
        <f t="shared" si="9"/>
        <v>0.40093412850343213</v>
      </c>
      <c r="G58" s="11">
        <f t="shared" si="9"/>
        <v>51.365568241580263</v>
      </c>
      <c r="H58" s="11">
        <f>SUM(H3:H4,H6,H13,H19,H25,H29,H33,H39)</f>
        <v>-16.652292146364275</v>
      </c>
      <c r="I58" s="11">
        <f t="shared" si="9"/>
        <v>-9.5499307546957013</v>
      </c>
      <c r="J58" s="11">
        <f t="shared" si="9"/>
        <v>-23.019738427590273</v>
      </c>
      <c r="K58" s="11">
        <f t="shared" si="9"/>
        <v>-15.747031180479134</v>
      </c>
      <c r="L58" s="11">
        <f t="shared" si="9"/>
        <v>-16.700192763580688</v>
      </c>
      <c r="M58" s="11">
        <f t="shared" si="9"/>
        <v>11.590105883877893</v>
      </c>
      <c r="N58" s="11">
        <f t="shared" si="9"/>
        <v>34.379709595113198</v>
      </c>
      <c r="O58" s="11">
        <f t="shared" si="9"/>
        <v>-11.618083583685898</v>
      </c>
      <c r="P58" s="11">
        <f t="shared" si="9"/>
        <v>-162.1677545891545</v>
      </c>
    </row>
    <row r="59" spans="2:18" ht="14.5" thickBot="1">
      <c r="B59" s="185"/>
      <c r="C59" s="108" t="s">
        <v>172</v>
      </c>
      <c r="D59" s="11">
        <f t="shared" ref="D59:P59" si="10">SUM(D3:D4,D7,D13,D20,D26,D30,D33,D39)</f>
        <v>0.3891654816248597</v>
      </c>
      <c r="E59" s="11">
        <f t="shared" si="10"/>
        <v>0.39446637356166714</v>
      </c>
      <c r="F59" s="11">
        <f t="shared" si="10"/>
        <v>0.40093412850343213</v>
      </c>
      <c r="G59" s="11">
        <f t="shared" si="10"/>
        <v>51.365568241580263</v>
      </c>
      <c r="H59" s="11">
        <f t="shared" si="10"/>
        <v>-16.652292146364275</v>
      </c>
      <c r="I59" s="11">
        <f t="shared" si="10"/>
        <v>-9.5499307546957013</v>
      </c>
      <c r="J59" s="11">
        <f t="shared" si="10"/>
        <v>-23.019738427590273</v>
      </c>
      <c r="K59" s="11">
        <f t="shared" si="10"/>
        <v>-15.747031180479134</v>
      </c>
      <c r="L59" s="11">
        <f t="shared" si="10"/>
        <v>-16.700192763580688</v>
      </c>
      <c r="M59" s="11">
        <f t="shared" si="10"/>
        <v>11.590105883877893</v>
      </c>
      <c r="N59" s="11">
        <f t="shared" si="10"/>
        <v>34.379709595113198</v>
      </c>
      <c r="O59" s="11">
        <f t="shared" si="10"/>
        <v>-11.618083583685898</v>
      </c>
      <c r="P59" s="11">
        <f t="shared" si="10"/>
        <v>-162.1677545891545</v>
      </c>
    </row>
    <row r="60" spans="2:18" ht="14.5" thickBot="1">
      <c r="B60" s="185"/>
      <c r="C60" s="108" t="s">
        <v>173</v>
      </c>
      <c r="D60" s="11">
        <f t="shared" ref="D60:P60" si="11">SUM(D3:D4,D8,D13,D21,D27,D31,D33,D39)</f>
        <v>0.3891654816248597</v>
      </c>
      <c r="E60" s="11">
        <f t="shared" si="11"/>
        <v>0.39446637356166714</v>
      </c>
      <c r="F60" s="11">
        <f t="shared" si="11"/>
        <v>0.40093412850343213</v>
      </c>
      <c r="G60" s="11">
        <f t="shared" si="11"/>
        <v>51.365568241580263</v>
      </c>
      <c r="H60" s="11">
        <f t="shared" si="11"/>
        <v>-16.652292146364275</v>
      </c>
      <c r="I60" s="11">
        <f t="shared" si="11"/>
        <v>-9.5499307546957013</v>
      </c>
      <c r="J60" s="11">
        <f t="shared" si="11"/>
        <v>-23.019738427590273</v>
      </c>
      <c r="K60" s="11">
        <f t="shared" si="11"/>
        <v>-15.747031180479134</v>
      </c>
      <c r="L60" s="11">
        <f t="shared" si="11"/>
        <v>-16.700192763580688</v>
      </c>
      <c r="M60" s="11">
        <f t="shared" si="11"/>
        <v>11.590105883877893</v>
      </c>
      <c r="N60" s="11">
        <f t="shared" si="11"/>
        <v>34.379709595113198</v>
      </c>
      <c r="O60" s="11">
        <f t="shared" si="11"/>
        <v>-11.618083583685898</v>
      </c>
      <c r="P60" s="11">
        <f t="shared" si="11"/>
        <v>-162.1677545891545</v>
      </c>
    </row>
    <row r="61" spans="2:18" ht="14.5" thickBot="1">
      <c r="B61" s="185"/>
      <c r="C61" s="108" t="s">
        <v>180</v>
      </c>
      <c r="D61" s="11">
        <f t="shared" ref="D61:P61" si="12">SUM(D3:D4,D6,D14,D22,D25,D29,D33,D39)</f>
        <v>0.29187411121864476</v>
      </c>
      <c r="E61" s="11">
        <f t="shared" si="12"/>
        <v>0.29584978017125035</v>
      </c>
      <c r="F61" s="11">
        <f t="shared" si="12"/>
        <v>0.30070059637757407</v>
      </c>
      <c r="G61" s="11">
        <f t="shared" si="12"/>
        <v>51.264176181185199</v>
      </c>
      <c r="H61" s="11">
        <f t="shared" si="12"/>
        <v>-16.652292146364275</v>
      </c>
      <c r="I61" s="11">
        <f t="shared" si="12"/>
        <v>-9.5499307546957013</v>
      </c>
      <c r="J61" s="11">
        <f t="shared" si="12"/>
        <v>-23.019738427590273</v>
      </c>
      <c r="K61" s="11">
        <f t="shared" si="12"/>
        <v>-15.747031180479134</v>
      </c>
      <c r="L61" s="11">
        <f t="shared" si="12"/>
        <v>-16.700192763580688</v>
      </c>
      <c r="M61" s="11">
        <f t="shared" si="12"/>
        <v>11.590105883877893</v>
      </c>
      <c r="N61" s="11">
        <f t="shared" si="12"/>
        <v>34.379709595113198</v>
      </c>
      <c r="O61" s="11">
        <f t="shared" si="12"/>
        <v>-11.618083583685898</v>
      </c>
      <c r="P61" s="11">
        <f t="shared" si="12"/>
        <v>-162.1677545891545</v>
      </c>
    </row>
    <row r="62" spans="2:18" ht="14.5" thickBot="1">
      <c r="B62" s="185"/>
      <c r="C62" s="108" t="s">
        <v>181</v>
      </c>
      <c r="D62" s="11">
        <f t="shared" ref="D62:P62" si="13">SUM(D3:D4,D6,D15,D23,D25,D29,D33,D39)</f>
        <v>0.48645685203107458</v>
      </c>
      <c r="E62" s="11">
        <f t="shared" si="13"/>
        <v>0.49308296695208387</v>
      </c>
      <c r="F62" s="11">
        <f t="shared" si="13"/>
        <v>0.50116766062929019</v>
      </c>
      <c r="G62" s="11">
        <f t="shared" si="13"/>
        <v>51.466960301975334</v>
      </c>
      <c r="H62" s="11">
        <f t="shared" si="13"/>
        <v>-16.652292146364275</v>
      </c>
      <c r="I62" s="11">
        <f t="shared" si="13"/>
        <v>-9.5499307546957013</v>
      </c>
      <c r="J62" s="11">
        <f t="shared" si="13"/>
        <v>-23.019738427590273</v>
      </c>
      <c r="K62" s="11">
        <f t="shared" si="13"/>
        <v>-15.747031180479134</v>
      </c>
      <c r="L62" s="11">
        <f t="shared" si="13"/>
        <v>-16.700192763580688</v>
      </c>
      <c r="M62" s="11">
        <f t="shared" si="13"/>
        <v>11.590105883877893</v>
      </c>
      <c r="N62" s="11">
        <f t="shared" si="13"/>
        <v>34.379709595113198</v>
      </c>
      <c r="O62" s="11">
        <f t="shared" si="13"/>
        <v>-11.618083583685898</v>
      </c>
      <c r="P62" s="11">
        <f t="shared" si="13"/>
        <v>-162.1677545891545</v>
      </c>
    </row>
    <row r="63" spans="2:18" ht="14.5" thickBot="1">
      <c r="B63" s="185"/>
      <c r="C63" s="108" t="s">
        <v>201</v>
      </c>
      <c r="D63" s="11">
        <f>SUM(D3:D4,D6,D13,D19,D25,D29,D33,D39)</f>
        <v>0.3891654816248597</v>
      </c>
      <c r="E63" s="11">
        <f>SUM(E3:E4,E6,E13,E19,E25,E29,E33,E39)</f>
        <v>0.39446637356166714</v>
      </c>
      <c r="F63" s="11">
        <f>SUM(F3:F4,F6,F13,F19,F25,F29,F33,F39)</f>
        <v>0.40093412850343213</v>
      </c>
      <c r="G63" s="11">
        <f>SUM(Inp!F7,G4,G6,G13,G19,G25,G29,G33,G39)</f>
        <v>35.505568241580256</v>
      </c>
      <c r="H63" s="11">
        <f t="shared" ref="H63:P63" si="14">SUM(H3:H4,H6,H13,H19,H25,H29,H33,H39)</f>
        <v>-16.652292146364275</v>
      </c>
      <c r="I63" s="11">
        <f t="shared" si="14"/>
        <v>-9.5499307546957013</v>
      </c>
      <c r="J63" s="11">
        <f t="shared" si="14"/>
        <v>-23.019738427590273</v>
      </c>
      <c r="K63" s="11">
        <f t="shared" si="14"/>
        <v>-15.747031180479134</v>
      </c>
      <c r="L63" s="11">
        <f t="shared" si="14"/>
        <v>-16.700192763580688</v>
      </c>
      <c r="M63" s="11">
        <f t="shared" si="14"/>
        <v>11.590105883877893</v>
      </c>
      <c r="N63" s="11">
        <f t="shared" si="14"/>
        <v>34.379709595113198</v>
      </c>
      <c r="O63" s="11">
        <f t="shared" si="14"/>
        <v>-11.618083583685898</v>
      </c>
      <c r="P63" s="11">
        <f t="shared" si="14"/>
        <v>-162.1677545891545</v>
      </c>
    </row>
    <row r="64" spans="2:18" ht="14.5" thickBot="1">
      <c r="B64" s="185"/>
      <c r="C64" s="108" t="s">
        <v>202</v>
      </c>
      <c r="D64" s="11">
        <f>SUM(D3:D4,D6,D13,D19,D25,D29,D3,D39)</f>
        <v>0.3891654816248597</v>
      </c>
      <c r="E64" s="11">
        <f>SUM(E3:E4,E6,E13,E19,E25,E29,E3,E39)</f>
        <v>0.39446637356166714</v>
      </c>
      <c r="F64" s="11">
        <f>SUM(F3:F4,F6,F13,F19,F25,F29,F3,F39)</f>
        <v>0.40093412850343213</v>
      </c>
      <c r="G64" s="11">
        <f>SUM(Inp!H7,G4,G6,G13,G19,G25,G29,G33,G39)</f>
        <v>58.905568241580262</v>
      </c>
      <c r="H64" s="11">
        <f t="shared" ref="H64:P64" si="15">SUM(H3:H4,H6,H13,H19,H25,H29,H33,H39)</f>
        <v>-16.652292146364275</v>
      </c>
      <c r="I64" s="11">
        <f t="shared" si="15"/>
        <v>-9.5499307546957013</v>
      </c>
      <c r="J64" s="11">
        <f t="shared" si="15"/>
        <v>-23.019738427590273</v>
      </c>
      <c r="K64" s="11">
        <f t="shared" si="15"/>
        <v>-15.747031180479134</v>
      </c>
      <c r="L64" s="11">
        <f t="shared" si="15"/>
        <v>-16.700192763580688</v>
      </c>
      <c r="M64" s="11">
        <f t="shared" si="15"/>
        <v>11.590105883877893</v>
      </c>
      <c r="N64" s="11">
        <f t="shared" si="15"/>
        <v>34.379709595113198</v>
      </c>
      <c r="O64" s="11">
        <f t="shared" si="15"/>
        <v>-11.618083583685898</v>
      </c>
      <c r="P64" s="11">
        <f t="shared" si="15"/>
        <v>-162.1677545891545</v>
      </c>
    </row>
    <row r="65" spans="2:16" ht="14.5" thickBot="1">
      <c r="B65" s="185"/>
      <c r="C65" s="108" t="s">
        <v>192</v>
      </c>
      <c r="D65" s="11">
        <f>SUM(D3:D4,D6,D13,D19,D25,D29,D34,D40)</f>
        <v>0.3891654816248597</v>
      </c>
      <c r="E65" s="11">
        <f t="shared" ref="E65:P65" si="16">SUM(E3:E4,E6,E13,E19,E25,E29,E34,E40)</f>
        <v>0.39446637356166714</v>
      </c>
      <c r="F65" s="11">
        <f t="shared" si="16"/>
        <v>0.40093412850343213</v>
      </c>
      <c r="G65" s="11">
        <f t="shared" si="16"/>
        <v>51.365568241580263</v>
      </c>
      <c r="H65" s="11">
        <f t="shared" si="16"/>
        <v>-5.7639242984089547</v>
      </c>
      <c r="I65" s="11">
        <f t="shared" si="16"/>
        <v>-4.0563290711928737</v>
      </c>
      <c r="J65" s="11">
        <f t="shared" si="16"/>
        <v>-5.900299112504892</v>
      </c>
      <c r="K65" s="11">
        <f t="shared" si="16"/>
        <v>-12.396863343560646</v>
      </c>
      <c r="L65" s="11">
        <f t="shared" si="16"/>
        <v>-1.974637753207239</v>
      </c>
      <c r="M65" s="11">
        <f t="shared" si="16"/>
        <v>-6.4994764951374417</v>
      </c>
      <c r="N65" s="11">
        <f t="shared" si="16"/>
        <v>-6.7497811210824921</v>
      </c>
      <c r="O65" s="11">
        <f t="shared" si="16"/>
        <v>-7.1657736480871428</v>
      </c>
      <c r="P65" s="11">
        <f t="shared" si="16"/>
        <v>-82.969991292892161</v>
      </c>
    </row>
    <row r="66" spans="2:16" ht="14.5" thickBot="1">
      <c r="B66" s="185"/>
      <c r="C66" s="108" t="s">
        <v>193</v>
      </c>
      <c r="D66" s="11">
        <f>SUM(D3:D4,D6,D13,D19,D25,D29,D35,D41)</f>
        <v>0.3891654816248597</v>
      </c>
      <c r="E66" s="11">
        <f t="shared" ref="E66:P66" si="17">SUM(E3:E4,E6,E13,E19,E25,E29,E35,E41)</f>
        <v>0.39446637356166714</v>
      </c>
      <c r="F66" s="11">
        <f t="shared" si="17"/>
        <v>0.40093412850343213</v>
      </c>
      <c r="G66" s="11">
        <f t="shared" si="17"/>
        <v>51.365568241580263</v>
      </c>
      <c r="H66" s="11">
        <f t="shared" si="17"/>
        <v>-7.0509149244166558</v>
      </c>
      <c r="I66" s="11">
        <f t="shared" si="17"/>
        <v>-4.9191032239367587</v>
      </c>
      <c r="J66" s="11">
        <f t="shared" si="17"/>
        <v>-6.811106697428329</v>
      </c>
      <c r="K66" s="11">
        <f t="shared" si="17"/>
        <v>-4.9706645289831686</v>
      </c>
      <c r="L66" s="11">
        <f t="shared" si="17"/>
        <v>-5.6399537469031955</v>
      </c>
      <c r="M66" s="11">
        <f t="shared" si="17"/>
        <v>-5.2524224140386684</v>
      </c>
      <c r="N66" s="11">
        <f t="shared" si="17"/>
        <v>-7.234658973640915</v>
      </c>
      <c r="O66" s="11">
        <f t="shared" si="17"/>
        <v>-3.97591062453529</v>
      </c>
      <c r="P66" s="11">
        <f t="shared" si="17"/>
        <v>-45.916303362099953</v>
      </c>
    </row>
    <row r="67" spans="2:16" ht="14.5" thickBot="1">
      <c r="B67" s="185"/>
      <c r="C67" s="108" t="s">
        <v>194</v>
      </c>
      <c r="D67" s="11">
        <f>SUM(D3:D4,D6,D13,D19,D25,D29,D36,D42)</f>
        <v>0.3891654816248597</v>
      </c>
      <c r="E67" s="11">
        <f t="shared" ref="E67:P67" si="18">SUM(E3:E4,E6,E13,E19,E25,E29,E36,E42)</f>
        <v>0.39446637356166714</v>
      </c>
      <c r="F67" s="11">
        <f t="shared" si="18"/>
        <v>0.40093412850343213</v>
      </c>
      <c r="G67" s="11">
        <f t="shared" si="18"/>
        <v>51.365568241580263</v>
      </c>
      <c r="H67" s="11">
        <f t="shared" si="18"/>
        <v>-6.2492104793186716</v>
      </c>
      <c r="I67" s="11">
        <f t="shared" si="18"/>
        <v>-7.2999015734508887</v>
      </c>
      <c r="J67" s="11">
        <f t="shared" si="18"/>
        <v>-5.8062402911556239</v>
      </c>
      <c r="K67" s="11">
        <f t="shared" si="18"/>
        <v>-5.7043246864484161</v>
      </c>
      <c r="L67" s="11">
        <f t="shared" si="18"/>
        <v>-10.260633357183346</v>
      </c>
      <c r="M67" s="11">
        <f t="shared" si="18"/>
        <v>-7.1390228202729116</v>
      </c>
      <c r="N67" s="11">
        <f t="shared" si="18"/>
        <v>-9.4440607934766518</v>
      </c>
      <c r="O67" s="11">
        <f t="shared" si="18"/>
        <v>-4.7091884937943069</v>
      </c>
      <c r="P67" s="11">
        <f t="shared" si="18"/>
        <v>-69.728583051211118</v>
      </c>
    </row>
    <row r="68" spans="2:16" ht="14.5" thickBot="1">
      <c r="B68" s="185"/>
      <c r="C68" s="108" t="s">
        <v>195</v>
      </c>
      <c r="D68" s="11">
        <f>SUM(D3:D4,D6,D13,D19,D25,D29,D37,D43)</f>
        <v>0.3891654816248597</v>
      </c>
      <c r="E68" s="11">
        <f t="shared" ref="E68:P68" si="19">SUM(E3:E4,E6,E13,E19,E25,E29,E37,E43)</f>
        <v>0.39446637356166714</v>
      </c>
      <c r="F68" s="11">
        <f t="shared" si="19"/>
        <v>0.40093412850343213</v>
      </c>
      <c r="G68" s="11">
        <f t="shared" si="19"/>
        <v>51.365568241580263</v>
      </c>
      <c r="H68" s="11">
        <f t="shared" si="19"/>
        <v>-15.763000366396319</v>
      </c>
      <c r="I68" s="11">
        <f t="shared" si="19"/>
        <v>-8.2468187500450405</v>
      </c>
      <c r="J68" s="11">
        <f t="shared" si="19"/>
        <v>-22.050177096620324</v>
      </c>
      <c r="K68" s="11">
        <f t="shared" si="19"/>
        <v>-14.48799059084557</v>
      </c>
      <c r="L68" s="11">
        <f t="shared" si="19"/>
        <v>-13.216241575227741</v>
      </c>
      <c r="M68" s="11">
        <f t="shared" si="19"/>
        <v>10.631586469124565</v>
      </c>
      <c r="N68" s="11">
        <f t="shared" si="19"/>
        <v>31.147830963093604</v>
      </c>
      <c r="O68" s="11">
        <f t="shared" si="19"/>
        <v>-10.479103954754612</v>
      </c>
      <c r="P68" s="11">
        <f t="shared" si="19"/>
        <v>-162.1677545891545</v>
      </c>
    </row>
    <row r="69" spans="2:16" ht="14.5" thickBot="1">
      <c r="B69" s="186"/>
      <c r="C69" s="108" t="s">
        <v>196</v>
      </c>
      <c r="D69" s="11">
        <f>SUM(D3:D4,D6,D13,D19,D25,D29,D38,D44)</f>
        <v>0.3891654816248597</v>
      </c>
      <c r="E69" s="11">
        <f t="shared" ref="E69:P69" si="20">SUM(E3:E4,E6,E13,E19,E25,E29,E38,E44)</f>
        <v>0.39446637356166714</v>
      </c>
      <c r="F69" s="11">
        <f t="shared" si="20"/>
        <v>0.40093412850343213</v>
      </c>
      <c r="G69" s="11">
        <f t="shared" si="20"/>
        <v>51.365568241580263</v>
      </c>
      <c r="H69" s="11">
        <f t="shared" si="20"/>
        <v>-17.541583926332226</v>
      </c>
      <c r="I69" s="11">
        <f t="shared" si="20"/>
        <v>-10.853042759346362</v>
      </c>
      <c r="J69" s="11">
        <f t="shared" si="20"/>
        <v>-23.989299758560222</v>
      </c>
      <c r="K69" s="11">
        <f t="shared" si="20"/>
        <v>-17.006071770112698</v>
      </c>
      <c r="L69" s="11">
        <f t="shared" si="20"/>
        <v>-20.184143951933635</v>
      </c>
      <c r="M69" s="11">
        <f t="shared" si="20"/>
        <v>12.548625298631221</v>
      </c>
      <c r="N69" s="11">
        <f t="shared" si="20"/>
        <v>37.611588227132785</v>
      </c>
      <c r="O69" s="11">
        <f t="shared" si="20"/>
        <v>-12.757063212617187</v>
      </c>
      <c r="P69" s="11">
        <f t="shared" si="20"/>
        <v>-162.1677545891545</v>
      </c>
    </row>
    <row r="70" spans="2:16" ht="14.5" thickBot="1">
      <c r="B70" s="15" t="s">
        <v>203</v>
      </c>
      <c r="C70" s="106"/>
      <c r="D70" s="10">
        <f>NPV(DCRBC,$D$58:$P$58)</f>
        <v>-60.825596578092075</v>
      </c>
      <c r="E70" s="10">
        <f>NPV(DCRLC,$D$58:$P$58)</f>
        <v>-92.696410436310543</v>
      </c>
      <c r="F70" s="10">
        <f>NPV(DCRHC,$D$58:$P$58)</f>
        <v>-37.312851133736821</v>
      </c>
    </row>
    <row r="71" spans="2:16" ht="14.5" thickBot="1">
      <c r="B71" s="15" t="s">
        <v>204</v>
      </c>
      <c r="C71" s="106"/>
      <c r="E71" s="10">
        <f>NPV(DCRBC,$D$59:$P$59)</f>
        <v>-60.825596578092075</v>
      </c>
      <c r="F71" s="10">
        <f>NPV(DCRBC,$D$60:$P$60)</f>
        <v>-60.825596578092075</v>
      </c>
    </row>
    <row r="72" spans="2:16" ht="14.5" thickBot="1">
      <c r="B72" s="15" t="s">
        <v>205</v>
      </c>
      <c r="C72" s="106"/>
      <c r="E72" s="10">
        <f>NPV(DCRBC,$D$61:$P$61)</f>
        <v>-61.161830581290602</v>
      </c>
      <c r="F72" s="10">
        <f>NPV(DCRBC,$D$62:$P$62)</f>
        <v>-60.489362574893541</v>
      </c>
    </row>
    <row r="73" spans="2:16" ht="14.5" thickBot="1">
      <c r="B73" s="15" t="s">
        <v>206</v>
      </c>
      <c r="C73" s="106"/>
      <c r="E73" s="10">
        <f>NPV(DCRBC,$D$63:$P$63)</f>
        <v>-72.92511464116582</v>
      </c>
      <c r="F73" s="10">
        <f>NPV(DCRBC,$D$64:$P$64)</f>
        <v>-55.073366679253738</v>
      </c>
    </row>
    <row r="74" spans="2:16" ht="14.5" thickBot="1">
      <c r="B74" s="15" t="s">
        <v>207</v>
      </c>
      <c r="C74" s="106"/>
      <c r="E74" s="10">
        <f>NPV(DCRBC,$D$65:$P$65)</f>
        <v>-22.676057354658173</v>
      </c>
      <c r="F74" s="10"/>
    </row>
    <row r="75" spans="2:16" ht="14.5" thickBot="1">
      <c r="B75" s="15" t="s">
        <v>208</v>
      </c>
      <c r="C75" s="106"/>
      <c r="E75" s="10">
        <f>NPV(DCRBC,$D$68:$P$68)</f>
        <v>-57.608603861019439</v>
      </c>
      <c r="F75" s="10">
        <f>NPV(DCRBC,$D$69:$P$69)</f>
        <v>-64.042589295164717</v>
      </c>
    </row>
    <row r="76" spans="2:16" ht="14.25" customHeight="1" thickBot="1">
      <c r="B76" s="15" t="s">
        <v>209</v>
      </c>
      <c r="C76" s="106"/>
      <c r="E76" s="10">
        <f>NPV(DCRBC,$D$66:$P$66)</f>
        <v>-5.2114680742113926</v>
      </c>
      <c r="F76" s="10">
        <f>NPV(DCRBC,$D$67:$P$67)</f>
        <v>-20.756407008905192</v>
      </c>
    </row>
    <row r="77" spans="2:16" ht="14.25" customHeight="1"/>
    <row r="78" spans="2:16" ht="14.25" customHeight="1">
      <c r="B78" s="20" t="s">
        <v>210</v>
      </c>
      <c r="C78" s="149" t="str">
        <f>D2</f>
        <v>2024/25</v>
      </c>
      <c r="D78" s="149" t="str">
        <f t="shared" ref="D78:N78" si="21">E2</f>
        <v>2025/26</v>
      </c>
      <c r="E78" s="149" t="str">
        <f t="shared" si="21"/>
        <v>2026/27</v>
      </c>
      <c r="F78" s="149" t="str">
        <f t="shared" si="21"/>
        <v>2027/28</v>
      </c>
      <c r="G78" s="149" t="str">
        <f t="shared" si="21"/>
        <v>2028/29</v>
      </c>
      <c r="H78" s="149" t="str">
        <f t="shared" si="21"/>
        <v>2029/30</v>
      </c>
      <c r="I78" s="149" t="str">
        <f t="shared" si="21"/>
        <v>2030/31</v>
      </c>
      <c r="J78" s="149" t="str">
        <f t="shared" si="21"/>
        <v>2031/32</v>
      </c>
      <c r="K78" s="149" t="str">
        <f t="shared" si="21"/>
        <v>2032/33</v>
      </c>
      <c r="L78" s="149" t="str">
        <f t="shared" si="21"/>
        <v>2033/34</v>
      </c>
      <c r="M78" s="149" t="str">
        <f t="shared" si="21"/>
        <v>2034/35</v>
      </c>
      <c r="N78" s="149" t="str">
        <f t="shared" si="21"/>
        <v>2035/36</v>
      </c>
      <c r="O78" s="149" t="s">
        <v>166</v>
      </c>
      <c r="P78" s="149" t="s">
        <v>211</v>
      </c>
    </row>
    <row r="79" spans="2:16" ht="14.25" customHeight="1">
      <c r="B79" s="27" t="s">
        <v>198</v>
      </c>
      <c r="C79" s="150">
        <f>D47*1000</f>
        <v>389.16548162485969</v>
      </c>
      <c r="D79" s="150">
        <f t="shared" ref="D79:O79" si="22">E47*1000</f>
        <v>394.46637356166713</v>
      </c>
      <c r="E79" s="150">
        <f t="shared" si="22"/>
        <v>400.93412850343213</v>
      </c>
      <c r="F79" s="150">
        <f t="shared" si="22"/>
        <v>405.56824158026365</v>
      </c>
      <c r="G79" s="150">
        <f t="shared" si="22"/>
        <v>0</v>
      </c>
      <c r="H79" s="150">
        <f t="shared" si="22"/>
        <v>0</v>
      </c>
      <c r="I79" s="150">
        <f t="shared" si="22"/>
        <v>0</v>
      </c>
      <c r="J79" s="150">
        <f t="shared" si="22"/>
        <v>0</v>
      </c>
      <c r="K79" s="150">
        <f t="shared" si="22"/>
        <v>0</v>
      </c>
      <c r="L79" s="150">
        <f t="shared" si="22"/>
        <v>0</v>
      </c>
      <c r="M79" s="150">
        <f t="shared" si="22"/>
        <v>0</v>
      </c>
      <c r="N79" s="150">
        <f t="shared" si="22"/>
        <v>0</v>
      </c>
      <c r="O79" s="150">
        <f t="shared" si="22"/>
        <v>0</v>
      </c>
      <c r="P79" s="151">
        <f>(NPV(DCRBC,$C$79:$O$79))/1000</f>
        <v>1.3449360127941277</v>
      </c>
    </row>
    <row r="80" spans="2:16" ht="14.25" customHeight="1">
      <c r="B80" s="27" t="s">
        <v>212</v>
      </c>
      <c r="C80" s="150">
        <f>D33*1000</f>
        <v>0</v>
      </c>
      <c r="D80" s="150">
        <f t="shared" ref="D80:O80" si="23">E33*1000</f>
        <v>0</v>
      </c>
      <c r="E80" s="150">
        <f t="shared" si="23"/>
        <v>0</v>
      </c>
      <c r="F80" s="150">
        <f t="shared" si="23"/>
        <v>0</v>
      </c>
      <c r="G80" s="150">
        <f t="shared" si="23"/>
        <v>-13095.125026492457</v>
      </c>
      <c r="H80" s="150">
        <f t="shared" si="23"/>
        <v>-4337.4827360930549</v>
      </c>
      <c r="I80" s="150">
        <f t="shared" si="23"/>
        <v>-19141.49310371048</v>
      </c>
      <c r="J80" s="150">
        <f t="shared" si="23"/>
        <v>-10710.868821944881</v>
      </c>
      <c r="K80" s="150">
        <f t="shared" si="23"/>
        <v>-2764.3880101688983</v>
      </c>
      <c r="L80" s="150">
        <f t="shared" si="23"/>
        <v>7756.0282248645835</v>
      </c>
      <c r="M80" s="150">
        <f t="shared" si="23"/>
        <v>21452.195067034838</v>
      </c>
      <c r="N80" s="150">
        <f t="shared" si="23"/>
        <v>-7062.1650679607501</v>
      </c>
      <c r="O80" s="150">
        <f t="shared" si="23"/>
        <v>-104049.46938127582</v>
      </c>
      <c r="P80" s="151">
        <f>(NPV(DCRBC,$C$80:$O$80))/1000</f>
        <v>-64.062679595021578</v>
      </c>
    </row>
    <row r="81" spans="2:18" ht="14.25" customHeight="1">
      <c r="B81" s="27" t="s">
        <v>197</v>
      </c>
      <c r="C81" s="150">
        <f>D39*1000</f>
        <v>0</v>
      </c>
      <c r="D81" s="150">
        <f t="shared" ref="D81:O81" si="24">E39*1000</f>
        <v>0</v>
      </c>
      <c r="E81" s="150">
        <f t="shared" si="24"/>
        <v>0</v>
      </c>
      <c r="F81" s="150">
        <f t="shared" si="24"/>
        <v>0</v>
      </c>
      <c r="G81" s="150">
        <f t="shared" si="24"/>
        <v>-3557.1671198718172</v>
      </c>
      <c r="H81" s="150">
        <f t="shared" si="24"/>
        <v>-5212.4480186026467</v>
      </c>
      <c r="I81" s="150">
        <f t="shared" si="24"/>
        <v>-3878.2453238797912</v>
      </c>
      <c r="J81" s="150">
        <f t="shared" si="24"/>
        <v>-5036.1623585342513</v>
      </c>
      <c r="K81" s="150">
        <f t="shared" si="24"/>
        <v>-13935.804753411789</v>
      </c>
      <c r="L81" s="150">
        <f t="shared" si="24"/>
        <v>3834.07765901331</v>
      </c>
      <c r="M81" s="150">
        <f t="shared" si="24"/>
        <v>12927.514528078358</v>
      </c>
      <c r="N81" s="150">
        <f t="shared" si="24"/>
        <v>-4555.9185157251486</v>
      </c>
      <c r="O81" s="150">
        <f t="shared" si="24"/>
        <v>-58118.285207878675</v>
      </c>
      <c r="P81" s="151">
        <f>(NPV(DCRBC,$C$81:$O$81))/1000</f>
        <v>-36.984993001806501</v>
      </c>
    </row>
    <row r="82" spans="2:18" ht="14.25" customHeight="1">
      <c r="B82" s="27" t="s">
        <v>213</v>
      </c>
      <c r="C82" s="15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  <c r="O82" s="150"/>
      <c r="P82" s="151">
        <f>(SUM(P79:P81))</f>
        <v>-99.702736584033943</v>
      </c>
      <c r="Q82" s="165"/>
    </row>
    <row r="83" spans="2:18" ht="14.25" customHeight="1">
      <c r="B83" s="27"/>
      <c r="C83" s="150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N83" s="150"/>
      <c r="O83" s="152"/>
      <c r="P83" s="152"/>
    </row>
    <row r="84" spans="2:18" ht="14.25" customHeight="1">
      <c r="B84" s="27" t="s">
        <v>214</v>
      </c>
      <c r="C84" s="150"/>
      <c r="D84" s="150"/>
      <c r="E84" s="150"/>
      <c r="F84" s="150"/>
      <c r="G84" s="150"/>
      <c r="H84" s="150"/>
      <c r="I84" s="150"/>
      <c r="J84" s="150"/>
      <c r="K84" s="150"/>
      <c r="L84" s="150"/>
      <c r="M84" s="150"/>
      <c r="N84" s="150"/>
      <c r="O84" s="152"/>
      <c r="P84" s="152">
        <f>NPV(DCRBC,D3:P3)</f>
        <v>38.877140005941882</v>
      </c>
      <c r="Q84" s="165">
        <f>P84-60.62</f>
        <v>-21.742859994058115</v>
      </c>
      <c r="R84" s="165"/>
    </row>
    <row r="85" spans="2:18" ht="14.25" customHeight="1">
      <c r="B85" s="27" t="s">
        <v>215</v>
      </c>
      <c r="C85" s="150"/>
      <c r="D85" s="150"/>
      <c r="E85" s="150"/>
      <c r="F85" s="150"/>
      <c r="G85" s="150"/>
      <c r="H85" s="150"/>
      <c r="I85" s="150"/>
      <c r="J85" s="150"/>
      <c r="K85" s="150"/>
      <c r="L85" s="150"/>
      <c r="M85" s="150"/>
      <c r="N85" s="150"/>
      <c r="O85" s="152"/>
      <c r="P85" s="152">
        <f>(P82+P84)</f>
        <v>-60.82559657809206</v>
      </c>
    </row>
    <row r="86" spans="2:18" ht="14.25" customHeight="1"/>
    <row r="87" spans="2:18" ht="14.25" customHeight="1"/>
    <row r="88" spans="2:18" ht="14.25" customHeight="1"/>
    <row r="89" spans="2:18" ht="14.25" customHeight="1"/>
    <row r="90" spans="2:18" ht="14.25" customHeight="1"/>
    <row r="91" spans="2:18" ht="14.25" customHeight="1"/>
    <row r="92" spans="2:18" ht="14.25" customHeight="1"/>
    <row r="93" spans="2:18" ht="14.25" customHeight="1"/>
    <row r="94" spans="2:18" ht="14.25" customHeight="1"/>
    <row r="95" spans="2:18" ht="14.25" customHeight="1"/>
    <row r="96" spans="2:18" ht="14.25" customHeight="1"/>
    <row r="97" ht="14.25" customHeight="1"/>
    <row r="98" ht="14.25" customHeight="1"/>
    <row r="99" ht="14.25" customHeight="1"/>
    <row r="100" ht="14.25" customHeight="1"/>
  </sheetData>
  <mergeCells count="10">
    <mergeCell ref="B39:B44"/>
    <mergeCell ref="B47:B51"/>
    <mergeCell ref="B52:B57"/>
    <mergeCell ref="B58:B69"/>
    <mergeCell ref="B6:B8"/>
    <mergeCell ref="B13:B15"/>
    <mergeCell ref="B19:B23"/>
    <mergeCell ref="B25:B27"/>
    <mergeCell ref="B29:B31"/>
    <mergeCell ref="B33:B38"/>
  </mergeCells>
  <pageMargins left="0.7" right="0.7" top="0.75" bottom="0.75" header="0.3" footer="0.3"/>
  <pageSetup paperSize="9" orientation="portrait" verticalDpi="0" r:id="rId1"/>
  <headerFooter>
    <oddFooter>&amp;C_x000D_&amp;1#&amp;"Century Gothic"&amp;7&amp;K7F7F7F BUSINESS USE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26092BDB0EB54683F161AC1502A92A" ma:contentTypeVersion="15" ma:contentTypeDescription="Create a new document." ma:contentTypeScope="" ma:versionID="573d424dd1e19490fac3388276302f64">
  <xsd:schema xmlns:xsd="http://www.w3.org/2001/XMLSchema" xmlns:xs="http://www.w3.org/2001/XMLSchema" xmlns:p="http://schemas.microsoft.com/office/2006/metadata/properties" xmlns:ns2="d668db9c-bb18-4bed-8851-b5721f14e6b4" xmlns:ns3="facbff88-6fe3-477c-bd78-371714a63d39" targetNamespace="http://schemas.microsoft.com/office/2006/metadata/properties" ma:root="true" ma:fieldsID="4b8a887423ab20ccf81c13febc9a4956" ns2:_="" ns3:_="">
    <xsd:import namespace="d668db9c-bb18-4bed-8851-b5721f14e6b4"/>
    <xsd:import namespace="facbff88-6fe3-477c-bd78-371714a63d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68db9c-bb18-4bed-8851-b5721f14e6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09e67b6b-74cb-4963-8df3-8bbebf5323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cbff88-6fe3-477c-bd78-371714a63d39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9a79716-25b4-414f-9205-0a0877a8c924}" ma:internalName="TaxCatchAll" ma:showField="CatchAllData" ma:web="facbff88-6fe3-477c-bd78-371714a63d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668db9c-bb18-4bed-8851-b5721f14e6b4">
      <Terms xmlns="http://schemas.microsoft.com/office/infopath/2007/PartnerControls"/>
    </lcf76f155ced4ddcb4097134ff3c332f>
    <TaxCatchAll xmlns="facbff88-6fe3-477c-bd78-371714a63d39" xsi:nil="true"/>
  </documentManagement>
</p:properties>
</file>

<file path=customXml/itemProps1.xml><?xml version="1.0" encoding="utf-8"?>
<ds:datastoreItem xmlns:ds="http://schemas.openxmlformats.org/officeDocument/2006/customXml" ds:itemID="{84C10CE8-8053-4243-9C05-C0E109BC25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68db9c-bb18-4bed-8851-b5721f14e6b4"/>
    <ds:schemaRef ds:uri="facbff88-6fe3-477c-bd78-371714a63d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C9AC065-1B13-4109-B790-C4669F8E26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1FC859-DE87-44B7-99D3-F42E6F9D85F1}">
  <ds:schemaRefs>
    <ds:schemaRef ds:uri="http://schemas.microsoft.com/office/2006/metadata/properties"/>
    <ds:schemaRef ds:uri="http://schemas.microsoft.com/office/infopath/2007/PartnerControls"/>
    <ds:schemaRef ds:uri="d668db9c-bb18-4bed-8851-b5721f14e6b4"/>
    <ds:schemaRef ds:uri="facbff88-6fe3-477c-bd78-371714a63d39"/>
  </ds:schemaRefs>
</ds:datastoreItem>
</file>

<file path=docMetadata/LabelInfo.xml><?xml version="1.0" encoding="utf-8"?>
<clbl:labelList xmlns:clbl="http://schemas.microsoft.com/office/2020/mipLabelMetadata">
  <clbl:label id="{f59ee16a-f4d8-42fc-8e4b-5abdff9fc8a9}" enabled="1" method="Standard" siteId="{a394e41c-cf8d-458e-ac1b-ddae1aa1562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Summary</vt:lpstr>
      <vt:lpstr>Inp</vt:lpstr>
      <vt:lpstr>Scenarios</vt:lpstr>
      <vt:lpstr>Option0</vt:lpstr>
      <vt:lpstr>Option1</vt:lpstr>
      <vt:lpstr>Option2</vt:lpstr>
      <vt:lpstr>Option3</vt:lpstr>
      <vt:lpstr>Option4</vt:lpstr>
      <vt:lpstr>DCRBC</vt:lpstr>
      <vt:lpstr>DCRHC</vt:lpstr>
      <vt:lpstr>DCRLC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2025-01-29T07:11:44Z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0x0101000B26092BDB0EB54683F161AC1502A92A</vt:lpwstr>
  </property>
  <property fmtid="{D5CDD505-2E9C-101B-9397-08002B2CF9AE}" pid="3" name="MediaServiceImageTags">
    <vt:lpwstr/>
  </property>
</Properties>
</file>