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rice Review\2026-31 EDPR\11.0 2026 EDPR - Proposal submission models\Public\ACS\"/>
    </mc:Choice>
  </mc:AlternateContent>
  <xr:revisionPtr revIDLastSave="0" documentId="13_ncr:1_{7033E350-57CC-451B-9E3F-D77102070EE9}" xr6:coauthVersionLast="47" xr6:coauthVersionMax="47" xr10:uidLastSave="{00000000-0000-0000-0000-000000000000}"/>
  <bookViews>
    <workbookView xWindow="-110" yWindow="-110" windowWidth="38620" windowHeight="21220" activeTab="1" xr2:uid="{51F54EE6-512A-46C2-8E99-A1E79853FB83}"/>
  </bookViews>
  <sheets>
    <sheet name="Revenue summary" sheetId="3" r:id="rId1"/>
    <sheet name="Charges 27-31" sheetId="1" r:id="rId2"/>
  </sheets>
  <externalReferences>
    <externalReference r:id="rId3"/>
    <externalReference r:id="rId4"/>
    <externalReference r:id="rId5"/>
  </externalReferences>
  <definedNames>
    <definedName name="anscount" hidden="1">1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'Revenue summary'!$A$1:$U$101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2" i="1" l="1"/>
  <c r="L12" i="1"/>
  <c r="I12" i="1"/>
  <c r="F12" i="1"/>
  <c r="C12" i="1"/>
  <c r="O11" i="1"/>
  <c r="L11" i="1"/>
  <c r="I11" i="1"/>
  <c r="F11" i="1"/>
  <c r="C11" i="1"/>
  <c r="O10" i="1"/>
  <c r="L10" i="1"/>
  <c r="I10" i="1"/>
  <c r="F10" i="1"/>
  <c r="C10" i="1"/>
  <c r="O9" i="1"/>
  <c r="L9" i="1"/>
  <c r="I9" i="1"/>
  <c r="F9" i="1"/>
  <c r="C9" i="1"/>
  <c r="O14" i="1"/>
  <c r="L14" i="1"/>
  <c r="I14" i="1"/>
  <c r="F14" i="1"/>
  <c r="C14" i="1"/>
  <c r="O13" i="1"/>
  <c r="L13" i="1"/>
  <c r="I13" i="1"/>
  <c r="F13" i="1"/>
  <c r="C13" i="1"/>
  <c r="T99" i="3"/>
  <c r="E99" i="3"/>
  <c r="D99" i="3"/>
  <c r="T98" i="3"/>
  <c r="F98" i="3"/>
  <c r="E98" i="3"/>
  <c r="D98" i="3"/>
  <c r="T96" i="3"/>
  <c r="E96" i="3"/>
  <c r="D96" i="3"/>
  <c r="T95" i="3"/>
  <c r="F95" i="3"/>
  <c r="E95" i="3"/>
  <c r="D95" i="3"/>
  <c r="C94" i="3"/>
  <c r="T92" i="3"/>
  <c r="E92" i="3"/>
  <c r="D92" i="3"/>
  <c r="T91" i="3"/>
  <c r="F91" i="3"/>
  <c r="E91" i="3"/>
  <c r="D91" i="3"/>
  <c r="T89" i="3"/>
  <c r="E89" i="3"/>
  <c r="D89" i="3"/>
  <c r="T88" i="3"/>
  <c r="F88" i="3"/>
  <c r="E88" i="3"/>
  <c r="D88" i="3"/>
  <c r="C87" i="3"/>
  <c r="T85" i="3"/>
  <c r="E85" i="3"/>
  <c r="D85" i="3"/>
  <c r="T84" i="3"/>
  <c r="F84" i="3"/>
  <c r="E84" i="3"/>
  <c r="D84" i="3"/>
  <c r="T82" i="3"/>
  <c r="E82" i="3"/>
  <c r="D82" i="3"/>
  <c r="T81" i="3"/>
  <c r="F81" i="3"/>
  <c r="E81" i="3"/>
  <c r="D81" i="3"/>
  <c r="C80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6" i="3"/>
  <c r="T74" i="3"/>
  <c r="E74" i="3"/>
  <c r="D74" i="3"/>
  <c r="T73" i="3"/>
  <c r="F73" i="3"/>
  <c r="E73" i="3"/>
  <c r="D73" i="3"/>
  <c r="T71" i="3"/>
  <c r="E71" i="3"/>
  <c r="D71" i="3"/>
  <c r="T70" i="3"/>
  <c r="F70" i="3"/>
  <c r="E70" i="3"/>
  <c r="D70" i="3"/>
  <c r="C69" i="3"/>
  <c r="T67" i="3"/>
  <c r="E67" i="3"/>
  <c r="D67" i="3"/>
  <c r="T66" i="3"/>
  <c r="F66" i="3"/>
  <c r="E66" i="3"/>
  <c r="D66" i="3"/>
  <c r="T64" i="3"/>
  <c r="E64" i="3"/>
  <c r="D64" i="3"/>
  <c r="T63" i="3"/>
  <c r="F63" i="3"/>
  <c r="E63" i="3"/>
  <c r="D63" i="3"/>
  <c r="C62" i="3"/>
  <c r="T60" i="3"/>
  <c r="E60" i="3"/>
  <c r="D60" i="3"/>
  <c r="T59" i="3"/>
  <c r="F59" i="3"/>
  <c r="E59" i="3"/>
  <c r="D59" i="3"/>
  <c r="T57" i="3"/>
  <c r="E57" i="3"/>
  <c r="D57" i="3"/>
  <c r="T56" i="3"/>
  <c r="F56" i="3"/>
  <c r="E56" i="3"/>
  <c r="D56" i="3"/>
  <c r="C55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1" i="3"/>
  <c r="P49" i="3"/>
  <c r="O49" i="3"/>
  <c r="N49" i="3"/>
  <c r="M49" i="3"/>
  <c r="L49" i="3"/>
  <c r="K49" i="3"/>
  <c r="J49" i="3"/>
  <c r="I49" i="3"/>
  <c r="H49" i="3"/>
  <c r="G49" i="3"/>
  <c r="D49" i="3"/>
  <c r="F48" i="3"/>
  <c r="D48" i="3"/>
  <c r="C47" i="3"/>
  <c r="P45" i="3"/>
  <c r="O45" i="3"/>
  <c r="N45" i="3"/>
  <c r="M45" i="3"/>
  <c r="L45" i="3"/>
  <c r="K45" i="3"/>
  <c r="J45" i="3"/>
  <c r="I45" i="3"/>
  <c r="H45" i="3"/>
  <c r="G45" i="3"/>
  <c r="D45" i="3"/>
  <c r="F44" i="3"/>
  <c r="D44" i="3"/>
  <c r="C43" i="3"/>
  <c r="P41" i="3"/>
  <c r="O41" i="3"/>
  <c r="N41" i="3"/>
  <c r="M41" i="3"/>
  <c r="L41" i="3"/>
  <c r="K41" i="3"/>
  <c r="J41" i="3"/>
  <c r="I41" i="3"/>
  <c r="H41" i="3"/>
  <c r="G41" i="3"/>
  <c r="D41" i="3"/>
  <c r="F40" i="3"/>
  <c r="D40" i="3"/>
  <c r="C39" i="3"/>
  <c r="C37" i="3"/>
  <c r="F35" i="3"/>
  <c r="D35" i="3"/>
  <c r="D34" i="3"/>
  <c r="D33" i="3"/>
  <c r="D32" i="3"/>
  <c r="D31" i="3"/>
  <c r="D30" i="3"/>
  <c r="C28" i="3"/>
  <c r="P26" i="3"/>
  <c r="O26" i="3"/>
  <c r="N26" i="3"/>
  <c r="M26" i="3"/>
  <c r="L26" i="3"/>
  <c r="K26" i="3"/>
  <c r="J26" i="3"/>
  <c r="I26" i="3"/>
  <c r="H26" i="3"/>
  <c r="G26" i="3"/>
  <c r="D26" i="3"/>
  <c r="T25" i="3"/>
  <c r="F25" i="3"/>
  <c r="D25" i="3"/>
  <c r="C24" i="3"/>
  <c r="P22" i="3"/>
  <c r="O22" i="3"/>
  <c r="N22" i="3"/>
  <c r="M22" i="3"/>
  <c r="L22" i="3"/>
  <c r="K22" i="3"/>
  <c r="J22" i="3"/>
  <c r="I22" i="3"/>
  <c r="H22" i="3"/>
  <c r="G22" i="3"/>
  <c r="D22" i="3"/>
  <c r="T21" i="3"/>
  <c r="F21" i="3"/>
  <c r="D21" i="3"/>
  <c r="C20" i="3"/>
  <c r="P18" i="3"/>
  <c r="O18" i="3"/>
  <c r="N18" i="3"/>
  <c r="M18" i="3"/>
  <c r="L18" i="3"/>
  <c r="K18" i="3"/>
  <c r="J18" i="3"/>
  <c r="I18" i="3"/>
  <c r="H18" i="3"/>
  <c r="G18" i="3"/>
  <c r="D18" i="3"/>
  <c r="T17" i="3"/>
  <c r="F17" i="3"/>
  <c r="D17" i="3"/>
  <c r="C16" i="3"/>
  <c r="C14" i="3"/>
  <c r="T12" i="3"/>
  <c r="F12" i="3"/>
  <c r="D12" i="3"/>
  <c r="D11" i="3"/>
  <c r="D10" i="3"/>
  <c r="D9" i="3"/>
  <c r="D8" i="3"/>
  <c r="D7" i="3"/>
  <c r="C5" i="3"/>
  <c r="Q4" i="3"/>
  <c r="P4" i="3"/>
  <c r="O4" i="3"/>
  <c r="N4" i="3"/>
  <c r="M4" i="3"/>
  <c r="L4" i="3"/>
  <c r="K4" i="3"/>
  <c r="J4" i="3"/>
  <c r="I4" i="3"/>
  <c r="H4" i="3"/>
  <c r="G4" i="3"/>
  <c r="F4" i="3"/>
  <c r="C4" i="3"/>
  <c r="C2" i="3"/>
  <c r="F46" i="1" l="1"/>
  <c r="F47" i="1"/>
  <c r="E46" i="1"/>
  <c r="E47" i="1"/>
  <c r="D46" i="1"/>
  <c r="D47" i="1"/>
  <c r="C46" i="1"/>
  <c r="C47" i="1"/>
  <c r="B47" i="1"/>
  <c r="B46" i="1"/>
  <c r="B9" i="1"/>
  <c r="B42" i="1" s="1"/>
  <c r="N14" i="1" l="1"/>
  <c r="N13" i="1"/>
  <c r="K14" i="1"/>
  <c r="K13" i="1"/>
  <c r="H14" i="1"/>
  <c r="H13" i="1"/>
  <c r="E14" i="1"/>
  <c r="E13" i="1"/>
  <c r="B14" i="1"/>
  <c r="B13" i="1"/>
  <c r="B12" i="1"/>
  <c r="B11" i="1"/>
  <c r="B10" i="1"/>
  <c r="E9" i="1"/>
  <c r="B37" i="1"/>
  <c r="B38" i="1"/>
  <c r="B36" i="1"/>
  <c r="B35" i="1"/>
  <c r="E10" i="1" l="1"/>
  <c r="B43" i="1"/>
  <c r="E11" i="1"/>
  <c r="B44" i="1"/>
  <c r="E12" i="1"/>
  <c r="B45" i="1"/>
  <c r="H9" i="1"/>
  <c r="C42" i="1"/>
  <c r="P13" i="1"/>
  <c r="M13" i="1"/>
  <c r="J13" i="1"/>
  <c r="G13" i="1"/>
  <c r="D13" i="1"/>
  <c r="H12" i="1" l="1"/>
  <c r="C45" i="1"/>
  <c r="H11" i="1"/>
  <c r="C44" i="1"/>
  <c r="H10" i="1"/>
  <c r="C43" i="1"/>
  <c r="K9" i="1"/>
  <c r="D42" i="1"/>
  <c r="K10" i="1" l="1"/>
  <c r="D43" i="1"/>
  <c r="K11" i="1"/>
  <c r="D44" i="1"/>
  <c r="K12" i="1"/>
  <c r="D45" i="1"/>
  <c r="N9" i="1"/>
  <c r="F42" i="1" s="1"/>
  <c r="E42" i="1"/>
  <c r="P1" i="1"/>
  <c r="M1" i="1"/>
  <c r="J1" i="1"/>
  <c r="G1" i="1"/>
  <c r="D1" i="1"/>
  <c r="N12" i="1" l="1"/>
  <c r="F45" i="1" s="1"/>
  <c r="E45" i="1"/>
  <c r="N11" i="1"/>
  <c r="F44" i="1" s="1"/>
  <c r="E44" i="1"/>
  <c r="N10" i="1"/>
  <c r="F43" i="1" s="1"/>
  <c r="E43" i="1"/>
  <c r="M6" i="1"/>
  <c r="L6" i="1"/>
  <c r="K6" i="1"/>
  <c r="P6" i="1"/>
  <c r="O6" i="1"/>
  <c r="N6" i="1"/>
  <c r="J6" i="1"/>
  <c r="I6" i="1"/>
  <c r="H6" i="1"/>
  <c r="G6" i="1"/>
  <c r="F6" i="1"/>
  <c r="E6" i="1"/>
  <c r="D6" i="1"/>
  <c r="C6" i="1"/>
  <c r="B6" i="1"/>
  <c r="P17" i="1" l="1"/>
  <c r="M17" i="1"/>
  <c r="J17" i="1"/>
  <c r="G17" i="1"/>
  <c r="D17" i="1"/>
  <c r="P16" i="1"/>
  <c r="M16" i="1"/>
  <c r="J16" i="1"/>
  <c r="G16" i="1"/>
  <c r="D16" i="1"/>
  <c r="P15" i="1"/>
  <c r="M15" i="1"/>
  <c r="J15" i="1"/>
  <c r="G15" i="1"/>
  <c r="D15" i="1"/>
  <c r="P14" i="1"/>
  <c r="M14" i="1"/>
  <c r="J14" i="1"/>
  <c r="G14" i="1"/>
  <c r="D14" i="1"/>
  <c r="P12" i="1" l="1"/>
  <c r="M12" i="1"/>
  <c r="J12" i="1"/>
  <c r="G12" i="1"/>
  <c r="D12" i="1"/>
  <c r="P11" i="1"/>
  <c r="M11" i="1"/>
  <c r="J11" i="1"/>
  <c r="D11" i="1"/>
  <c r="P10" i="1"/>
  <c r="M10" i="1"/>
  <c r="G10" i="1"/>
  <c r="G11" i="1" l="1"/>
  <c r="D10" i="1"/>
  <c r="P9" i="1"/>
  <c r="P18" i="1" s="1"/>
  <c r="D9" i="1"/>
  <c r="D18" i="1" s="1"/>
  <c r="J10" i="1"/>
  <c r="M9" i="1"/>
  <c r="M18" i="1" s="1"/>
  <c r="J9" i="1"/>
  <c r="J18" i="1" s="1"/>
  <c r="G9" i="1" l="1"/>
  <c r="G18" i="1" s="1"/>
  <c r="G59" i="3" l="1"/>
  <c r="G73" i="3" l="1"/>
  <c r="G60" i="3"/>
  <c r="H59" i="3"/>
  <c r="G85" i="3" l="1"/>
  <c r="G84" i="3"/>
  <c r="G17" i="3"/>
  <c r="H60" i="3"/>
  <c r="G70" i="3"/>
  <c r="G74" i="3"/>
  <c r="J59" i="3" l="1"/>
  <c r="I59" i="3"/>
  <c r="G99" i="3"/>
  <c r="G98" i="3"/>
  <c r="G48" i="3"/>
  <c r="G25" i="3"/>
  <c r="H98" i="3"/>
  <c r="H73" i="3"/>
  <c r="H85" i="3"/>
  <c r="H84" i="3"/>
  <c r="I60" i="3"/>
  <c r="H74" i="3"/>
  <c r="G40" i="3"/>
  <c r="G56" i="3"/>
  <c r="H70" i="3"/>
  <c r="G71" i="3"/>
  <c r="H99" i="3"/>
  <c r="L59" i="3" l="1"/>
  <c r="K59" i="3"/>
  <c r="H48" i="3"/>
  <c r="H25" i="3"/>
  <c r="H40" i="3"/>
  <c r="H17" i="3"/>
  <c r="G96" i="3"/>
  <c r="G95" i="3"/>
  <c r="G33" i="3"/>
  <c r="G10" i="3"/>
  <c r="I98" i="3"/>
  <c r="I73" i="3"/>
  <c r="I85" i="3"/>
  <c r="I84" i="3"/>
  <c r="M59" i="3"/>
  <c r="H71" i="3"/>
  <c r="I25" i="3"/>
  <c r="I74" i="3"/>
  <c r="J60" i="3"/>
  <c r="I70" i="3"/>
  <c r="G57" i="3"/>
  <c r="I17" i="3"/>
  <c r="I99" i="3" l="1"/>
  <c r="H96" i="3"/>
  <c r="H95" i="3"/>
  <c r="H33" i="3"/>
  <c r="H10" i="3"/>
  <c r="G82" i="3"/>
  <c r="G81" i="3"/>
  <c r="J85" i="3"/>
  <c r="J84" i="3"/>
  <c r="S60" i="3"/>
  <c r="S59" i="3"/>
  <c r="J98" i="3"/>
  <c r="J73" i="3"/>
  <c r="H81" i="3"/>
  <c r="H56" i="3"/>
  <c r="N59" i="3"/>
  <c r="J17" i="3"/>
  <c r="K73" i="3"/>
  <c r="I10" i="3"/>
  <c r="K60" i="3"/>
  <c r="I71" i="3"/>
  <c r="I40" i="3"/>
  <c r="H82" i="3"/>
  <c r="I48" i="3"/>
  <c r="H57" i="3"/>
  <c r="J70" i="3"/>
  <c r="J74" i="3"/>
  <c r="J99" i="3" l="1"/>
  <c r="I81" i="3"/>
  <c r="I56" i="3"/>
  <c r="K85" i="3"/>
  <c r="K84" i="3"/>
  <c r="I96" i="3"/>
  <c r="I95" i="3"/>
  <c r="J48" i="3"/>
  <c r="J25" i="3"/>
  <c r="O59" i="3"/>
  <c r="K74" i="3"/>
  <c r="I82" i="3"/>
  <c r="I33" i="3"/>
  <c r="J71" i="3"/>
  <c r="K17" i="3"/>
  <c r="I57" i="3"/>
  <c r="J40" i="3"/>
  <c r="K70" i="3" l="1"/>
  <c r="S85" i="3"/>
  <c r="S84" i="3"/>
  <c r="J96" i="3"/>
  <c r="J95" i="3"/>
  <c r="K48" i="3"/>
  <c r="K25" i="3"/>
  <c r="L98" i="3"/>
  <c r="L73" i="3"/>
  <c r="L85" i="3"/>
  <c r="L84" i="3"/>
  <c r="J81" i="3"/>
  <c r="J56" i="3"/>
  <c r="S74" i="3"/>
  <c r="S73" i="3"/>
  <c r="K99" i="3"/>
  <c r="K98" i="3"/>
  <c r="J33" i="3"/>
  <c r="J10" i="3"/>
  <c r="L60" i="3"/>
  <c r="L74" i="3"/>
  <c r="P59" i="3"/>
  <c r="K71" i="3"/>
  <c r="J82" i="3"/>
  <c r="L99" i="3"/>
  <c r="K56" i="3"/>
  <c r="K40" i="3"/>
  <c r="L17" i="3"/>
  <c r="J57" i="3"/>
  <c r="N60" i="3" l="1"/>
  <c r="M60" i="3"/>
  <c r="K33" i="3"/>
  <c r="K10" i="3"/>
  <c r="K96" i="3"/>
  <c r="K95" i="3"/>
  <c r="L95" i="3"/>
  <c r="L70" i="3"/>
  <c r="M98" i="3"/>
  <c r="M73" i="3"/>
  <c r="O60" i="3"/>
  <c r="L48" i="3"/>
  <c r="L25" i="3"/>
  <c r="M85" i="3"/>
  <c r="M84" i="3"/>
  <c r="S99" i="3"/>
  <c r="S98" i="3"/>
  <c r="S71" i="3"/>
  <c r="S70" i="3"/>
  <c r="M74" i="3"/>
  <c r="N73" i="3"/>
  <c r="P60" i="3"/>
  <c r="L71" i="3"/>
  <c r="L40" i="3"/>
  <c r="L96" i="3"/>
  <c r="K57" i="3"/>
  <c r="M17" i="3"/>
  <c r="M99" i="3" l="1"/>
  <c r="N48" i="3"/>
  <c r="N25" i="3"/>
  <c r="M95" i="3"/>
  <c r="M70" i="3"/>
  <c r="L33" i="3"/>
  <c r="L10" i="3"/>
  <c r="N33" i="3"/>
  <c r="N10" i="3"/>
  <c r="M33" i="3"/>
  <c r="M10" i="3"/>
  <c r="L81" i="3"/>
  <c r="L56" i="3"/>
  <c r="S57" i="3"/>
  <c r="S56" i="3"/>
  <c r="N85" i="3"/>
  <c r="N84" i="3"/>
  <c r="K82" i="3"/>
  <c r="K81" i="3"/>
  <c r="S96" i="3"/>
  <c r="S95" i="3"/>
  <c r="M48" i="3"/>
  <c r="M25" i="3"/>
  <c r="N74" i="3"/>
  <c r="L57" i="3"/>
  <c r="M96" i="3"/>
  <c r="M71" i="3"/>
  <c r="M40" i="3"/>
  <c r="N17" i="3"/>
  <c r="L82" i="3" l="1"/>
  <c r="O33" i="3"/>
  <c r="O10" i="3"/>
  <c r="M56" i="3"/>
  <c r="O85" i="3"/>
  <c r="O84" i="3"/>
  <c r="N95" i="3"/>
  <c r="N70" i="3"/>
  <c r="O98" i="3"/>
  <c r="O73" i="3"/>
  <c r="O48" i="3"/>
  <c r="O25" i="3"/>
  <c r="N99" i="3"/>
  <c r="N98" i="3"/>
  <c r="O74" i="3"/>
  <c r="M82" i="3"/>
  <c r="N71" i="3"/>
  <c r="N96" i="3"/>
  <c r="M57" i="3"/>
  <c r="P25" i="3"/>
  <c r="N40" i="3"/>
  <c r="O99" i="3" l="1"/>
  <c r="O81" i="3"/>
  <c r="O56" i="3"/>
  <c r="S17" i="3"/>
  <c r="P17" i="3"/>
  <c r="O95" i="3"/>
  <c r="O70" i="3"/>
  <c r="P10" i="3"/>
  <c r="O40" i="3"/>
  <c r="O17" i="3"/>
  <c r="M81" i="3"/>
  <c r="P85" i="3"/>
  <c r="P84" i="3"/>
  <c r="N81" i="3"/>
  <c r="N56" i="3"/>
  <c r="P98" i="3"/>
  <c r="P73" i="3"/>
  <c r="P74" i="3"/>
  <c r="Q10" i="3"/>
  <c r="O96" i="3"/>
  <c r="O71" i="3"/>
  <c r="Q25" i="3"/>
  <c r="S25" i="3"/>
  <c r="Q17" i="3"/>
  <c r="Q48" i="3" l="1"/>
  <c r="P48" i="3"/>
  <c r="S82" i="3"/>
  <c r="S81" i="3"/>
  <c r="P99" i="3"/>
  <c r="Q40" i="3"/>
  <c r="P40" i="3"/>
  <c r="O57" i="3"/>
  <c r="N57" i="3"/>
  <c r="P81" i="3"/>
  <c r="P56" i="3"/>
  <c r="P95" i="3"/>
  <c r="P70" i="3"/>
  <c r="Q33" i="3"/>
  <c r="P33" i="3"/>
  <c r="O82" i="3"/>
  <c r="N82" i="3"/>
  <c r="P82" i="3"/>
  <c r="P71" i="3"/>
  <c r="P57" i="3"/>
  <c r="P96" i="3" l="1"/>
  <c r="G21" i="3" l="1"/>
  <c r="D2" i="1" s="1"/>
  <c r="D21" i="1" l="1"/>
  <c r="D19" i="1"/>
  <c r="B19" i="1" s="1"/>
  <c r="H21" i="3"/>
  <c r="G2" i="1" s="1"/>
  <c r="G63" i="3"/>
  <c r="G44" i="3"/>
  <c r="G21" i="1" l="1"/>
  <c r="G19" i="1"/>
  <c r="E19" i="1" s="1"/>
  <c r="G66" i="3"/>
  <c r="G64" i="3"/>
  <c r="H44" i="3"/>
  <c r="I21" i="3"/>
  <c r="J2" i="1" s="1"/>
  <c r="J21" i="1" l="1"/>
  <c r="J19" i="1"/>
  <c r="H19" i="1" s="1"/>
  <c r="G89" i="3"/>
  <c r="G88" i="3"/>
  <c r="H88" i="3"/>
  <c r="H63" i="3"/>
  <c r="I44" i="3"/>
  <c r="J21" i="3"/>
  <c r="M2" i="1" s="1"/>
  <c r="H64" i="3"/>
  <c r="G67" i="3"/>
  <c r="H89" i="3"/>
  <c r="M21" i="1" l="1"/>
  <c r="M19" i="1"/>
  <c r="K19" i="1" s="1"/>
  <c r="I88" i="3"/>
  <c r="I63" i="3"/>
  <c r="H91" i="3"/>
  <c r="H66" i="3"/>
  <c r="G92" i="3"/>
  <c r="G91" i="3"/>
  <c r="L21" i="3"/>
  <c r="I64" i="3"/>
  <c r="I66" i="3"/>
  <c r="J44" i="3"/>
  <c r="I89" i="3"/>
  <c r="H67" i="3"/>
  <c r="K44" i="3" l="1"/>
  <c r="K21" i="3"/>
  <c r="P2" i="1" s="1"/>
  <c r="J88" i="3"/>
  <c r="J63" i="3"/>
  <c r="H92" i="3"/>
  <c r="M21" i="3"/>
  <c r="I67" i="3"/>
  <c r="L44" i="3"/>
  <c r="J64" i="3"/>
  <c r="J91" i="3" l="1"/>
  <c r="J66" i="3"/>
  <c r="K63" i="3"/>
  <c r="I92" i="3"/>
  <c r="I91" i="3"/>
  <c r="J89" i="3"/>
  <c r="P21" i="1"/>
  <c r="P19" i="1"/>
  <c r="N19" i="1" s="1"/>
  <c r="L88" i="3"/>
  <c r="L63" i="3"/>
  <c r="J67" i="3"/>
  <c r="M44" i="3"/>
  <c r="M88" i="3" l="1"/>
  <c r="M63" i="3"/>
  <c r="J92" i="3"/>
  <c r="S64" i="3"/>
  <c r="S63" i="3"/>
  <c r="K88" i="3"/>
  <c r="K66" i="3"/>
  <c r="K64" i="3"/>
  <c r="O21" i="3"/>
  <c r="K67" i="3"/>
  <c r="M64" i="3" l="1"/>
  <c r="L64" i="3"/>
  <c r="S67" i="3"/>
  <c r="S66" i="3"/>
  <c r="S89" i="3"/>
  <c r="S88" i="3"/>
  <c r="K91" i="3"/>
  <c r="L91" i="3"/>
  <c r="L66" i="3"/>
  <c r="K89" i="3"/>
  <c r="N44" i="3"/>
  <c r="N21" i="3"/>
  <c r="L67" i="3"/>
  <c r="O44" i="3"/>
  <c r="L89" i="3" l="1"/>
  <c r="O88" i="3"/>
  <c r="O63" i="3"/>
  <c r="S92" i="3"/>
  <c r="S91" i="3"/>
  <c r="N64" i="3"/>
  <c r="L92" i="3"/>
  <c r="K92" i="3"/>
  <c r="N88" i="3"/>
  <c r="N63" i="3"/>
  <c r="M91" i="3"/>
  <c r="M66" i="3"/>
  <c r="M67" i="3"/>
  <c r="M92" i="3" l="1"/>
  <c r="P64" i="3"/>
  <c r="O64" i="3"/>
  <c r="N91" i="3"/>
  <c r="N66" i="3"/>
  <c r="P21" i="3"/>
  <c r="M89" i="3"/>
  <c r="S21" i="3"/>
  <c r="Q21" i="3"/>
  <c r="N67" i="3"/>
  <c r="P88" i="3" l="1"/>
  <c r="P63" i="3"/>
  <c r="Q44" i="3"/>
  <c r="P44" i="3"/>
  <c r="N89" i="3"/>
  <c r="O91" i="3"/>
  <c r="O66" i="3"/>
  <c r="N92" i="3"/>
  <c r="O67" i="3"/>
  <c r="O92" i="3" l="1"/>
  <c r="P89" i="3"/>
  <c r="O89" i="3"/>
  <c r="P91" i="3"/>
  <c r="P66" i="3"/>
  <c r="P67" i="3"/>
  <c r="P92" i="3"/>
  <c r="G32" i="3" l="1"/>
  <c r="G9" i="3"/>
  <c r="G30" i="3" l="1"/>
  <c r="G7" i="3"/>
  <c r="G8" i="3" l="1"/>
  <c r="G31" i="3" l="1"/>
  <c r="H7" i="3" l="1"/>
  <c r="H8" i="3"/>
  <c r="G11" i="3"/>
  <c r="I30" i="3" l="1"/>
  <c r="I7" i="3"/>
  <c r="I31" i="3"/>
  <c r="I8" i="3"/>
  <c r="G34" i="3"/>
  <c r="H9" i="3"/>
  <c r="H31" i="3"/>
  <c r="H30" i="3"/>
  <c r="G12" i="3"/>
  <c r="J31" i="3" l="1"/>
  <c r="J8" i="3"/>
  <c r="I32" i="3"/>
  <c r="I9" i="3"/>
  <c r="H32" i="3"/>
  <c r="J7" i="3"/>
  <c r="G35" i="3"/>
  <c r="K31" i="3" l="1"/>
  <c r="K8" i="3"/>
  <c r="J9" i="3"/>
  <c r="H11" i="3"/>
  <c r="J30" i="3"/>
  <c r="K30" i="3" l="1"/>
  <c r="K7" i="3"/>
  <c r="L31" i="3"/>
  <c r="L8" i="3"/>
  <c r="M8" i="3"/>
  <c r="H12" i="3"/>
  <c r="J32" i="3"/>
  <c r="L7" i="3"/>
  <c r="H34" i="3"/>
  <c r="O31" i="3" l="1"/>
  <c r="O8" i="3"/>
  <c r="K32" i="3"/>
  <c r="K9" i="3"/>
  <c r="L32" i="3"/>
  <c r="L9" i="3"/>
  <c r="M31" i="3"/>
  <c r="L30" i="3"/>
  <c r="H35" i="3"/>
  <c r="P31" i="3" l="1"/>
  <c r="P8" i="3"/>
  <c r="N31" i="3"/>
  <c r="N8" i="3"/>
  <c r="M30" i="3"/>
  <c r="M7" i="3"/>
  <c r="M32" i="3"/>
  <c r="M9" i="3"/>
  <c r="N32" i="3"/>
  <c r="N9" i="3"/>
  <c r="Q8" i="3"/>
  <c r="N7" i="3"/>
  <c r="P9" i="3"/>
  <c r="Q31" i="3" l="1"/>
  <c r="O32" i="3"/>
  <c r="O9" i="3"/>
  <c r="N30" i="3"/>
  <c r="Q9" i="3"/>
  <c r="O30" i="3" l="1"/>
  <c r="O7" i="3"/>
  <c r="Q32" i="3"/>
  <c r="P32" i="3"/>
  <c r="P7" i="3"/>
  <c r="I11" i="3" l="1"/>
  <c r="Q7" i="3"/>
  <c r="I12" i="3"/>
  <c r="I34" i="3" l="1"/>
  <c r="Q30" i="3"/>
  <c r="P30" i="3"/>
  <c r="I35" i="3"/>
  <c r="J11" i="3" l="1"/>
  <c r="J34" i="3" l="1"/>
  <c r="J12" i="3"/>
  <c r="J35" i="3" l="1"/>
  <c r="K11" i="3" l="1"/>
  <c r="K34" i="3" l="1"/>
  <c r="K12" i="3"/>
  <c r="M34" i="3" l="1"/>
  <c r="M11" i="3"/>
  <c r="L35" i="3"/>
  <c r="L12" i="3"/>
  <c r="N34" i="3"/>
  <c r="N11" i="3"/>
  <c r="M35" i="3"/>
  <c r="M12" i="3"/>
  <c r="L34" i="3"/>
  <c r="L11" i="3"/>
  <c r="K35" i="3"/>
  <c r="N35" i="3" l="1"/>
  <c r="N12" i="3"/>
  <c r="O35" i="3"/>
  <c r="O12" i="3"/>
  <c r="O34" i="3"/>
  <c r="O11" i="3"/>
  <c r="P11" i="3"/>
  <c r="P12" i="3"/>
  <c r="Q12" i="3" l="1"/>
  <c r="S12" i="3"/>
  <c r="Q11" i="3"/>
  <c r="Q34" i="3" l="1"/>
  <c r="P34" i="3"/>
  <c r="Q35" i="3"/>
  <c r="P3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 Stonehouse</author>
  </authors>
  <commentList>
    <comment ref="T57" authorId="0" shapeId="0" xr:uid="{6BE5BD9C-69C0-4F9F-AEFC-4C34A90E4F22}">
      <text>
        <r>
          <rPr>
            <sz val="8"/>
            <color indexed="81"/>
            <rFont val="Tahoma"/>
            <family val="2"/>
          </rPr>
          <t>This is the increase which, if applied year-on-year across the period, would lead to the total change shown above (in other words, the geometric mean).</t>
        </r>
      </text>
    </comment>
    <comment ref="G59" authorId="0" shapeId="0" xr:uid="{CFBCF60C-1167-46B7-9881-6A5C2066DF71}">
      <text>
        <r>
          <rPr>
            <sz val="8"/>
            <color indexed="81"/>
            <rFont val="Tahoma"/>
            <family val="2"/>
          </rPr>
          <t>This row is the indicative starting price (total revenue divided by total forecast energy, for consistency with other forms of control) escalated in accordance with the pricing formula (CPI-X). The expected revenue row is derived from this pricing formula applied to individual tariff components (with individual demand forecasts) from the Forecast revenues sheet. This reflects the fact that under a WAPC, the key figure targeted by the form of control is prices after consideration of demand.</t>
        </r>
      </text>
    </comment>
    <comment ref="G63" authorId="0" shapeId="0" xr:uid="{04D66C82-55FB-4885-816B-765F2F51B9B9}">
      <text>
        <r>
          <rPr>
            <sz val="8"/>
            <color indexed="81"/>
            <rFont val="Tahoma"/>
            <family val="2"/>
          </rPr>
          <t>This row is the base indicator and the price path ($/MWh) row is derived using total forecast energy. This reflects the fact that under a revenue cap, the expected revenue ($m) is the key figure targeted by the form of control.</t>
        </r>
      </text>
    </comment>
    <comment ref="G73" authorId="0" shapeId="0" xr:uid="{318FB56D-7FC0-4DDF-BA40-1EA463F489A6}">
      <text>
        <r>
          <rPr>
            <sz val="8"/>
            <color indexed="81"/>
            <rFont val="Tahoma"/>
            <family val="2"/>
          </rPr>
          <t xml:space="preserve">This row is the base indicator and the expected revenue ($m) row is derived using total forecast energy. This reflects the fact that under a revenue yield cap, the revenue yield ($/MWh) is the key figure targeted by the form of control.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McIntyre</author>
  </authors>
  <commentList>
    <comment ref="D4" authorId="0" shapeId="0" xr:uid="{4BC97CF6-C607-42BD-9E28-A0C5AF8F5674}">
      <text>
        <r>
          <rPr>
            <b/>
            <sz val="9"/>
            <color indexed="81"/>
            <rFont val="Tahoma"/>
            <family val="2"/>
          </rPr>
          <t>James McIntyre:</t>
        </r>
        <r>
          <rPr>
            <sz val="9"/>
            <color indexed="81"/>
            <rFont val="Tahoma"/>
            <family val="2"/>
          </rPr>
          <t xml:space="preserve">
Set via goal seek:
Set Cell D19 to 0, by changing this cell</t>
        </r>
      </text>
    </comment>
    <comment ref="G4" authorId="0" shapeId="0" xr:uid="{7436AB13-D7D5-4BC9-B638-AA9959B6C83F}">
      <text>
        <r>
          <rPr>
            <b/>
            <sz val="9"/>
            <color indexed="81"/>
            <rFont val="Tahoma"/>
            <family val="2"/>
          </rPr>
          <t>James McIntyre:</t>
        </r>
        <r>
          <rPr>
            <sz val="9"/>
            <color indexed="81"/>
            <rFont val="Tahoma"/>
            <family val="2"/>
          </rPr>
          <t xml:space="preserve">
Set via goal seek:
Set Cell G19 to 0, by changing this cell</t>
        </r>
      </text>
    </comment>
    <comment ref="J4" authorId="0" shapeId="0" xr:uid="{42CDE408-5F29-481C-AAEA-950EB837AE09}">
      <text>
        <r>
          <rPr>
            <b/>
            <sz val="9"/>
            <color indexed="81"/>
            <rFont val="Tahoma"/>
            <family val="2"/>
          </rPr>
          <t>James McIntyre:</t>
        </r>
        <r>
          <rPr>
            <sz val="9"/>
            <color indexed="81"/>
            <rFont val="Tahoma"/>
            <family val="2"/>
          </rPr>
          <t xml:space="preserve">
Set via goal seek:
Set Cell J19 to 0, by changing this cell</t>
        </r>
      </text>
    </comment>
    <comment ref="M4" authorId="0" shapeId="0" xr:uid="{B5CE00BB-47DB-49E6-B755-D69F82F70C9E}">
      <text>
        <r>
          <rPr>
            <b/>
            <sz val="9"/>
            <color indexed="81"/>
            <rFont val="Tahoma"/>
            <family val="2"/>
          </rPr>
          <t>James McIntyre:</t>
        </r>
        <r>
          <rPr>
            <sz val="9"/>
            <color indexed="81"/>
            <rFont val="Tahoma"/>
            <family val="2"/>
          </rPr>
          <t xml:space="preserve">
Set via goal seek:
Set Cell M19 to 0, by changing this cell</t>
        </r>
      </text>
    </comment>
    <comment ref="P4" authorId="0" shapeId="0" xr:uid="{AC0D3D12-9FE8-4EAF-BBB7-3AA53BF99CB0}">
      <text>
        <r>
          <rPr>
            <b/>
            <sz val="9"/>
            <color indexed="81"/>
            <rFont val="Tahoma"/>
            <family val="2"/>
          </rPr>
          <t>James McIntyre:</t>
        </r>
        <r>
          <rPr>
            <sz val="9"/>
            <color indexed="81"/>
            <rFont val="Tahoma"/>
            <family val="2"/>
          </rPr>
          <t xml:space="preserve">
Set via goal seek:
Set Cell P19 to 0, by changing this cell</t>
        </r>
      </text>
    </comment>
  </commentList>
</comments>
</file>

<file path=xl/sharedStrings.xml><?xml version="1.0" encoding="utf-8"?>
<sst xmlns="http://schemas.openxmlformats.org/spreadsheetml/2006/main" count="49" uniqueCount="29">
  <si>
    <t>Revenue from PTRM ($ nominal)</t>
  </si>
  <si>
    <t>Existing tariff</t>
  </si>
  <si>
    <t>FcastVol
Cust #</t>
  </si>
  <si>
    <t xml:space="preserve">Single phase single element </t>
  </si>
  <si>
    <t>Single phase, two element with contactor</t>
  </si>
  <si>
    <t xml:space="preserve">Multiphase </t>
  </si>
  <si>
    <t>Multiphase, direct connected with contactor</t>
  </si>
  <si>
    <t>Multiphase Current Transformer connected</t>
  </si>
  <si>
    <t>Average charge ($ nominal)</t>
  </si>
  <si>
    <t>IndicTar
$/Cust/year</t>
  </si>
  <si>
    <t>FcastRev
$</t>
  </si>
  <si>
    <t>Single phase single element</t>
  </si>
  <si>
    <t>Single phase two element with contactor</t>
  </si>
  <si>
    <t>Multiphase</t>
  </si>
  <si>
    <t>Multiphase CT connected</t>
  </si>
  <si>
    <t>Factor</t>
  </si>
  <si>
    <t>Single phase single element, no smart meter</t>
  </si>
  <si>
    <t>Single phase two element, no smart meter</t>
  </si>
  <si>
    <t>Indicative Metering Tariffs for 2026</t>
  </si>
  <si>
    <t>Estimated Quantities for 2026</t>
  </si>
  <si>
    <t>Taken from 2026 year from model for previous reg period</t>
  </si>
  <si>
    <t>2026-27</t>
  </si>
  <si>
    <t>2027-28</t>
  </si>
  <si>
    <t>2028-29</t>
  </si>
  <si>
    <t>2029-30</t>
  </si>
  <si>
    <t>2030-31</t>
  </si>
  <si>
    <t>Multiphase with and without contactor</t>
  </si>
  <si>
    <t>Single phase single element – not providing smart meter benefits</t>
  </si>
  <si>
    <t>Multiphase with and without contactor – not providing smart meter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</si>
</sst>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_-* #,##0_-;\-* #,##0_-;_-* &quot;-&quot;??_-;_-@_-"/>
    <numFmt numFmtId="167" formatCode="_-&quot;$&quot;* #,##0.0_-;\-&quot;$&quot;* #,##0.0_-;_-&quot;$&quot;* &quot;-&quot;??_-;_-@_-"/>
    <numFmt numFmtId="168" formatCode="0.000000000000000%"/>
    <numFmt numFmtId="169" formatCode="0.0000000000000000%"/>
  </numFmts>
  <fonts count="1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9"/>
      <color rgb="FF000000"/>
      <name val="Century Gothic"/>
      <family val="2"/>
    </font>
    <font>
      <b/>
      <sz val="9"/>
      <color rgb="FF000000"/>
      <name val="Century Gothic"/>
      <family val="2"/>
    </font>
    <font>
      <sz val="9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92D050"/>
      </bottom>
      <diagonal/>
    </border>
    <border>
      <left/>
      <right style="medium">
        <color rgb="FFFFFFFF"/>
      </right>
      <top style="medium">
        <color rgb="FFFFFFFF"/>
      </top>
      <bottom style="medium">
        <color rgb="FF92D05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BFBFBF"/>
      </bottom>
      <diagonal/>
    </border>
    <border>
      <left/>
      <right style="medium">
        <color rgb="FFFFFFFF"/>
      </right>
      <top/>
      <bottom style="medium">
        <color rgb="FFBFBFBF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43" fontId="0" fillId="0" borderId="0" xfId="0" applyNumberFormat="1"/>
    <xf numFmtId="0" fontId="4" fillId="0" borderId="0" xfId="2" applyFont="1"/>
    <xf numFmtId="0" fontId="4" fillId="0" borderId="2" xfId="2" applyFont="1" applyBorder="1"/>
    <xf numFmtId="0" fontId="4" fillId="0" borderId="3" xfId="2" applyFont="1" applyBorder="1" applyAlignment="1">
      <alignment horizontal="center" wrapText="1"/>
    </xf>
    <xf numFmtId="0" fontId="4" fillId="2" borderId="4" xfId="2" applyFont="1" applyFill="1" applyBorder="1"/>
    <xf numFmtId="165" fontId="1" fillId="2" borderId="5" xfId="3" applyNumberFormat="1" applyFont="1" applyFill="1" applyBorder="1"/>
    <xf numFmtId="166" fontId="4" fillId="2" borderId="6" xfId="3" applyNumberFormat="1" applyFont="1" applyFill="1" applyBorder="1"/>
    <xf numFmtId="166" fontId="1" fillId="3" borderId="5" xfId="3" applyNumberFormat="1" applyFont="1" applyFill="1" applyBorder="1"/>
    <xf numFmtId="43" fontId="1" fillId="2" borderId="6" xfId="3" applyNumberFormat="1" applyFont="1" applyFill="1" applyBorder="1"/>
    <xf numFmtId="166" fontId="6" fillId="2" borderId="6" xfId="3" applyNumberFormat="1" applyFont="1" applyFill="1" applyBorder="1"/>
    <xf numFmtId="166" fontId="1" fillId="3" borderId="6" xfId="3" applyNumberFormat="1" applyFont="1" applyFill="1" applyBorder="1"/>
    <xf numFmtId="165" fontId="1" fillId="2" borderId="6" xfId="3" applyNumberFormat="1" applyFont="1" applyFill="1" applyBorder="1"/>
    <xf numFmtId="166" fontId="1" fillId="2" borderId="6" xfId="3" applyNumberFormat="1" applyFont="1" applyFill="1" applyBorder="1"/>
    <xf numFmtId="0" fontId="4" fillId="2" borderId="7" xfId="2" applyFont="1" applyFill="1" applyBorder="1"/>
    <xf numFmtId="165" fontId="1" fillId="2" borderId="8" xfId="3" applyNumberFormat="1" applyFont="1" applyFill="1" applyBorder="1"/>
    <xf numFmtId="166" fontId="1" fillId="2" borderId="8" xfId="3" applyNumberFormat="1" applyFont="1" applyFill="1" applyBorder="1"/>
    <xf numFmtId="166" fontId="1" fillId="3" borderId="8" xfId="3" applyNumberFormat="1" applyFont="1" applyFill="1" applyBorder="1"/>
    <xf numFmtId="166" fontId="4" fillId="3" borderId="9" xfId="2" applyNumberFormat="1" applyFont="1" applyFill="1" applyBorder="1"/>
    <xf numFmtId="43" fontId="0" fillId="0" borderId="0" xfId="1" applyFont="1"/>
    <xf numFmtId="43" fontId="4" fillId="4" borderId="0" xfId="6" applyFill="1" applyBorder="1"/>
    <xf numFmtId="43" fontId="4" fillId="3" borderId="0" xfId="7" applyNumberFormat="1" applyFont="1" applyFill="1" applyBorder="1" applyAlignment="1">
      <alignment horizontal="center"/>
    </xf>
    <xf numFmtId="43" fontId="9" fillId="3" borderId="12" xfId="7" applyNumberFormat="1" applyFont="1" applyFill="1" applyBorder="1" applyAlignment="1">
      <alignment horizontal="center"/>
    </xf>
    <xf numFmtId="44" fontId="4" fillId="3" borderId="0" xfId="7" applyFont="1" applyFill="1" applyBorder="1" applyAlignment="1">
      <alignment horizontal="center"/>
    </xf>
    <xf numFmtId="0" fontId="4" fillId="4" borderId="0" xfId="8" applyFill="1"/>
    <xf numFmtId="0" fontId="5" fillId="4" borderId="0" xfId="8" applyFont="1" applyFill="1"/>
    <xf numFmtId="0" fontId="5" fillId="4" borderId="0" xfId="8" applyFont="1" applyFill="1" applyAlignment="1">
      <alignment horizontal="center"/>
    </xf>
    <xf numFmtId="10" fontId="4" fillId="4" borderId="0" xfId="9" applyNumberFormat="1" applyFill="1" applyBorder="1"/>
    <xf numFmtId="0" fontId="4" fillId="3" borderId="0" xfId="8" applyFill="1"/>
    <xf numFmtId="0" fontId="4" fillId="0" borderId="0" xfId="8"/>
    <xf numFmtId="0" fontId="7" fillId="4" borderId="0" xfId="8" applyFont="1" applyFill="1" applyAlignment="1">
      <alignment horizontal="left"/>
    </xf>
    <xf numFmtId="0" fontId="5" fillId="5" borderId="10" xfId="8" applyFont="1" applyFill="1" applyBorder="1" applyAlignment="1">
      <alignment horizontal="center"/>
    </xf>
    <xf numFmtId="0" fontId="7" fillId="5" borderId="10" xfId="8" applyFont="1" applyFill="1" applyBorder="1" applyAlignment="1">
      <alignment horizontal="left"/>
    </xf>
    <xf numFmtId="0" fontId="5" fillId="5" borderId="10" xfId="8" applyFont="1" applyFill="1" applyBorder="1" applyAlignment="1">
      <alignment horizontal="right"/>
    </xf>
    <xf numFmtId="0" fontId="4" fillId="6" borderId="10" xfId="8" applyFill="1" applyBorder="1"/>
    <xf numFmtId="0" fontId="5" fillId="6" borderId="10" xfId="8" applyFont="1" applyFill="1" applyBorder="1" applyAlignment="1">
      <alignment vertical="center"/>
    </xf>
    <xf numFmtId="10" fontId="4" fillId="6" borderId="10" xfId="9" applyNumberFormat="1" applyFill="1" applyBorder="1"/>
    <xf numFmtId="43" fontId="4" fillId="3" borderId="0" xfId="8" applyNumberFormat="1" applyFill="1"/>
    <xf numFmtId="43" fontId="4" fillId="3" borderId="11" xfId="8" applyNumberFormat="1" applyFill="1" applyBorder="1"/>
    <xf numFmtId="0" fontId="5" fillId="3" borderId="0" xfId="8" applyFont="1" applyFill="1"/>
    <xf numFmtId="43" fontId="8" fillId="3" borderId="12" xfId="8" applyNumberFormat="1" applyFont="1" applyFill="1" applyBorder="1"/>
    <xf numFmtId="43" fontId="5" fillId="3" borderId="0" xfId="8" applyNumberFormat="1" applyFont="1" applyFill="1"/>
    <xf numFmtId="43" fontId="5" fillId="3" borderId="11" xfId="8" applyNumberFormat="1" applyFont="1" applyFill="1" applyBorder="1"/>
    <xf numFmtId="43" fontId="4" fillId="6" borderId="13" xfId="8" applyNumberFormat="1" applyFill="1" applyBorder="1"/>
    <xf numFmtId="43" fontId="4" fillId="4" borderId="0" xfId="8" applyNumberFormat="1" applyFill="1"/>
    <xf numFmtId="10" fontId="4" fillId="3" borderId="0" xfId="9" applyNumberFormat="1" applyFont="1" applyFill="1" applyBorder="1" applyAlignment="1">
      <alignment horizontal="right"/>
    </xf>
    <xf numFmtId="0" fontId="4" fillId="3" borderId="0" xfId="8" applyFill="1" applyAlignment="1">
      <alignment horizontal="right"/>
    </xf>
    <xf numFmtId="10" fontId="4" fillId="3" borderId="0" xfId="9" applyNumberFormat="1" applyFont="1" applyFill="1" applyBorder="1" applyAlignment="1">
      <alignment horizontal="center"/>
    </xf>
    <xf numFmtId="167" fontId="4" fillId="3" borderId="0" xfId="8" applyNumberFormat="1" applyFill="1"/>
    <xf numFmtId="10" fontId="0" fillId="3" borderId="0" xfId="9" applyNumberFormat="1" applyFont="1" applyFill="1" applyBorder="1"/>
    <xf numFmtId="10" fontId="4" fillId="6" borderId="10" xfId="9" applyNumberFormat="1" applyFont="1" applyFill="1" applyBorder="1"/>
    <xf numFmtId="10" fontId="5" fillId="6" borderId="10" xfId="9" applyNumberFormat="1" applyFont="1" applyFill="1" applyBorder="1"/>
    <xf numFmtId="166" fontId="4" fillId="3" borderId="0" xfId="8" applyNumberFormat="1" applyFill="1"/>
    <xf numFmtId="3" fontId="9" fillId="3" borderId="12" xfId="8" applyNumberFormat="1" applyFont="1" applyFill="1" applyBorder="1"/>
    <xf numFmtId="3" fontId="4" fillId="3" borderId="0" xfId="8" applyNumberFormat="1" applyFill="1"/>
    <xf numFmtId="168" fontId="4" fillId="4" borderId="0" xfId="8" applyNumberFormat="1" applyFill="1"/>
    <xf numFmtId="10" fontId="4" fillId="6" borderId="13" xfId="8" applyNumberFormat="1" applyFill="1" applyBorder="1"/>
    <xf numFmtId="10" fontId="0" fillId="3" borderId="0" xfId="9" applyNumberFormat="1" applyFont="1" applyFill="1" applyBorder="1" applyAlignment="1">
      <alignment horizontal="right"/>
    </xf>
    <xf numFmtId="10" fontId="4" fillId="6" borderId="14" xfId="8" applyNumberFormat="1" applyFill="1" applyBorder="1"/>
    <xf numFmtId="2" fontId="4" fillId="3" borderId="0" xfId="8" applyNumberFormat="1" applyFill="1"/>
    <xf numFmtId="169" fontId="4" fillId="4" borderId="0" xfId="8" applyNumberFormat="1" applyFill="1"/>
    <xf numFmtId="43" fontId="9" fillId="3" borderId="12" xfId="8" applyNumberFormat="1" applyFont="1" applyFill="1" applyBorder="1"/>
    <xf numFmtId="0" fontId="4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9" fontId="0" fillId="0" borderId="0" xfId="10" applyFont="1"/>
    <xf numFmtId="10" fontId="0" fillId="0" borderId="0" xfId="10" applyNumberFormat="1" applyFont="1"/>
    <xf numFmtId="10" fontId="0" fillId="0" borderId="0" xfId="0" applyNumberFormat="1"/>
    <xf numFmtId="0" fontId="13" fillId="0" borderId="0" xfId="0" applyFont="1"/>
    <xf numFmtId="0" fontId="15" fillId="0" borderId="15" xfId="0" applyFont="1" applyBorder="1" applyAlignment="1">
      <alignment horizontal="justify" vertical="center" wrapText="1"/>
    </xf>
    <xf numFmtId="0" fontId="15" fillId="0" borderId="16" xfId="0" applyFont="1" applyBorder="1" applyAlignment="1">
      <alignment horizontal="justify" vertical="center" wrapText="1"/>
    </xf>
    <xf numFmtId="0" fontId="14" fillId="7" borderId="17" xfId="0" applyFont="1" applyFill="1" applyBorder="1" applyAlignment="1">
      <alignment horizontal="justify" vertical="center" wrapText="1"/>
    </xf>
    <xf numFmtId="43" fontId="14" fillId="0" borderId="18" xfId="0" applyNumberFormat="1" applyFont="1" applyBorder="1" applyAlignment="1">
      <alignment horizontal="justify" vertical="center" wrapText="1"/>
    </xf>
    <xf numFmtId="43" fontId="16" fillId="0" borderId="18" xfId="0" applyNumberFormat="1" applyFont="1" applyBorder="1" applyAlignment="1">
      <alignment vertical="center" wrapText="1"/>
    </xf>
    <xf numFmtId="166" fontId="0" fillId="0" borderId="0" xfId="0" applyNumberFormat="1"/>
    <xf numFmtId="0" fontId="5" fillId="8" borderId="1" xfId="2" applyFont="1" applyFill="1" applyBorder="1" applyAlignment="1">
      <alignment horizontal="center" vertical="center" wrapText="1"/>
    </xf>
    <xf numFmtId="0" fontId="5" fillId="8" borderId="1" xfId="2" applyFont="1" applyFill="1" applyBorder="1" applyAlignment="1">
      <alignment horizontal="center" wrapText="1"/>
    </xf>
  </cellXfs>
  <cellStyles count="11">
    <cellStyle name="Comma" xfId="1" builtinId="3"/>
    <cellStyle name="Comma 2" xfId="3" xr:uid="{D748D5CD-B464-452A-B883-FDDAC823963E}"/>
    <cellStyle name="Comma 3" xfId="6" xr:uid="{ED3A7BED-A4A4-467F-887F-1657439C61F3}"/>
    <cellStyle name="Currency 2" xfId="7" xr:uid="{4AA73F86-EAFD-422B-AF01-416C64426D7F}"/>
    <cellStyle name="Normal" xfId="0" builtinId="0"/>
    <cellStyle name="Normal 2" xfId="2" xr:uid="{1A2FE9AF-5B27-412B-B7F4-A9E6375EC31C}"/>
    <cellStyle name="Normal 3" xfId="4" xr:uid="{CCA4554F-AC1E-4C01-821B-5D3480FD93A4}"/>
    <cellStyle name="Normal 75" xfId="8" xr:uid="{D582F420-15E4-41A0-8A11-E59ADAB0ADF3}"/>
    <cellStyle name="Percent" xfId="10" builtinId="5"/>
    <cellStyle name="Percent 2" xfId="5" xr:uid="{858D1365-88C0-44EA-9B8C-11056CDA9D7C}"/>
    <cellStyle name="Percent 3" xfId="9" xr:uid="{731C24C5-D3F1-4E03-A8E6-1C4B3DF71F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Price%20Review\2026-31%20EDPR\11.0%202026%20EDPR%20-%20Proposal%20submission%20models\Public\ACS\ASD%20-%20AusNet%20EDPR%202026-31%20&#8211;%20ACS%20-%20Metering%20PTRM%20Model%20&#8211;%20310125%20-%20PUBLIC.xlsm" TargetMode="External"/><Relationship Id="rId1" Type="http://schemas.openxmlformats.org/officeDocument/2006/relationships/externalLinkPath" Target="ASD%20-%20AusNet%20EDPR%202026-31%20&#8211;%20ACS%20-%20Metering%20PTRM%20Model%20&#8211;%20310125%20-%20PUBLIC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Price%20Review\2026-31%20EDPR\11.0%202026%20EDPR%20-%20Proposal%20submission%20models\Public\ACS\ASD%20-%20AusNet%20EDPR%202026-31%20-%20Metering%20Capex%20and%20Opex%20Model%20&#8211;%20310125%20-%20PUBLIC.xlsm" TargetMode="External"/><Relationship Id="rId1" Type="http://schemas.openxmlformats.org/officeDocument/2006/relationships/externalLinkPath" Target="ASD%20-%20AusNet%20EDPR%202026-31%20-%20Metering%20Capex%20and%20Opex%20Model%20&#8211;%20310125%20-%20PUBLIC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Price%20Review\2026-31%20EDPR\11.0%202026%20EDPR%20-%20Proposal%20submission%20models\Public\ACS\ASD%20&#8211;%20AusNet%20EDPR%202026-31%20-%20Metering%20Pricing%20Model%20&#8211;%20310125%20-%20PUBLIC.xlsm" TargetMode="External"/><Relationship Id="rId1" Type="http://schemas.openxmlformats.org/officeDocument/2006/relationships/externalLinkPath" Target="ASD%20&#8211;%20AusNet%20EDPR%202026-31%20-%20Metering%20Pricing%20Model%20&#8211;%20310125%20-%20PUBLI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ER NRs"/>
      <sheetName val="AER lookups"/>
      <sheetName val="AER ETL"/>
      <sheetName val="Business &amp; other details"/>
      <sheetName val="Intro"/>
      <sheetName val="DMS input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C2" t="str">
            <v>Aus Elec - Revenue and Price Summary - DNSP PTRM - version 5</v>
          </cell>
        </row>
        <row r="4">
          <cell r="C4" t="str">
            <v>Year</v>
          </cell>
          <cell r="F4" t="str">
            <v>2025-26</v>
          </cell>
          <cell r="G4" t="str">
            <v>2026-27</v>
          </cell>
          <cell r="H4" t="str">
            <v>2027-28</v>
          </cell>
          <cell r="I4" t="str">
            <v>2028-29</v>
          </cell>
          <cell r="J4" t="str">
            <v>2029-30</v>
          </cell>
          <cell r="K4" t="str">
            <v>2030-31</v>
          </cell>
          <cell r="L4" t="str">
            <v>2031-32</v>
          </cell>
          <cell r="M4" t="str">
            <v>2032-33</v>
          </cell>
          <cell r="N4" t="str">
            <v>2033-34</v>
          </cell>
          <cell r="O4" t="str">
            <v>2034-35</v>
          </cell>
          <cell r="P4" t="str">
            <v>2035-36</v>
          </cell>
          <cell r="Q4" t="str">
            <v>Total</v>
          </cell>
        </row>
        <row r="5">
          <cell r="C5" t="str">
            <v>Building Block Components ($m Nominal)</v>
          </cell>
        </row>
        <row r="7">
          <cell r="D7" t="str">
            <v>Return on Capital</v>
          </cell>
          <cell r="G7">
            <v>7.1568668379350111</v>
          </cell>
          <cell r="H7">
            <v>5.6695304032726996</v>
          </cell>
          <cell r="I7">
            <v>5.7348220874782152</v>
          </cell>
          <cell r="J7">
            <v>7.4565880539715668</v>
          </cell>
          <cell r="K7">
            <v>10.43447663886192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36.452284021519418</v>
          </cell>
        </row>
        <row r="8">
          <cell r="D8" t="str">
            <v>Return of Capital (regulatory depreciation)</v>
          </cell>
          <cell r="G8">
            <v>44.924724319175638</v>
          </cell>
          <cell r="H8">
            <v>19.036463377931987</v>
          </cell>
          <cell r="I8">
            <v>14.230837392509603</v>
          </cell>
          <cell r="J8">
            <v>15.827474759787282</v>
          </cell>
          <cell r="K8">
            <v>16.527668960534502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110.54716880993901</v>
          </cell>
        </row>
        <row r="9">
          <cell r="D9" t="str">
            <v>Operating Expenditure</v>
          </cell>
          <cell r="G9">
            <v>11.663337758126334</v>
          </cell>
          <cell r="H9">
            <v>12.254315162465506</v>
          </cell>
          <cell r="I9">
            <v>13.372081611132973</v>
          </cell>
          <cell r="J9">
            <v>14.388836889953037</v>
          </cell>
          <cell r="K9">
            <v>15.200376017246171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66.87894743892403</v>
          </cell>
        </row>
        <row r="10">
          <cell r="D10" t="str">
            <v>Revenue Adjustments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D11" t="str">
            <v>Net Tax Allowance</v>
          </cell>
          <cell r="G11">
            <v>4.7277648657401175</v>
          </cell>
          <cell r="H11">
            <v>0.57083291188498919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5.2985977776251065</v>
          </cell>
        </row>
        <row r="12">
          <cell r="D12" t="str">
            <v>Annual Revenue Requirement (unsmoothed)</v>
          </cell>
          <cell r="F12">
            <v>71.042210871014859</v>
          </cell>
          <cell r="G12">
            <v>68.472693780977096</v>
          </cell>
          <cell r="H12">
            <v>37.531141855555184</v>
          </cell>
          <cell r="I12">
            <v>33.33774109112079</v>
          </cell>
          <cell r="J12">
            <v>37.672899703711892</v>
          </cell>
          <cell r="K12">
            <v>42.162521616642593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219.17699804800753</v>
          </cell>
          <cell r="S12">
            <v>186.54211750853804</v>
          </cell>
          <cell r="T12" t="str">
            <v>NPV</v>
          </cell>
        </row>
        <row r="14">
          <cell r="C14" t="str">
            <v>Revenue Smoothing ($m Nominal)</v>
          </cell>
        </row>
        <row r="16">
          <cell r="C16" t="str">
            <v>Weighted Average Price Cap</v>
          </cell>
        </row>
        <row r="17">
          <cell r="D17" t="str">
            <v>Expected Revenue (smoothed)</v>
          </cell>
          <cell r="F17">
            <v>71.042210871014859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S17">
            <v>0</v>
          </cell>
          <cell r="T17" t="str">
            <v>NPV</v>
          </cell>
        </row>
        <row r="18">
          <cell r="D18" t="str">
            <v>X factors</v>
          </cell>
          <cell r="G18">
            <v>-1.4867946165324358E-2</v>
          </cell>
          <cell r="H18">
            <v>5.3213829243860582E-2</v>
          </cell>
          <cell r="I18">
            <v>5.3213829243860582E-2</v>
          </cell>
          <cell r="J18">
            <v>5.3213829243860582E-2</v>
          </cell>
          <cell r="K18">
            <v>5.3213829243860582E-2</v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</row>
        <row r="20">
          <cell r="C20" t="str">
            <v>Revenue Cap</v>
          </cell>
        </row>
        <row r="21">
          <cell r="D21" t="str">
            <v>Expected Revenue (smoothed)</v>
          </cell>
          <cell r="F21">
            <v>71.042210871014859</v>
          </cell>
          <cell r="G21">
            <v>48.060055654241545</v>
          </cell>
          <cell r="H21">
            <v>46.085229422426551</v>
          </cell>
          <cell r="I21">
            <v>44.191550384321062</v>
          </cell>
          <cell r="J21">
            <v>42.375684136654129</v>
          </cell>
          <cell r="K21">
            <v>40.634433289459459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221.34695288710273</v>
          </cell>
          <cell r="S21">
            <v>186.54211750853807</v>
          </cell>
          <cell r="T21" t="str">
            <v>NPV</v>
          </cell>
        </row>
        <row r="22">
          <cell r="D22" t="str">
            <v>X factors</v>
          </cell>
          <cell r="G22">
            <v>0.34</v>
          </cell>
          <cell r="H22">
            <v>6.44788312361088E-2</v>
          </cell>
          <cell r="I22">
            <v>6.44788312361088E-2</v>
          </cell>
          <cell r="J22">
            <v>6.44788312361088E-2</v>
          </cell>
          <cell r="K22">
            <v>6.44788312361088E-2</v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</row>
        <row r="24">
          <cell r="C24" t="str">
            <v>Revenue Yield</v>
          </cell>
        </row>
        <row r="25">
          <cell r="D25" t="str">
            <v>Expected Revenue (smoothed)</v>
          </cell>
          <cell r="F25">
            <v>71.042210871014859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T25" t="str">
            <v>NPV</v>
          </cell>
        </row>
        <row r="26">
          <cell r="D26" t="str">
            <v>X factors</v>
          </cell>
          <cell r="G26">
            <v>-3.0410795392299333E-2</v>
          </cell>
          <cell r="H26">
            <v>3.8625093472794338E-2</v>
          </cell>
          <cell r="I26">
            <v>3.8538153253995511E-2</v>
          </cell>
          <cell r="J26">
            <v>3.8452869688403224E-2</v>
          </cell>
          <cell r="K26">
            <v>3.8369270081727191E-2</v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</row>
        <row r="28">
          <cell r="C28" t="str">
            <v>Building Block Components ($m Real 2025-26)</v>
          </cell>
        </row>
        <row r="30">
          <cell r="D30" t="str">
            <v>Return on Capital</v>
          </cell>
          <cell r="G30">
            <v>6.9823091101804993</v>
          </cell>
          <cell r="H30">
            <v>5.3963406574874</v>
          </cell>
          <cell r="I30">
            <v>5.325352412161835</v>
          </cell>
          <cell r="J30">
            <v>6.7553007555016915</v>
          </cell>
          <cell r="K30">
            <v>9.2225569162194514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33.681859851550875</v>
          </cell>
        </row>
        <row r="31">
          <cell r="D31" t="str">
            <v>Return of Capital (regulatory depreciation)</v>
          </cell>
          <cell r="G31">
            <v>43.828999335781113</v>
          </cell>
          <cell r="H31">
            <v>18.119179895711589</v>
          </cell>
          <cell r="I31">
            <v>13.21474721957915</v>
          </cell>
          <cell r="J31">
            <v>14.338910964181137</v>
          </cell>
          <cell r="K31">
            <v>14.608051074959151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104.10988849021214</v>
          </cell>
        </row>
        <row r="32">
          <cell r="D32" t="str">
            <v>Operating Expenditure</v>
          </cell>
          <cell r="G32">
            <v>11.378866105489108</v>
          </cell>
          <cell r="H32">
            <v>11.663833587117674</v>
          </cell>
          <cell r="I32">
            <v>12.417307106868885</v>
          </cell>
          <cell r="J32">
            <v>13.035576058371456</v>
          </cell>
          <cell r="K32">
            <v>13.434917516119905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61.930500373967021</v>
          </cell>
        </row>
        <row r="33">
          <cell r="D33" t="str">
            <v>Revenue Adjustments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D34" t="str">
            <v>Net Tax Allowance</v>
          </cell>
          <cell r="G34">
            <v>4.6124535275513345</v>
          </cell>
          <cell r="H34">
            <v>0.54332698335275598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5.1557805109040906</v>
          </cell>
        </row>
        <row r="35">
          <cell r="D35" t="str">
            <v>Annual Revenue Requirement (unsmoothed)</v>
          </cell>
          <cell r="F35">
            <v>71.042210871014859</v>
          </cell>
          <cell r="G35">
            <v>66.802628079002048</v>
          </cell>
          <cell r="H35">
            <v>35.722681123669425</v>
          </cell>
          <cell r="I35">
            <v>30.957406738609869</v>
          </cell>
          <cell r="J35">
            <v>34.129787778054286</v>
          </cell>
          <cell r="K35">
            <v>37.265525507298506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204.87802922663417</v>
          </cell>
        </row>
        <row r="37">
          <cell r="C37" t="str">
            <v>Revenue Smoothing ($m Real 2025-26)</v>
          </cell>
        </row>
        <row r="39">
          <cell r="C39" t="str">
            <v>Weighted Average Price Cap</v>
          </cell>
        </row>
        <row r="40">
          <cell r="D40" t="str">
            <v>Expected Revenue (smoothed)</v>
          </cell>
          <cell r="F40">
            <v>71.042210871014859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D41" t="str">
            <v>X factors</v>
          </cell>
          <cell r="G41">
            <v>-1.4867946165324358E-2</v>
          </cell>
          <cell r="H41">
            <v>5.3213829243860582E-2</v>
          </cell>
          <cell r="I41">
            <v>5.3213829243860582E-2</v>
          </cell>
          <cell r="J41">
            <v>5.3213829243860582E-2</v>
          </cell>
          <cell r="K41">
            <v>5.3213829243860582E-2</v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</row>
        <row r="43">
          <cell r="C43" t="str">
            <v>Revenue Cap</v>
          </cell>
        </row>
        <row r="44">
          <cell r="D44" t="str">
            <v>Expected Revenue (smoothed)</v>
          </cell>
          <cell r="F44">
            <v>71.042210871014859</v>
          </cell>
          <cell r="G44">
            <v>46.887859174869803</v>
          </cell>
          <cell r="H44">
            <v>43.864584816110941</v>
          </cell>
          <cell r="I44">
            <v>41.036247654510937</v>
          </cell>
          <cell r="J44">
            <v>38.390278367432558</v>
          </cell>
          <cell r="K44">
            <v>35.914918087471641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206.09388810039587</v>
          </cell>
        </row>
        <row r="45">
          <cell r="D45" t="str">
            <v>X factors</v>
          </cell>
          <cell r="G45">
            <v>0.34</v>
          </cell>
          <cell r="H45">
            <v>6.44788312361088E-2</v>
          </cell>
          <cell r="I45">
            <v>6.44788312361088E-2</v>
          </cell>
          <cell r="J45">
            <v>6.44788312361088E-2</v>
          </cell>
          <cell r="K45">
            <v>6.44788312361088E-2</v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</row>
        <row r="47">
          <cell r="C47" t="str">
            <v>Revenue Yield</v>
          </cell>
        </row>
        <row r="48">
          <cell r="D48" t="str">
            <v>Expected Revenue (smoothed)</v>
          </cell>
          <cell r="F48">
            <v>71.042210871014859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D49" t="str">
            <v>X factors</v>
          </cell>
          <cell r="G49">
            <v>-3.0410795392299333E-2</v>
          </cell>
          <cell r="H49">
            <v>3.8625093472794338E-2</v>
          </cell>
          <cell r="I49">
            <v>3.8538153253995511E-2</v>
          </cell>
          <cell r="J49">
            <v>3.8452869688403224E-2</v>
          </cell>
          <cell r="K49">
            <v>3.8369270081727191E-2</v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</row>
        <row r="51">
          <cell r="C51" t="str">
            <v>Price Path Analysis ($ Nominal)</v>
          </cell>
        </row>
        <row r="53">
          <cell r="D53" t="str">
            <v>Forecast Energy</v>
          </cell>
          <cell r="E53" t="str">
            <v>GWh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5">
          <cell r="C55" t="str">
            <v>Weighted Average Price Cap</v>
          </cell>
        </row>
        <row r="56">
          <cell r="D56" t="str">
            <v>Expected Revenue</v>
          </cell>
          <cell r="E56" t="str">
            <v>$m Nominal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e">
            <v>#DIV/0!</v>
          </cell>
          <cell r="T56" t="str">
            <v>Total cumulative change</v>
          </cell>
        </row>
        <row r="57">
          <cell r="D57" t="str">
            <v>Annual Percentage Impact on Revenues</v>
          </cell>
          <cell r="E57" t="str">
            <v>%</v>
          </cell>
          <cell r="G57" t="e">
            <v>#DIV/0!</v>
          </cell>
          <cell r="H57" t="e">
            <v>#DIV/0!</v>
          </cell>
          <cell r="I57" t="e">
            <v>#DIV/0!</v>
          </cell>
          <cell r="J57" t="e">
            <v>#DIV/0!</v>
          </cell>
          <cell r="K57" t="e">
            <v>#DIV/0!</v>
          </cell>
          <cell r="L57" t="e">
            <v>#DIV/0!</v>
          </cell>
          <cell r="M57" t="e">
            <v>#DIV/0!</v>
          </cell>
          <cell r="N57" t="e">
            <v>#DIV/0!</v>
          </cell>
          <cell r="O57" t="e">
            <v>#DIV/0!</v>
          </cell>
          <cell r="P57" t="e">
            <v>#DIV/0!</v>
          </cell>
          <cell r="S57" t="e">
            <v>#DIV/0!</v>
          </cell>
          <cell r="T57" t="str">
            <v>Average yearly change</v>
          </cell>
        </row>
        <row r="59">
          <cell r="D59" t="str">
            <v>Price Path</v>
          </cell>
          <cell r="E59" t="str">
            <v>$/MWh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e">
            <v>#DIV/0!</v>
          </cell>
          <cell r="T59" t="str">
            <v>Total cumulative change</v>
          </cell>
        </row>
        <row r="60">
          <cell r="D60" t="str">
            <v>Annual Percentage Impact on Prices</v>
          </cell>
          <cell r="E60" t="str">
            <v>%</v>
          </cell>
          <cell r="G60" t="e">
            <v>#DIV/0!</v>
          </cell>
          <cell r="H60" t="e">
            <v>#DIV/0!</v>
          </cell>
          <cell r="I60" t="e">
            <v>#DIV/0!</v>
          </cell>
          <cell r="J60" t="e">
            <v>#DIV/0!</v>
          </cell>
          <cell r="K60" t="e">
            <v>#DIV/0!</v>
          </cell>
          <cell r="L60" t="e">
            <v>#DIV/0!</v>
          </cell>
          <cell r="M60" t="e">
            <v>#DIV/0!</v>
          </cell>
          <cell r="N60" t="e">
            <v>#DIV/0!</v>
          </cell>
          <cell r="O60" t="e">
            <v>#DIV/0!</v>
          </cell>
          <cell r="P60" t="e">
            <v>#DIV/0!</v>
          </cell>
          <cell r="S60" t="e">
            <v>#DIV/0!</v>
          </cell>
          <cell r="T60" t="str">
            <v>Average yearly change</v>
          </cell>
        </row>
        <row r="62">
          <cell r="C62" t="str">
            <v>Revenue Cap</v>
          </cell>
        </row>
        <row r="63">
          <cell r="D63" t="str">
            <v>Expected Revenue</v>
          </cell>
          <cell r="E63" t="str">
            <v>$m Nominal</v>
          </cell>
          <cell r="F63">
            <v>71.042210871014859</v>
          </cell>
          <cell r="G63">
            <v>48.060055654241545</v>
          </cell>
          <cell r="H63">
            <v>46.085229422426551</v>
          </cell>
          <cell r="I63">
            <v>44.191550384321062</v>
          </cell>
          <cell r="J63">
            <v>42.375684136654129</v>
          </cell>
          <cell r="K63">
            <v>40.634433289459459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S63">
            <v>-0.4280240889006699</v>
          </cell>
          <cell r="T63" t="str">
            <v>Total cumulative change</v>
          </cell>
        </row>
        <row r="64">
          <cell r="D64" t="str">
            <v>Annual Percentage Impact on Revenues</v>
          </cell>
          <cell r="E64" t="str">
            <v>%</v>
          </cell>
          <cell r="G64">
            <v>-0.32350000000000012</v>
          </cell>
          <cell r="H64">
            <v>-4.1090802017011541E-2</v>
          </cell>
          <cell r="I64">
            <v>-4.1090802017011652E-2</v>
          </cell>
          <cell r="J64">
            <v>-4.1090802017011652E-2</v>
          </cell>
          <cell r="K64">
            <v>-4.1090802017011541E-2</v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S64">
            <v>-0.1057158207070561</v>
          </cell>
          <cell r="T64" t="str">
            <v>Average yearly change</v>
          </cell>
        </row>
        <row r="66">
          <cell r="D66" t="str">
            <v>Price Path</v>
          </cell>
          <cell r="E66" t="str">
            <v>$/MWh</v>
          </cell>
          <cell r="F66">
            <v>0</v>
          </cell>
          <cell r="G66" t="e">
            <v>#DIV/0!</v>
          </cell>
          <cell r="H66" t="e">
            <v>#DIV/0!</v>
          </cell>
          <cell r="I66" t="e">
            <v>#DIV/0!</v>
          </cell>
          <cell r="J66" t="e">
            <v>#DIV/0!</v>
          </cell>
          <cell r="K66" t="e">
            <v>#DIV/0!</v>
          </cell>
          <cell r="L66" t="e">
            <v>#DIV/0!</v>
          </cell>
          <cell r="M66" t="e">
            <v>#DIV/0!</v>
          </cell>
          <cell r="N66" t="e">
            <v>#DIV/0!</v>
          </cell>
          <cell r="O66" t="e">
            <v>#DIV/0!</v>
          </cell>
          <cell r="P66" t="e">
            <v>#DIV/0!</v>
          </cell>
          <cell r="S66" t="e">
            <v>#DIV/0!</v>
          </cell>
          <cell r="T66" t="str">
            <v>Total cumulative change</v>
          </cell>
        </row>
        <row r="67">
          <cell r="D67" t="str">
            <v>Annual Percentage Impact on Prices</v>
          </cell>
          <cell r="E67" t="str">
            <v>%</v>
          </cell>
          <cell r="G67" t="e">
            <v>#DIV/0!</v>
          </cell>
          <cell r="H67" t="e">
            <v>#DIV/0!</v>
          </cell>
          <cell r="I67" t="e">
            <v>#DIV/0!</v>
          </cell>
          <cell r="J67" t="e">
            <v>#DIV/0!</v>
          </cell>
          <cell r="K67" t="e">
            <v>#DIV/0!</v>
          </cell>
          <cell r="L67" t="e">
            <v>#DIV/0!</v>
          </cell>
          <cell r="M67" t="e">
            <v>#DIV/0!</v>
          </cell>
          <cell r="N67" t="e">
            <v>#DIV/0!</v>
          </cell>
          <cell r="O67" t="e">
            <v>#DIV/0!</v>
          </cell>
          <cell r="P67" t="e">
            <v>#DIV/0!</v>
          </cell>
          <cell r="S67" t="e">
            <v>#DIV/0!</v>
          </cell>
          <cell r="T67" t="str">
            <v>Average yearly change</v>
          </cell>
        </row>
        <row r="69">
          <cell r="C69" t="str">
            <v>Revenue Yield</v>
          </cell>
        </row>
        <row r="70">
          <cell r="D70" t="str">
            <v>Expected Revenue</v>
          </cell>
          <cell r="E70" t="str">
            <v>$m Nominal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S70" t="e">
            <v>#DIV/0!</v>
          </cell>
          <cell r="T70" t="str">
            <v>Total cumulative change</v>
          </cell>
        </row>
        <row r="71">
          <cell r="D71" t="str">
            <v>Annual Percentage Impact on Revenues</v>
          </cell>
          <cell r="E71" t="str">
            <v>%</v>
          </cell>
          <cell r="G71" t="e">
            <v>#DIV/0!</v>
          </cell>
          <cell r="H71" t="e">
            <v>#DIV/0!</v>
          </cell>
          <cell r="I71" t="e">
            <v>#DIV/0!</v>
          </cell>
          <cell r="J71" t="e">
            <v>#DIV/0!</v>
          </cell>
          <cell r="K71" t="e">
            <v>#DIV/0!</v>
          </cell>
          <cell r="L71" t="e">
            <v>#DIV/0!</v>
          </cell>
          <cell r="M71" t="e">
            <v>#DIV/0!</v>
          </cell>
          <cell r="N71" t="e">
            <v>#DIV/0!</v>
          </cell>
          <cell r="O71" t="e">
            <v>#DIV/0!</v>
          </cell>
          <cell r="P71" t="e">
            <v>#DIV/0!</v>
          </cell>
          <cell r="S71" t="e">
            <v>#DIV/0!</v>
          </cell>
          <cell r="T71" t="str">
            <v>Average yearly change</v>
          </cell>
        </row>
        <row r="73">
          <cell r="D73" t="str">
            <v>Price Path</v>
          </cell>
          <cell r="E73" t="str">
            <v>$/MWh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S73" t="e">
            <v>#DIV/0!</v>
          </cell>
          <cell r="T73" t="str">
            <v>Total cumulative change</v>
          </cell>
        </row>
        <row r="74">
          <cell r="D74" t="str">
            <v>Annual Percentage Impact on Prices</v>
          </cell>
          <cell r="E74" t="str">
            <v>%</v>
          </cell>
          <cell r="G74" t="e">
            <v>#DIV/0!</v>
          </cell>
          <cell r="H74" t="e">
            <v>#DIV/0!</v>
          </cell>
          <cell r="I74" t="e">
            <v>#DIV/0!</v>
          </cell>
          <cell r="J74" t="e">
            <v>#DIV/0!</v>
          </cell>
          <cell r="K74" t="e">
            <v>#DIV/0!</v>
          </cell>
          <cell r="L74" t="e">
            <v>#DIV/0!</v>
          </cell>
          <cell r="M74" t="e">
            <v>#DIV/0!</v>
          </cell>
          <cell r="N74" t="e">
            <v>#DIV/0!</v>
          </cell>
          <cell r="O74" t="e">
            <v>#DIV/0!</v>
          </cell>
          <cell r="P74" t="e">
            <v>#DIV/0!</v>
          </cell>
          <cell r="S74" t="e">
            <v>#DIV/0!</v>
          </cell>
          <cell r="T74" t="str">
            <v>Average yearly change</v>
          </cell>
        </row>
        <row r="76">
          <cell r="C76" t="str">
            <v>Price Path Analysis ($ Real 2025-26)</v>
          </cell>
        </row>
        <row r="78">
          <cell r="D78" t="str">
            <v>Forecast Energy</v>
          </cell>
          <cell r="E78" t="str">
            <v>GWh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80">
          <cell r="C80" t="str">
            <v>Weighted Average Price Cap</v>
          </cell>
        </row>
        <row r="81">
          <cell r="D81" t="str">
            <v>Expected Revenue</v>
          </cell>
          <cell r="E81" t="str">
            <v>$m Real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S81" t="e">
            <v>#DIV/0!</v>
          </cell>
          <cell r="T81" t="str">
            <v>Total cumulative change</v>
          </cell>
        </row>
        <row r="82">
          <cell r="D82" t="str">
            <v>Annual Percentage Impact on Revenues</v>
          </cell>
          <cell r="E82" t="str">
            <v>%</v>
          </cell>
          <cell r="G82" t="e">
            <v>#DIV/0!</v>
          </cell>
          <cell r="H82" t="e">
            <v>#DIV/0!</v>
          </cell>
          <cell r="I82" t="e">
            <v>#DIV/0!</v>
          </cell>
          <cell r="J82" t="e">
            <v>#DIV/0!</v>
          </cell>
          <cell r="K82" t="e">
            <v>#DIV/0!</v>
          </cell>
          <cell r="L82" t="e">
            <v>#DIV/0!</v>
          </cell>
          <cell r="M82" t="e">
            <v>#DIV/0!</v>
          </cell>
          <cell r="N82" t="e">
            <v>#DIV/0!</v>
          </cell>
          <cell r="O82" t="e">
            <v>#DIV/0!</v>
          </cell>
          <cell r="P82" t="e">
            <v>#DIV/0!</v>
          </cell>
          <cell r="S82" t="e">
            <v>#DIV/0!</v>
          </cell>
          <cell r="T82" t="str">
            <v>Average yearly change</v>
          </cell>
        </row>
        <row r="84">
          <cell r="D84" t="str">
            <v>Price Path</v>
          </cell>
          <cell r="E84" t="str">
            <v>$/MWh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S84" t="e">
            <v>#DIV/0!</v>
          </cell>
          <cell r="T84" t="str">
            <v>Total cumulative change</v>
          </cell>
        </row>
        <row r="85">
          <cell r="D85" t="str">
            <v>Annual Percentage Impact on Prices</v>
          </cell>
          <cell r="E85" t="str">
            <v>%</v>
          </cell>
          <cell r="G85" t="e">
            <v>#DIV/0!</v>
          </cell>
          <cell r="H85" t="e">
            <v>#DIV/0!</v>
          </cell>
          <cell r="I85" t="e">
            <v>#DIV/0!</v>
          </cell>
          <cell r="J85" t="e">
            <v>#DIV/0!</v>
          </cell>
          <cell r="K85" t="e">
            <v>#DIV/0!</v>
          </cell>
          <cell r="L85" t="e">
            <v>#DIV/0!</v>
          </cell>
          <cell r="M85" t="e">
            <v>#DIV/0!</v>
          </cell>
          <cell r="N85" t="e">
            <v>#DIV/0!</v>
          </cell>
          <cell r="O85" t="e">
            <v>#DIV/0!</v>
          </cell>
          <cell r="P85" t="e">
            <v>#DIV/0!</v>
          </cell>
          <cell r="S85" t="e">
            <v>#DIV/0!</v>
          </cell>
          <cell r="T85" t="str">
            <v>Average yearly change</v>
          </cell>
        </row>
        <row r="87">
          <cell r="C87" t="str">
            <v>Revenue Cap</v>
          </cell>
        </row>
        <row r="88">
          <cell r="D88" t="str">
            <v>Expected Revenue</v>
          </cell>
          <cell r="E88" t="str">
            <v>$m Real</v>
          </cell>
          <cell r="F88">
            <v>71.042210871014859</v>
          </cell>
          <cell r="G88">
            <v>46.887859174869803</v>
          </cell>
          <cell r="H88">
            <v>43.864584816110941</v>
          </cell>
          <cell r="I88">
            <v>41.036247654510937</v>
          </cell>
          <cell r="J88">
            <v>38.390278367432558</v>
          </cell>
          <cell r="K88">
            <v>35.914918087471641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S88">
            <v>-0.49445663856549704</v>
          </cell>
          <cell r="T88" t="str">
            <v>Total cumulative change</v>
          </cell>
        </row>
        <row r="89">
          <cell r="D89" t="str">
            <v>Annual Percentage Impact on Revenues</v>
          </cell>
          <cell r="E89" t="str">
            <v>%</v>
          </cell>
          <cell r="G89">
            <v>-0.34000000000000008</v>
          </cell>
          <cell r="H89">
            <v>-6.4478831236108758E-2</v>
          </cell>
          <cell r="I89">
            <v>-6.447883123610898E-2</v>
          </cell>
          <cell r="J89">
            <v>-6.4478831236108869E-2</v>
          </cell>
          <cell r="K89">
            <v>-6.4478831236108647E-2</v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S89">
            <v>-0.12752762995810341</v>
          </cell>
          <cell r="T89" t="str">
            <v>Average yearly change</v>
          </cell>
        </row>
        <row r="91">
          <cell r="D91" t="str">
            <v>Price Path</v>
          </cell>
          <cell r="E91" t="str">
            <v>$/MWh</v>
          </cell>
          <cell r="F91">
            <v>0</v>
          </cell>
          <cell r="G91" t="e">
            <v>#DIV/0!</v>
          </cell>
          <cell r="H91" t="e">
            <v>#DIV/0!</v>
          </cell>
          <cell r="I91" t="e">
            <v>#DIV/0!</v>
          </cell>
          <cell r="J91" t="e">
            <v>#DIV/0!</v>
          </cell>
          <cell r="K91" t="e">
            <v>#DIV/0!</v>
          </cell>
          <cell r="L91" t="e">
            <v>#DIV/0!</v>
          </cell>
          <cell r="M91" t="e">
            <v>#DIV/0!</v>
          </cell>
          <cell r="N91" t="e">
            <v>#DIV/0!</v>
          </cell>
          <cell r="O91" t="e">
            <v>#DIV/0!</v>
          </cell>
          <cell r="P91" t="e">
            <v>#DIV/0!</v>
          </cell>
          <cell r="S91" t="e">
            <v>#DIV/0!</v>
          </cell>
          <cell r="T91" t="str">
            <v>Total cumulative change</v>
          </cell>
        </row>
        <row r="92">
          <cell r="D92" t="str">
            <v>Annual Percentage Impact on Prices</v>
          </cell>
          <cell r="E92" t="str">
            <v>%</v>
          </cell>
          <cell r="G92" t="e">
            <v>#DIV/0!</v>
          </cell>
          <cell r="H92" t="e">
            <v>#DIV/0!</v>
          </cell>
          <cell r="I92" t="e">
            <v>#DIV/0!</v>
          </cell>
          <cell r="J92" t="e">
            <v>#DIV/0!</v>
          </cell>
          <cell r="K92" t="e">
            <v>#DIV/0!</v>
          </cell>
          <cell r="L92" t="e">
            <v>#DIV/0!</v>
          </cell>
          <cell r="M92" t="e">
            <v>#DIV/0!</v>
          </cell>
          <cell r="N92" t="e">
            <v>#DIV/0!</v>
          </cell>
          <cell r="O92" t="e">
            <v>#DIV/0!</v>
          </cell>
          <cell r="P92" t="e">
            <v>#DIV/0!</v>
          </cell>
          <cell r="S92" t="e">
            <v>#DIV/0!</v>
          </cell>
          <cell r="T92" t="str">
            <v>Average yearly change</v>
          </cell>
        </row>
        <row r="94">
          <cell r="C94" t="str">
            <v>Revenue Yield</v>
          </cell>
        </row>
        <row r="95">
          <cell r="D95" t="str">
            <v>Expected Revenue</v>
          </cell>
          <cell r="E95" t="str">
            <v>$m Real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S95" t="e">
            <v>#DIV/0!</v>
          </cell>
          <cell r="T95" t="str">
            <v>Total cumulative change</v>
          </cell>
        </row>
        <row r="96">
          <cell r="D96" t="str">
            <v>Annual Percentage Impact on Revenues</v>
          </cell>
          <cell r="E96" t="str">
            <v>%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  <cell r="N96" t="e">
            <v>#DIV/0!</v>
          </cell>
          <cell r="O96" t="e">
            <v>#DIV/0!</v>
          </cell>
          <cell r="P96" t="e">
            <v>#DIV/0!</v>
          </cell>
          <cell r="S96" t="e">
            <v>#DIV/0!</v>
          </cell>
          <cell r="T96" t="str">
            <v>Average yearly change</v>
          </cell>
        </row>
        <row r="98">
          <cell r="D98" t="str">
            <v>Price Path</v>
          </cell>
          <cell r="E98" t="str">
            <v>$/MWh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S98" t="e">
            <v>#DIV/0!</v>
          </cell>
          <cell r="T98" t="str">
            <v>Total cumulative change</v>
          </cell>
        </row>
        <row r="99">
          <cell r="D99" t="str">
            <v>Annual Percentage Impact on Prices</v>
          </cell>
          <cell r="E99" t="str">
            <v>%</v>
          </cell>
          <cell r="G99" t="e">
            <v>#DIV/0!</v>
          </cell>
          <cell r="H99" t="e">
            <v>#DIV/0!</v>
          </cell>
          <cell r="I99" t="e">
            <v>#DIV/0!</v>
          </cell>
          <cell r="J99" t="e">
            <v>#DIV/0!</v>
          </cell>
          <cell r="K99" t="e">
            <v>#DIV/0!</v>
          </cell>
          <cell r="L99" t="e">
            <v>#DIV/0!</v>
          </cell>
          <cell r="M99" t="e">
            <v>#DIV/0!</v>
          </cell>
          <cell r="N99" t="e">
            <v>#DIV/0!</v>
          </cell>
          <cell r="O99" t="e">
            <v>#DIV/0!</v>
          </cell>
          <cell r="P99" t="e">
            <v>#DIV/0!</v>
          </cell>
          <cell r="S99" t="e">
            <v>#DIV/0!</v>
          </cell>
          <cell r="T99" t="str">
            <v>Average yearly change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itle Page"/>
      <sheetName val="Input|General"/>
      <sheetName val="Input| Historical Inflation"/>
      <sheetName val="Input| Prices"/>
      <sheetName val="Input | Meter-Opex BST"/>
      <sheetName val="Opex Specific &gt;"/>
      <sheetName val="Calc | Opex"/>
      <sheetName val="Capex Specific &gt;"/>
      <sheetName val="Input | Meters Vols &amp; Costs"/>
      <sheetName val="Input | Comms, IT, Other"/>
      <sheetName val="Calculations &gt;"/>
      <sheetName val="Calc | Meters Detail"/>
      <sheetName val="Calc | Capex Meters"/>
      <sheetName val="Calc | Capex Comm, IT, Other"/>
      <sheetName val="Outputs"/>
      <sheetName val="Output | PTRM"/>
      <sheetName val="Output | RFM"/>
      <sheetName val="Lookup|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19">
          <cell r="Q419">
            <v>5643</v>
          </cell>
          <cell r="R419">
            <v>5641</v>
          </cell>
          <cell r="S419">
            <v>5639</v>
          </cell>
          <cell r="T419">
            <v>5637</v>
          </cell>
          <cell r="U419">
            <v>5635</v>
          </cell>
        </row>
        <row r="420">
          <cell r="Q420">
            <v>550</v>
          </cell>
          <cell r="R420">
            <v>550</v>
          </cell>
          <cell r="S420">
            <v>550</v>
          </cell>
          <cell r="T420">
            <v>550</v>
          </cell>
          <cell r="U420">
            <v>550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SD changes"/>
      <sheetName val="Title Page"/>
      <sheetName val="Inputs | General"/>
      <sheetName val="Price Cap &gt;"/>
      <sheetName val="Inputs | Price Cap"/>
      <sheetName val="Calc | Price Cap"/>
      <sheetName val="Output | Price Caps"/>
      <sheetName val="Exit Fees &gt;"/>
      <sheetName val="Input | Exit Fees"/>
      <sheetName val="Calc | Exit Fees"/>
      <sheetName val="Output | Exit Fee price caps"/>
      <sheetName val="LUTs and Dropdowns"/>
      <sheetName val="Reg Depreciation 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9">
          <cell r="J69">
            <v>573745.18699775648</v>
          </cell>
          <cell r="K69">
            <v>579476.92634379247</v>
          </cell>
          <cell r="L69">
            <v>583639.63678555156</v>
          </cell>
          <cell r="M69">
            <v>586339.19458024926</v>
          </cell>
          <cell r="N69">
            <v>587574.73850173294</v>
          </cell>
          <cell r="O69">
            <v>587155.40197282739</v>
          </cell>
        </row>
        <row r="70">
          <cell r="J70">
            <v>117291.81300224352</v>
          </cell>
          <cell r="K70">
            <v>115944.46227490822</v>
          </cell>
          <cell r="L70">
            <v>114538.66771279977</v>
          </cell>
          <cell r="M70">
            <v>113116.76078998437</v>
          </cell>
          <cell r="N70">
            <v>111690.29404567374</v>
          </cell>
          <cell r="O70">
            <v>110228.38074365607</v>
          </cell>
        </row>
        <row r="71">
          <cell r="J71">
            <v>158168.274</v>
          </cell>
          <cell r="K71">
            <v>169190.44301535873</v>
          </cell>
          <cell r="L71">
            <v>182184.39657834644</v>
          </cell>
          <cell r="M71">
            <v>196994.80764710449</v>
          </cell>
          <cell r="N71">
            <v>213633.49070083382</v>
          </cell>
          <cell r="O71">
            <v>232322.05562679141</v>
          </cell>
        </row>
        <row r="72">
          <cell r="J72">
            <v>5270</v>
          </cell>
          <cell r="K72">
            <v>5354.6239853056986</v>
          </cell>
          <cell r="L72">
            <v>5440.142723075428</v>
          </cell>
          <cell r="M72">
            <v>5526.5272060611378</v>
          </cell>
          <cell r="N72">
            <v>5613.8444811737627</v>
          </cell>
          <cell r="O72">
            <v>5702.0603517930476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BD943-BFF1-4CB7-A855-7BFFFEA5BD48}">
  <sheetPr codeName="Sheet5"/>
  <dimension ref="A1:Y104"/>
  <sheetViews>
    <sheetView showGridLines="0" zoomScale="90" zoomScaleNormal="90" workbookViewId="0">
      <selection activeCell="G21" sqref="G21"/>
    </sheetView>
  </sheetViews>
  <sheetFormatPr defaultColWidth="8.90625" defaultRowHeight="12.5" outlineLevelCol="1" x14ac:dyDescent="0.25"/>
  <cols>
    <col min="1" max="2" width="1" style="30" customWidth="1"/>
    <col min="3" max="3" width="3.453125" style="30" customWidth="1"/>
    <col min="4" max="4" width="35.81640625" style="30" customWidth="1"/>
    <col min="5" max="5" width="14.1796875" style="30" customWidth="1"/>
    <col min="6" max="11" width="11.453125" style="30" customWidth="1"/>
    <col min="12" max="16" width="9.81640625" style="30" hidden="1" customWidth="1" outlineLevel="1"/>
    <col min="17" max="17" width="14.81640625" style="30" customWidth="1" collapsed="1"/>
    <col min="18" max="18" width="5.54296875" style="30" customWidth="1"/>
    <col min="19" max="19" width="10.81640625" style="30" customWidth="1"/>
    <col min="20" max="20" width="13.81640625" style="30" customWidth="1"/>
    <col min="21" max="21" width="8.81640625" style="30" customWidth="1"/>
    <col min="22" max="16384" width="8.90625" style="30"/>
  </cols>
  <sheetData>
    <row r="1" spans="1:24" ht="13" x14ac:dyDescent="0.3">
      <c r="A1" s="25"/>
      <c r="B1" s="25"/>
      <c r="C1" s="26"/>
      <c r="D1" s="26"/>
      <c r="E1" s="26"/>
      <c r="F1" s="26"/>
      <c r="G1" s="27"/>
      <c r="H1" s="25"/>
      <c r="I1" s="25"/>
      <c r="J1" s="28"/>
      <c r="K1" s="25"/>
      <c r="L1" s="25"/>
      <c r="M1" s="25"/>
      <c r="N1" s="21"/>
      <c r="O1" s="21"/>
      <c r="P1" s="21"/>
      <c r="Q1" s="25"/>
      <c r="R1" s="29"/>
      <c r="S1" s="29"/>
      <c r="T1" s="29"/>
      <c r="U1" s="29"/>
      <c r="V1" s="29"/>
      <c r="W1" s="29"/>
      <c r="X1" s="29"/>
    </row>
    <row r="2" spans="1:24" ht="15.5" x14ac:dyDescent="0.35">
      <c r="A2" s="27"/>
      <c r="B2" s="27"/>
      <c r="C2" s="31" t="str">
        <f>'[1]Revenue summary'!C2</f>
        <v>Aus Elec - Revenue and Price Summary - DNSP PTRM - version 5</v>
      </c>
      <c r="D2" s="31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9"/>
      <c r="S2" s="29"/>
      <c r="T2" s="29"/>
      <c r="U2" s="29"/>
      <c r="V2" s="29"/>
      <c r="W2" s="29"/>
      <c r="X2" s="29"/>
    </row>
    <row r="3" spans="1:24" ht="12.75" customHeight="1" x14ac:dyDescent="0.35">
      <c r="A3" s="27"/>
      <c r="B3" s="27"/>
      <c r="C3" s="31"/>
      <c r="D3" s="31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9"/>
      <c r="T3" s="29"/>
      <c r="U3" s="29"/>
      <c r="V3" s="29"/>
      <c r="W3" s="29"/>
      <c r="X3" s="29"/>
    </row>
    <row r="4" spans="1:24" ht="15.5" x14ac:dyDescent="0.35">
      <c r="A4" s="32"/>
      <c r="B4" s="32"/>
      <c r="C4" s="33" t="str">
        <f>'[1]Revenue summary'!C4</f>
        <v>Year</v>
      </c>
      <c r="D4" s="33"/>
      <c r="E4" s="32"/>
      <c r="F4" s="32" t="str">
        <f>'[1]Revenue summary'!F4</f>
        <v>2025-26</v>
      </c>
      <c r="G4" s="32" t="str">
        <f>'[1]Revenue summary'!G4</f>
        <v>2026-27</v>
      </c>
      <c r="H4" s="32" t="str">
        <f>'[1]Revenue summary'!H4</f>
        <v>2027-28</v>
      </c>
      <c r="I4" s="32" t="str">
        <f>'[1]Revenue summary'!I4</f>
        <v>2028-29</v>
      </c>
      <c r="J4" s="32" t="str">
        <f>'[1]Revenue summary'!J4</f>
        <v>2029-30</v>
      </c>
      <c r="K4" s="32" t="str">
        <f>'[1]Revenue summary'!K4</f>
        <v>2030-31</v>
      </c>
      <c r="L4" s="32" t="str">
        <f>'[1]Revenue summary'!L4</f>
        <v>2031-32</v>
      </c>
      <c r="M4" s="32" t="str">
        <f>'[1]Revenue summary'!M4</f>
        <v>2032-33</v>
      </c>
      <c r="N4" s="32" t="str">
        <f>'[1]Revenue summary'!N4</f>
        <v>2033-34</v>
      </c>
      <c r="O4" s="32" t="str">
        <f>'[1]Revenue summary'!O4</f>
        <v>2034-35</v>
      </c>
      <c r="P4" s="32" t="str">
        <f>'[1]Revenue summary'!P4</f>
        <v>2035-36</v>
      </c>
      <c r="Q4" s="34" t="str">
        <f>'[1]Revenue summary'!Q4</f>
        <v>Total</v>
      </c>
      <c r="R4" s="34"/>
      <c r="S4" s="34"/>
      <c r="T4" s="34"/>
      <c r="U4" s="34"/>
      <c r="V4" s="29"/>
      <c r="W4" s="29"/>
      <c r="X4" s="29"/>
    </row>
    <row r="5" spans="1:24" ht="13" x14ac:dyDescent="0.25">
      <c r="A5" s="35"/>
      <c r="B5" s="35"/>
      <c r="C5" s="36" t="str">
        <f>'[1]Revenue summary'!C5</f>
        <v>Building Block Components ($m Nominal)</v>
      </c>
      <c r="D5" s="36"/>
      <c r="E5" s="36"/>
      <c r="F5" s="36"/>
      <c r="G5" s="36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29"/>
      <c r="W5" s="29"/>
      <c r="X5" s="29"/>
    </row>
    <row r="6" spans="1:24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x14ac:dyDescent="0.25">
      <c r="A7" s="29"/>
      <c r="B7" s="29"/>
      <c r="C7" s="29"/>
      <c r="D7" s="29" t="str">
        <f>'[1]Revenue summary'!D7</f>
        <v>Return on Capital</v>
      </c>
      <c r="E7" s="29"/>
      <c r="F7" s="38"/>
      <c r="G7" s="38">
        <f ca="1">'[1]Revenue summary'!G7</f>
        <v>7.1568668379350111</v>
      </c>
      <c r="H7" s="38">
        <f ca="1">'[1]Revenue summary'!H7</f>
        <v>5.6695304032726996</v>
      </c>
      <c r="I7" s="38">
        <f ca="1">'[1]Revenue summary'!I7</f>
        <v>5.7348220874782152</v>
      </c>
      <c r="J7" s="38">
        <f ca="1">'[1]Revenue summary'!J7</f>
        <v>7.4565880539715668</v>
      </c>
      <c r="K7" s="38">
        <f ca="1">'[1]Revenue summary'!K7</f>
        <v>10.43447663886192</v>
      </c>
      <c r="L7" s="38">
        <f ca="1">'[1]Revenue summary'!L7</f>
        <v>0</v>
      </c>
      <c r="M7" s="38">
        <f ca="1">'[1]Revenue summary'!M7</f>
        <v>0</v>
      </c>
      <c r="N7" s="38">
        <f ca="1">'[1]Revenue summary'!N7</f>
        <v>0</v>
      </c>
      <c r="O7" s="38">
        <f ca="1">'[1]Revenue summary'!O7</f>
        <v>0</v>
      </c>
      <c r="P7" s="38">
        <f ca="1">'[1]Revenue summary'!P7</f>
        <v>0</v>
      </c>
      <c r="Q7" s="39">
        <f ca="1">'[1]Revenue summary'!Q7</f>
        <v>36.452284021519418</v>
      </c>
      <c r="R7" s="29"/>
      <c r="S7" s="29"/>
      <c r="T7" s="29"/>
      <c r="U7" s="29"/>
      <c r="V7" s="29"/>
      <c r="W7" s="29"/>
      <c r="X7" s="29"/>
    </row>
    <row r="8" spans="1:24" x14ac:dyDescent="0.25">
      <c r="A8" s="29"/>
      <c r="B8" s="29"/>
      <c r="C8" s="29"/>
      <c r="D8" s="29" t="str">
        <f>'[1]Revenue summary'!D8</f>
        <v>Return of Capital (regulatory depreciation)</v>
      </c>
      <c r="E8" s="29"/>
      <c r="F8" s="38"/>
      <c r="G8" s="38">
        <f ca="1">'[1]Revenue summary'!G8</f>
        <v>44.924724319175638</v>
      </c>
      <c r="H8" s="38">
        <f ca="1">'[1]Revenue summary'!H8</f>
        <v>19.036463377931987</v>
      </c>
      <c r="I8" s="38">
        <f ca="1">'[1]Revenue summary'!I8</f>
        <v>14.230837392509603</v>
      </c>
      <c r="J8" s="38">
        <f ca="1">'[1]Revenue summary'!J8</f>
        <v>15.827474759787282</v>
      </c>
      <c r="K8" s="38">
        <f ca="1">'[1]Revenue summary'!K8</f>
        <v>16.527668960534502</v>
      </c>
      <c r="L8" s="38">
        <f ca="1">'[1]Revenue summary'!L8</f>
        <v>0</v>
      </c>
      <c r="M8" s="38">
        <f ca="1">'[1]Revenue summary'!M8</f>
        <v>0</v>
      </c>
      <c r="N8" s="38">
        <f ca="1">'[1]Revenue summary'!N8</f>
        <v>0</v>
      </c>
      <c r="O8" s="38">
        <f ca="1">'[1]Revenue summary'!O8</f>
        <v>0</v>
      </c>
      <c r="P8" s="38">
        <f ca="1">'[1]Revenue summary'!P8</f>
        <v>0</v>
      </c>
      <c r="Q8" s="39">
        <f ca="1">'[1]Revenue summary'!Q8</f>
        <v>110.54716880993901</v>
      </c>
      <c r="R8" s="29"/>
      <c r="S8" s="29"/>
      <c r="T8" s="29"/>
      <c r="U8" s="29"/>
      <c r="V8" s="29"/>
      <c r="W8" s="29"/>
      <c r="X8" s="29"/>
    </row>
    <row r="9" spans="1:24" x14ac:dyDescent="0.25">
      <c r="A9" s="29"/>
      <c r="B9" s="29"/>
      <c r="C9" s="29"/>
      <c r="D9" s="29" t="str">
        <f>'[1]Revenue summary'!D9</f>
        <v>Operating Expenditure</v>
      </c>
      <c r="E9" s="29"/>
      <c r="F9" s="38"/>
      <c r="G9" s="38">
        <f ca="1">'[1]Revenue summary'!G9</f>
        <v>11.663337758126334</v>
      </c>
      <c r="H9" s="38">
        <f ca="1">'[1]Revenue summary'!H9</f>
        <v>12.254315162465506</v>
      </c>
      <c r="I9" s="38">
        <f ca="1">'[1]Revenue summary'!I9</f>
        <v>13.372081611132973</v>
      </c>
      <c r="J9" s="38">
        <f ca="1">'[1]Revenue summary'!J9</f>
        <v>14.388836889953037</v>
      </c>
      <c r="K9" s="38">
        <f ca="1">'[1]Revenue summary'!K9</f>
        <v>15.200376017246171</v>
      </c>
      <c r="L9" s="38">
        <f ca="1">'[1]Revenue summary'!L9</f>
        <v>0</v>
      </c>
      <c r="M9" s="38">
        <f ca="1">'[1]Revenue summary'!M9</f>
        <v>0</v>
      </c>
      <c r="N9" s="38">
        <f ca="1">'[1]Revenue summary'!N9</f>
        <v>0</v>
      </c>
      <c r="O9" s="38">
        <f ca="1">'[1]Revenue summary'!O9</f>
        <v>0</v>
      </c>
      <c r="P9" s="38">
        <f ca="1">'[1]Revenue summary'!P9</f>
        <v>0</v>
      </c>
      <c r="Q9" s="39">
        <f ca="1">'[1]Revenue summary'!Q9</f>
        <v>66.87894743892403</v>
      </c>
      <c r="R9" s="29"/>
      <c r="S9" s="29"/>
      <c r="T9" s="29"/>
      <c r="U9" s="29"/>
      <c r="V9" s="29"/>
      <c r="W9" s="29"/>
      <c r="X9" s="29"/>
    </row>
    <row r="10" spans="1:24" x14ac:dyDescent="0.25">
      <c r="A10" s="29"/>
      <c r="B10" s="29"/>
      <c r="C10" s="29"/>
      <c r="D10" s="29" t="str">
        <f>'[1]Revenue summary'!D10</f>
        <v>Revenue Adjustments</v>
      </c>
      <c r="E10" s="29"/>
      <c r="F10" s="38"/>
      <c r="G10" s="38">
        <f ca="1">'[1]Revenue summary'!G10</f>
        <v>0</v>
      </c>
      <c r="H10" s="38">
        <f ca="1">'[1]Revenue summary'!H10</f>
        <v>0</v>
      </c>
      <c r="I10" s="38">
        <f ca="1">'[1]Revenue summary'!I10</f>
        <v>0</v>
      </c>
      <c r="J10" s="38">
        <f ca="1">'[1]Revenue summary'!J10</f>
        <v>0</v>
      </c>
      <c r="K10" s="38">
        <f ca="1">'[1]Revenue summary'!K10</f>
        <v>0</v>
      </c>
      <c r="L10" s="38">
        <f ca="1">'[1]Revenue summary'!L10</f>
        <v>0</v>
      </c>
      <c r="M10" s="38">
        <f ca="1">'[1]Revenue summary'!M10</f>
        <v>0</v>
      </c>
      <c r="N10" s="38">
        <f ca="1">'[1]Revenue summary'!N10</f>
        <v>0</v>
      </c>
      <c r="O10" s="38">
        <f ca="1">'[1]Revenue summary'!O10</f>
        <v>0</v>
      </c>
      <c r="P10" s="38">
        <f ca="1">'[1]Revenue summary'!P10</f>
        <v>0</v>
      </c>
      <c r="Q10" s="39">
        <f ca="1">'[1]Revenue summary'!Q10</f>
        <v>0</v>
      </c>
      <c r="R10" s="29"/>
      <c r="S10" s="29"/>
      <c r="T10" s="29"/>
      <c r="U10" s="29"/>
      <c r="V10" s="29"/>
      <c r="W10" s="29"/>
      <c r="X10" s="29"/>
    </row>
    <row r="11" spans="1:24" x14ac:dyDescent="0.25">
      <c r="A11" s="29"/>
      <c r="B11" s="29"/>
      <c r="C11" s="29"/>
      <c r="D11" s="29" t="str">
        <f>'[1]Revenue summary'!D11</f>
        <v>Net Tax Allowance</v>
      </c>
      <c r="E11" s="29"/>
      <c r="F11" s="38"/>
      <c r="G11" s="38">
        <f ca="1">'[1]Revenue summary'!G11</f>
        <v>4.7277648657401175</v>
      </c>
      <c r="H11" s="38">
        <f ca="1">'[1]Revenue summary'!H11</f>
        <v>0.57083291188498919</v>
      </c>
      <c r="I11" s="38">
        <f ca="1">'[1]Revenue summary'!I11</f>
        <v>0</v>
      </c>
      <c r="J11" s="38">
        <f ca="1">'[1]Revenue summary'!J11</f>
        <v>0</v>
      </c>
      <c r="K11" s="38">
        <f ca="1">'[1]Revenue summary'!K11</f>
        <v>0</v>
      </c>
      <c r="L11" s="38">
        <f ca="1">'[1]Revenue summary'!L11</f>
        <v>0</v>
      </c>
      <c r="M11" s="38">
        <f ca="1">'[1]Revenue summary'!M11</f>
        <v>0</v>
      </c>
      <c r="N11" s="38">
        <f ca="1">'[1]Revenue summary'!N11</f>
        <v>0</v>
      </c>
      <c r="O11" s="38">
        <f ca="1">'[1]Revenue summary'!O11</f>
        <v>0</v>
      </c>
      <c r="P11" s="38">
        <f ca="1">'[1]Revenue summary'!P11</f>
        <v>0</v>
      </c>
      <c r="Q11" s="39">
        <f ca="1">'[1]Revenue summary'!Q11</f>
        <v>5.2985977776251065</v>
      </c>
      <c r="R11" s="29"/>
      <c r="S11" s="29"/>
      <c r="T11" s="29"/>
      <c r="U11" s="29"/>
      <c r="V11" s="29"/>
      <c r="W11" s="29"/>
      <c r="X11" s="29"/>
    </row>
    <row r="12" spans="1:24" ht="13" x14ac:dyDescent="0.3">
      <c r="A12" s="29"/>
      <c r="B12" s="29"/>
      <c r="C12" s="29"/>
      <c r="D12" s="40" t="str">
        <f>'[1]Revenue summary'!D12</f>
        <v>Annual Revenue Requirement (unsmoothed)</v>
      </c>
      <c r="E12" s="40"/>
      <c r="F12" s="41">
        <f>'[1]Revenue summary'!F12</f>
        <v>71.042210871014859</v>
      </c>
      <c r="G12" s="42">
        <f ca="1">'[1]Revenue summary'!G12</f>
        <v>68.472693780977096</v>
      </c>
      <c r="H12" s="42">
        <f ca="1">'[1]Revenue summary'!H12</f>
        <v>37.531141855555184</v>
      </c>
      <c r="I12" s="42">
        <f ca="1">'[1]Revenue summary'!I12</f>
        <v>33.33774109112079</v>
      </c>
      <c r="J12" s="42">
        <f ca="1">'[1]Revenue summary'!J12</f>
        <v>37.672899703711892</v>
      </c>
      <c r="K12" s="42">
        <f ca="1">'[1]Revenue summary'!K12</f>
        <v>42.162521616642593</v>
      </c>
      <c r="L12" s="42">
        <f ca="1">'[1]Revenue summary'!L12</f>
        <v>0</v>
      </c>
      <c r="M12" s="42">
        <f ca="1">'[1]Revenue summary'!M12</f>
        <v>0</v>
      </c>
      <c r="N12" s="42">
        <f ca="1">'[1]Revenue summary'!N12</f>
        <v>0</v>
      </c>
      <c r="O12" s="42">
        <f ca="1">'[1]Revenue summary'!O12</f>
        <v>0</v>
      </c>
      <c r="P12" s="42">
        <f ca="1">'[1]Revenue summary'!P12</f>
        <v>0</v>
      </c>
      <c r="Q12" s="43">
        <f ca="1">'[1]Revenue summary'!Q12</f>
        <v>219.17699804800753</v>
      </c>
      <c r="R12" s="29"/>
      <c r="S12" s="44">
        <f ca="1">'[1]Revenue summary'!S12</f>
        <v>186.54211750853804</v>
      </c>
      <c r="T12" s="29" t="str">
        <f>'[1]Revenue summary'!T12</f>
        <v>NPV</v>
      </c>
      <c r="U12" s="29"/>
      <c r="V12" s="29"/>
      <c r="W12" s="29"/>
      <c r="X12" s="29"/>
    </row>
    <row r="13" spans="1:24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ht="13" x14ac:dyDescent="0.25">
      <c r="A14" s="35"/>
      <c r="B14" s="35"/>
      <c r="C14" s="36" t="str">
        <f>'[1]Revenue summary'!C14</f>
        <v>Revenue Smoothing ($m Nominal)</v>
      </c>
      <c r="D14" s="36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29"/>
      <c r="W14" s="29"/>
      <c r="X14" s="29"/>
    </row>
    <row r="15" spans="1:24" x14ac:dyDescent="0.25">
      <c r="A15" s="25"/>
      <c r="B15" s="25"/>
      <c r="C15" s="25"/>
      <c r="D15" s="25"/>
      <c r="E15" s="25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5"/>
      <c r="S15" s="25"/>
      <c r="T15" s="25"/>
      <c r="U15" s="25"/>
      <c r="V15" s="29"/>
      <c r="W15" s="29"/>
      <c r="X15" s="29"/>
    </row>
    <row r="16" spans="1:24" ht="13" x14ac:dyDescent="0.3">
      <c r="A16" s="25"/>
      <c r="B16" s="25"/>
      <c r="C16" s="40" t="str">
        <f>'[1]Revenue summary'!C16</f>
        <v>Weighted Average Price Cap</v>
      </c>
      <c r="D16" s="25"/>
      <c r="E16" s="25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5"/>
      <c r="S16" s="25"/>
      <c r="T16" s="25"/>
      <c r="U16" s="25"/>
      <c r="V16" s="29"/>
      <c r="W16" s="29"/>
      <c r="X16" s="29"/>
    </row>
    <row r="17" spans="1:24" ht="13" x14ac:dyDescent="0.3">
      <c r="A17" s="25"/>
      <c r="B17" s="25"/>
      <c r="C17" s="29"/>
      <c r="D17" s="40" t="str">
        <f>'[1]Revenue summary'!D17</f>
        <v>Expected Revenue (smoothed)</v>
      </c>
      <c r="E17" s="26"/>
      <c r="F17" s="41">
        <f>'[1]Revenue summary'!F17</f>
        <v>71.042210871014859</v>
      </c>
      <c r="G17" s="42">
        <f ca="1">'[1]Revenue summary'!G17</f>
        <v>0</v>
      </c>
      <c r="H17" s="42">
        <f ca="1">'[1]Revenue summary'!H17</f>
        <v>0</v>
      </c>
      <c r="I17" s="42">
        <f ca="1">'[1]Revenue summary'!I17</f>
        <v>0</v>
      </c>
      <c r="J17" s="42">
        <f ca="1">'[1]Revenue summary'!J17</f>
        <v>0</v>
      </c>
      <c r="K17" s="42">
        <f ca="1">'[1]Revenue summary'!K17</f>
        <v>0</v>
      </c>
      <c r="L17" s="42">
        <f ca="1">'[1]Revenue summary'!L17</f>
        <v>0</v>
      </c>
      <c r="M17" s="42">
        <f ca="1">'[1]Revenue summary'!M17</f>
        <v>0</v>
      </c>
      <c r="N17" s="42">
        <f ca="1">'[1]Revenue summary'!N17</f>
        <v>0</v>
      </c>
      <c r="O17" s="42">
        <f ca="1">'[1]Revenue summary'!O17</f>
        <v>0</v>
      </c>
      <c r="P17" s="42">
        <f ca="1">'[1]Revenue summary'!P17</f>
        <v>0</v>
      </c>
      <c r="Q17" s="43">
        <f ca="1">'[1]Revenue summary'!Q17</f>
        <v>0</v>
      </c>
      <c r="R17" s="45"/>
      <c r="S17" s="44">
        <f ca="1">'[1]Revenue summary'!S17</f>
        <v>0</v>
      </c>
      <c r="T17" s="29" t="str">
        <f>'[1]Revenue summary'!T17</f>
        <v>NPV</v>
      </c>
      <c r="U17" s="25"/>
      <c r="V17" s="29"/>
      <c r="W17" s="29"/>
      <c r="X17" s="29"/>
    </row>
    <row r="18" spans="1:24" x14ac:dyDescent="0.25">
      <c r="A18" s="25"/>
      <c r="B18" s="25"/>
      <c r="C18" s="29"/>
      <c r="D18" s="29" t="str">
        <f>'[1]Revenue summary'!D18</f>
        <v>X factors</v>
      </c>
      <c r="E18" s="25"/>
      <c r="F18" s="29"/>
      <c r="G18" s="46">
        <f>'[1]Revenue summary'!G18</f>
        <v>-1.4867946165324358E-2</v>
      </c>
      <c r="H18" s="46">
        <f>'[1]Revenue summary'!H18</f>
        <v>5.3213829243860582E-2</v>
      </c>
      <c r="I18" s="46">
        <f>'[1]Revenue summary'!I18</f>
        <v>5.3213829243860582E-2</v>
      </c>
      <c r="J18" s="46">
        <f>'[1]Revenue summary'!J18</f>
        <v>5.3213829243860582E-2</v>
      </c>
      <c r="K18" s="46">
        <f>'[1]Revenue summary'!K18</f>
        <v>5.3213829243860582E-2</v>
      </c>
      <c r="L18" s="46" t="str">
        <f>'[1]Revenue summary'!L18</f>
        <v/>
      </c>
      <c r="M18" s="46" t="str">
        <f>'[1]Revenue summary'!M18</f>
        <v/>
      </c>
      <c r="N18" s="46" t="str">
        <f>'[1]Revenue summary'!N18</f>
        <v/>
      </c>
      <c r="O18" s="46" t="str">
        <f>'[1]Revenue summary'!O18</f>
        <v/>
      </c>
      <c r="P18" s="46" t="str">
        <f>'[1]Revenue summary'!P18</f>
        <v/>
      </c>
      <c r="Q18" s="47"/>
      <c r="R18" s="25"/>
      <c r="S18" s="25"/>
      <c r="T18" s="25"/>
      <c r="U18" s="25"/>
      <c r="V18" s="29"/>
      <c r="W18" s="29"/>
      <c r="X18" s="29"/>
    </row>
    <row r="19" spans="1:24" x14ac:dyDescent="0.25">
      <c r="A19" s="25"/>
      <c r="B19" s="25"/>
      <c r="C19" s="29"/>
      <c r="D19" s="29"/>
      <c r="E19" s="25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5"/>
      <c r="S19" s="25"/>
      <c r="T19" s="25"/>
      <c r="U19" s="25"/>
      <c r="V19" s="29"/>
      <c r="W19" s="29"/>
      <c r="X19" s="29"/>
    </row>
    <row r="20" spans="1:24" ht="13" x14ac:dyDescent="0.3">
      <c r="A20" s="25"/>
      <c r="B20" s="25"/>
      <c r="C20" s="40" t="str">
        <f>'[1]Revenue summary'!C20</f>
        <v>Revenue Cap</v>
      </c>
      <c r="D20" s="29"/>
      <c r="E20" s="25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5"/>
      <c r="S20" s="25"/>
      <c r="T20" s="25"/>
      <c r="U20" s="25"/>
      <c r="V20" s="29"/>
      <c r="W20" s="29"/>
      <c r="X20" s="29"/>
    </row>
    <row r="21" spans="1:24" ht="13" x14ac:dyDescent="0.3">
      <c r="A21" s="25"/>
      <c r="B21" s="25"/>
      <c r="C21" s="29"/>
      <c r="D21" s="40" t="str">
        <f>'[1]Revenue summary'!D21</f>
        <v>Expected Revenue (smoothed)</v>
      </c>
      <c r="E21" s="26"/>
      <c r="F21" s="41">
        <f>'[1]Revenue summary'!F21</f>
        <v>71.042210871014859</v>
      </c>
      <c r="G21" s="42">
        <f ca="1">'[1]Revenue summary'!G21</f>
        <v>48.060055654241545</v>
      </c>
      <c r="H21" s="42">
        <f ca="1">'[1]Revenue summary'!H21</f>
        <v>46.085229422426551</v>
      </c>
      <c r="I21" s="42">
        <f ca="1">'[1]Revenue summary'!I21</f>
        <v>44.191550384321062</v>
      </c>
      <c r="J21" s="42">
        <f ca="1">'[1]Revenue summary'!J21</f>
        <v>42.375684136654129</v>
      </c>
      <c r="K21" s="42">
        <f ca="1">'[1]Revenue summary'!K21</f>
        <v>40.634433289459459</v>
      </c>
      <c r="L21" s="42">
        <f ca="1">'[1]Revenue summary'!L21</f>
        <v>0</v>
      </c>
      <c r="M21" s="42">
        <f ca="1">'[1]Revenue summary'!M21</f>
        <v>0</v>
      </c>
      <c r="N21" s="42">
        <f ca="1">'[1]Revenue summary'!N21</f>
        <v>0</v>
      </c>
      <c r="O21" s="42">
        <f ca="1">'[1]Revenue summary'!O21</f>
        <v>0</v>
      </c>
      <c r="P21" s="42">
        <f ca="1">'[1]Revenue summary'!P21</f>
        <v>0</v>
      </c>
      <c r="Q21" s="43">
        <f ca="1">'[1]Revenue summary'!Q21</f>
        <v>221.34695288710273</v>
      </c>
      <c r="R21" s="45"/>
      <c r="S21" s="44">
        <f ca="1">'[1]Revenue summary'!S21</f>
        <v>186.54211750853807</v>
      </c>
      <c r="T21" s="29" t="str">
        <f>'[1]Revenue summary'!T21</f>
        <v>NPV</v>
      </c>
      <c r="U21" s="25"/>
      <c r="V21" s="29"/>
      <c r="W21" s="29"/>
      <c r="X21" s="29"/>
    </row>
    <row r="22" spans="1:24" x14ac:dyDescent="0.25">
      <c r="A22" s="25"/>
      <c r="B22" s="25"/>
      <c r="C22" s="29"/>
      <c r="D22" s="29" t="str">
        <f>'[1]Revenue summary'!D22</f>
        <v>X factors</v>
      </c>
      <c r="E22" s="25"/>
      <c r="F22" s="29"/>
      <c r="G22" s="46">
        <f>'[1]Revenue summary'!G22</f>
        <v>0.34</v>
      </c>
      <c r="H22" s="46">
        <f>'[1]Revenue summary'!H22</f>
        <v>6.44788312361088E-2</v>
      </c>
      <c r="I22" s="46">
        <f>'[1]Revenue summary'!I22</f>
        <v>6.44788312361088E-2</v>
      </c>
      <c r="J22" s="46">
        <f>'[1]Revenue summary'!J22</f>
        <v>6.44788312361088E-2</v>
      </c>
      <c r="K22" s="46">
        <f>'[1]Revenue summary'!K22</f>
        <v>6.44788312361088E-2</v>
      </c>
      <c r="L22" s="46" t="str">
        <f>'[1]Revenue summary'!L22</f>
        <v/>
      </c>
      <c r="M22" s="46" t="str">
        <f>'[1]Revenue summary'!M22</f>
        <v/>
      </c>
      <c r="N22" s="46" t="str">
        <f>'[1]Revenue summary'!N22</f>
        <v/>
      </c>
      <c r="O22" s="46" t="str">
        <f>'[1]Revenue summary'!O22</f>
        <v/>
      </c>
      <c r="P22" s="46" t="str">
        <f>'[1]Revenue summary'!P22</f>
        <v/>
      </c>
      <c r="Q22" s="47"/>
      <c r="R22" s="25"/>
      <c r="S22" s="25"/>
      <c r="T22" s="25"/>
      <c r="U22" s="25"/>
      <c r="V22" s="29"/>
      <c r="W22" s="29"/>
      <c r="X22" s="29"/>
    </row>
    <row r="23" spans="1:24" x14ac:dyDescent="0.25">
      <c r="A23" s="25"/>
      <c r="B23" s="25"/>
      <c r="C23" s="29"/>
      <c r="D23" s="29"/>
      <c r="E23" s="25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5"/>
      <c r="S23" s="25"/>
      <c r="T23" s="25"/>
      <c r="U23" s="25"/>
      <c r="V23" s="29"/>
      <c r="W23" s="29"/>
      <c r="X23" s="29"/>
    </row>
    <row r="24" spans="1:24" ht="13" x14ac:dyDescent="0.3">
      <c r="A24" s="25"/>
      <c r="B24" s="25"/>
      <c r="C24" s="40" t="str">
        <f>'[1]Revenue summary'!C24</f>
        <v>Revenue Yield</v>
      </c>
      <c r="D24" s="29"/>
      <c r="E24" s="25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5"/>
      <c r="S24" s="25"/>
      <c r="T24" s="25"/>
      <c r="U24" s="25"/>
      <c r="V24" s="29"/>
      <c r="W24" s="29"/>
      <c r="X24" s="29"/>
    </row>
    <row r="25" spans="1:24" ht="13" x14ac:dyDescent="0.3">
      <c r="A25" s="25"/>
      <c r="B25" s="25"/>
      <c r="C25" s="29"/>
      <c r="D25" s="40" t="str">
        <f>'[1]Revenue summary'!D25</f>
        <v>Expected Revenue (smoothed)</v>
      </c>
      <c r="E25" s="26"/>
      <c r="F25" s="41">
        <f>'[1]Revenue summary'!F25</f>
        <v>71.042210871014859</v>
      </c>
      <c r="G25" s="42">
        <f ca="1">'[1]Revenue summary'!G25</f>
        <v>0</v>
      </c>
      <c r="H25" s="42">
        <f ca="1">'[1]Revenue summary'!H25</f>
        <v>0</v>
      </c>
      <c r="I25" s="42">
        <f ca="1">'[1]Revenue summary'!I25</f>
        <v>0</v>
      </c>
      <c r="J25" s="42">
        <f ca="1">'[1]Revenue summary'!J25</f>
        <v>0</v>
      </c>
      <c r="K25" s="42">
        <f ca="1">'[1]Revenue summary'!K25</f>
        <v>0</v>
      </c>
      <c r="L25" s="42">
        <f ca="1">'[1]Revenue summary'!L25</f>
        <v>0</v>
      </c>
      <c r="M25" s="42">
        <f ca="1">'[1]Revenue summary'!M25</f>
        <v>0</v>
      </c>
      <c r="N25" s="42">
        <f ca="1">'[1]Revenue summary'!N25</f>
        <v>0</v>
      </c>
      <c r="O25" s="42">
        <f ca="1">'[1]Revenue summary'!O25</f>
        <v>0</v>
      </c>
      <c r="P25" s="42">
        <f ca="1">'[1]Revenue summary'!P25</f>
        <v>0</v>
      </c>
      <c r="Q25" s="43">
        <f ca="1">'[1]Revenue summary'!Q25</f>
        <v>0</v>
      </c>
      <c r="R25" s="45"/>
      <c r="S25" s="44">
        <f ca="1">'[1]Revenue summary'!S25</f>
        <v>0</v>
      </c>
      <c r="T25" s="29" t="str">
        <f>'[1]Revenue summary'!T25</f>
        <v>NPV</v>
      </c>
      <c r="U25" s="25"/>
      <c r="V25" s="29"/>
      <c r="W25" s="29"/>
      <c r="X25" s="29"/>
    </row>
    <row r="26" spans="1:24" x14ac:dyDescent="0.25">
      <c r="A26" s="25"/>
      <c r="B26" s="25"/>
      <c r="C26" s="29"/>
      <c r="D26" s="29" t="str">
        <f>'[1]Revenue summary'!D26</f>
        <v>X factors</v>
      </c>
      <c r="E26" s="25"/>
      <c r="F26" s="29"/>
      <c r="G26" s="46">
        <f>'[1]Revenue summary'!G26</f>
        <v>-3.0410795392299333E-2</v>
      </c>
      <c r="H26" s="46">
        <f>'[1]Revenue summary'!H26</f>
        <v>3.8625093472794338E-2</v>
      </c>
      <c r="I26" s="46">
        <f>'[1]Revenue summary'!I26</f>
        <v>3.8538153253995511E-2</v>
      </c>
      <c r="J26" s="46">
        <f>'[1]Revenue summary'!J26</f>
        <v>3.8452869688403224E-2</v>
      </c>
      <c r="K26" s="46">
        <f>'[1]Revenue summary'!K26</f>
        <v>3.8369270081727191E-2</v>
      </c>
      <c r="L26" s="46" t="str">
        <f>'[1]Revenue summary'!L26</f>
        <v/>
      </c>
      <c r="M26" s="46" t="str">
        <f>'[1]Revenue summary'!M26</f>
        <v/>
      </c>
      <c r="N26" s="46" t="str">
        <f>'[1]Revenue summary'!N26</f>
        <v/>
      </c>
      <c r="O26" s="46" t="str">
        <f>'[1]Revenue summary'!O26</f>
        <v/>
      </c>
      <c r="P26" s="46" t="str">
        <f>'[1]Revenue summary'!P26</f>
        <v/>
      </c>
      <c r="Q26" s="47"/>
      <c r="R26" s="25"/>
      <c r="S26" s="25"/>
      <c r="T26" s="25"/>
      <c r="U26" s="25"/>
      <c r="V26" s="29"/>
      <c r="W26" s="29"/>
      <c r="X26" s="29"/>
    </row>
    <row r="27" spans="1:24" x14ac:dyDescent="0.25">
      <c r="A27" s="25"/>
      <c r="B27" s="25"/>
      <c r="C27" s="29"/>
      <c r="D27" s="29"/>
      <c r="E27" s="25"/>
      <c r="F27" s="29"/>
      <c r="G27" s="29"/>
      <c r="H27" s="48"/>
      <c r="I27" s="48"/>
      <c r="J27" s="48"/>
      <c r="K27" s="48"/>
      <c r="L27" s="48"/>
      <c r="M27" s="48"/>
      <c r="N27" s="48"/>
      <c r="O27" s="48"/>
      <c r="P27" s="48"/>
      <c r="Q27" s="29"/>
      <c r="R27" s="25"/>
      <c r="S27" s="25"/>
      <c r="T27" s="25"/>
      <c r="U27" s="25"/>
      <c r="V27" s="29"/>
      <c r="W27" s="29"/>
      <c r="X27" s="29"/>
    </row>
    <row r="28" spans="1:24" ht="13" x14ac:dyDescent="0.25">
      <c r="A28" s="35"/>
      <c r="B28" s="35"/>
      <c r="C28" s="36" t="str">
        <f>'[1]Revenue summary'!C28</f>
        <v>Building Block Components ($m Real 2025-26)</v>
      </c>
      <c r="D28" s="36"/>
      <c r="E28" s="36"/>
      <c r="F28" s="36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29"/>
      <c r="W28" s="29"/>
      <c r="X28" s="29"/>
    </row>
    <row r="29" spans="1:24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</row>
    <row r="30" spans="1:24" x14ac:dyDescent="0.25">
      <c r="A30" s="29"/>
      <c r="B30" s="29"/>
      <c r="C30" s="29"/>
      <c r="D30" s="29" t="str">
        <f>'[1]Revenue summary'!D30</f>
        <v>Return on Capital</v>
      </c>
      <c r="E30" s="29"/>
      <c r="F30" s="38"/>
      <c r="G30" s="38">
        <f ca="1">'[1]Revenue summary'!G30</f>
        <v>6.9823091101804993</v>
      </c>
      <c r="H30" s="38">
        <f ca="1">'[1]Revenue summary'!H30</f>
        <v>5.3963406574874</v>
      </c>
      <c r="I30" s="38">
        <f ca="1">'[1]Revenue summary'!I30</f>
        <v>5.325352412161835</v>
      </c>
      <c r="J30" s="38">
        <f ca="1">'[1]Revenue summary'!J30</f>
        <v>6.7553007555016915</v>
      </c>
      <c r="K30" s="38">
        <f ca="1">'[1]Revenue summary'!K30</f>
        <v>9.2225569162194514</v>
      </c>
      <c r="L30" s="38">
        <f ca="1">'[1]Revenue summary'!L30</f>
        <v>0</v>
      </c>
      <c r="M30" s="38">
        <f ca="1">'[1]Revenue summary'!M30</f>
        <v>0</v>
      </c>
      <c r="N30" s="38">
        <f ca="1">'[1]Revenue summary'!N30</f>
        <v>0</v>
      </c>
      <c r="O30" s="38">
        <f ca="1">'[1]Revenue summary'!O30</f>
        <v>0</v>
      </c>
      <c r="P30" s="38">
        <f ca="1">'[1]Revenue summary'!P30</f>
        <v>0</v>
      </c>
      <c r="Q30" s="39">
        <f ca="1">'[1]Revenue summary'!Q30</f>
        <v>33.681859851550875</v>
      </c>
      <c r="R30" s="29"/>
      <c r="S30" s="29"/>
      <c r="T30" s="29"/>
      <c r="U30" s="29"/>
      <c r="V30" s="29"/>
      <c r="W30" s="29"/>
      <c r="X30" s="29"/>
    </row>
    <row r="31" spans="1:24" x14ac:dyDescent="0.25">
      <c r="A31" s="29"/>
      <c r="B31" s="29"/>
      <c r="C31" s="29"/>
      <c r="D31" s="29" t="str">
        <f>'[1]Revenue summary'!D31</f>
        <v>Return of Capital (regulatory depreciation)</v>
      </c>
      <c r="E31" s="29"/>
      <c r="F31" s="38"/>
      <c r="G31" s="38">
        <f ca="1">'[1]Revenue summary'!G31</f>
        <v>43.828999335781113</v>
      </c>
      <c r="H31" s="38">
        <f ca="1">'[1]Revenue summary'!H31</f>
        <v>18.119179895711589</v>
      </c>
      <c r="I31" s="38">
        <f ca="1">'[1]Revenue summary'!I31</f>
        <v>13.21474721957915</v>
      </c>
      <c r="J31" s="38">
        <f ca="1">'[1]Revenue summary'!J31</f>
        <v>14.338910964181137</v>
      </c>
      <c r="K31" s="38">
        <f ca="1">'[1]Revenue summary'!K31</f>
        <v>14.608051074959151</v>
      </c>
      <c r="L31" s="38">
        <f ca="1">'[1]Revenue summary'!L31</f>
        <v>0</v>
      </c>
      <c r="M31" s="38">
        <f ca="1">'[1]Revenue summary'!M31</f>
        <v>0</v>
      </c>
      <c r="N31" s="38">
        <f ca="1">'[1]Revenue summary'!N31</f>
        <v>0</v>
      </c>
      <c r="O31" s="38">
        <f ca="1">'[1]Revenue summary'!O31</f>
        <v>0</v>
      </c>
      <c r="P31" s="38">
        <f ca="1">'[1]Revenue summary'!P31</f>
        <v>0</v>
      </c>
      <c r="Q31" s="39">
        <f ca="1">'[1]Revenue summary'!Q31</f>
        <v>104.10988849021214</v>
      </c>
      <c r="R31" s="29"/>
      <c r="S31" s="29"/>
      <c r="T31" s="29"/>
      <c r="U31" s="29"/>
      <c r="V31" s="29"/>
      <c r="W31" s="29"/>
      <c r="X31" s="29"/>
    </row>
    <row r="32" spans="1:24" x14ac:dyDescent="0.25">
      <c r="A32" s="29"/>
      <c r="B32" s="29"/>
      <c r="C32" s="29"/>
      <c r="D32" s="29" t="str">
        <f>'[1]Revenue summary'!D32</f>
        <v>Operating Expenditure</v>
      </c>
      <c r="E32" s="29"/>
      <c r="F32" s="38"/>
      <c r="G32" s="38">
        <f ca="1">'[1]Revenue summary'!G32</f>
        <v>11.378866105489108</v>
      </c>
      <c r="H32" s="38">
        <f ca="1">'[1]Revenue summary'!H32</f>
        <v>11.663833587117674</v>
      </c>
      <c r="I32" s="38">
        <f ca="1">'[1]Revenue summary'!I32</f>
        <v>12.417307106868885</v>
      </c>
      <c r="J32" s="38">
        <f ca="1">'[1]Revenue summary'!J32</f>
        <v>13.035576058371456</v>
      </c>
      <c r="K32" s="38">
        <f ca="1">'[1]Revenue summary'!K32</f>
        <v>13.434917516119905</v>
      </c>
      <c r="L32" s="38">
        <f ca="1">'[1]Revenue summary'!L32</f>
        <v>0</v>
      </c>
      <c r="M32" s="38">
        <f ca="1">'[1]Revenue summary'!M32</f>
        <v>0</v>
      </c>
      <c r="N32" s="38">
        <f ca="1">'[1]Revenue summary'!N32</f>
        <v>0</v>
      </c>
      <c r="O32" s="38">
        <f ca="1">'[1]Revenue summary'!O32</f>
        <v>0</v>
      </c>
      <c r="P32" s="38">
        <f ca="1">'[1]Revenue summary'!P32</f>
        <v>0</v>
      </c>
      <c r="Q32" s="39">
        <f ca="1">'[1]Revenue summary'!Q32</f>
        <v>61.930500373967021</v>
      </c>
      <c r="R32" s="29"/>
      <c r="S32" s="29"/>
      <c r="T32" s="29"/>
      <c r="U32" s="29"/>
      <c r="V32" s="29"/>
      <c r="W32" s="29"/>
      <c r="X32" s="29"/>
    </row>
    <row r="33" spans="1:24" x14ac:dyDescent="0.25">
      <c r="A33" s="29"/>
      <c r="B33" s="29"/>
      <c r="C33" s="29"/>
      <c r="D33" s="29" t="str">
        <f>'[1]Revenue summary'!D33</f>
        <v>Revenue Adjustments</v>
      </c>
      <c r="E33" s="29"/>
      <c r="F33" s="38"/>
      <c r="G33" s="38">
        <f ca="1">'[1]Revenue summary'!G33</f>
        <v>0</v>
      </c>
      <c r="H33" s="38">
        <f ca="1">'[1]Revenue summary'!H33</f>
        <v>0</v>
      </c>
      <c r="I33" s="38">
        <f ca="1">'[1]Revenue summary'!I33</f>
        <v>0</v>
      </c>
      <c r="J33" s="38">
        <f ca="1">'[1]Revenue summary'!J33</f>
        <v>0</v>
      </c>
      <c r="K33" s="38">
        <f ca="1">'[1]Revenue summary'!K33</f>
        <v>0</v>
      </c>
      <c r="L33" s="38">
        <f ca="1">'[1]Revenue summary'!L33</f>
        <v>0</v>
      </c>
      <c r="M33" s="38">
        <f ca="1">'[1]Revenue summary'!M33</f>
        <v>0</v>
      </c>
      <c r="N33" s="38">
        <f ca="1">'[1]Revenue summary'!N33</f>
        <v>0</v>
      </c>
      <c r="O33" s="38">
        <f ca="1">'[1]Revenue summary'!O33</f>
        <v>0</v>
      </c>
      <c r="P33" s="38">
        <f ca="1">'[1]Revenue summary'!P33</f>
        <v>0</v>
      </c>
      <c r="Q33" s="39">
        <f ca="1">'[1]Revenue summary'!Q33</f>
        <v>0</v>
      </c>
      <c r="R33" s="29"/>
      <c r="S33" s="29"/>
      <c r="T33" s="29"/>
      <c r="U33" s="29"/>
      <c r="V33" s="29"/>
      <c r="W33" s="29"/>
      <c r="X33" s="29"/>
    </row>
    <row r="34" spans="1:24" x14ac:dyDescent="0.25">
      <c r="A34" s="29"/>
      <c r="B34" s="29"/>
      <c r="C34" s="29"/>
      <c r="D34" s="29" t="str">
        <f>'[1]Revenue summary'!D34</f>
        <v>Net Tax Allowance</v>
      </c>
      <c r="E34" s="29"/>
      <c r="F34" s="38"/>
      <c r="G34" s="38">
        <f ca="1">'[1]Revenue summary'!G34</f>
        <v>4.6124535275513345</v>
      </c>
      <c r="H34" s="38">
        <f ca="1">'[1]Revenue summary'!H34</f>
        <v>0.54332698335275598</v>
      </c>
      <c r="I34" s="38">
        <f ca="1">'[1]Revenue summary'!I34</f>
        <v>0</v>
      </c>
      <c r="J34" s="38">
        <f ca="1">'[1]Revenue summary'!J34</f>
        <v>0</v>
      </c>
      <c r="K34" s="38">
        <f ca="1">'[1]Revenue summary'!K34</f>
        <v>0</v>
      </c>
      <c r="L34" s="38">
        <f ca="1">'[1]Revenue summary'!L34</f>
        <v>0</v>
      </c>
      <c r="M34" s="38">
        <f ca="1">'[1]Revenue summary'!M34</f>
        <v>0</v>
      </c>
      <c r="N34" s="38">
        <f ca="1">'[1]Revenue summary'!N34</f>
        <v>0</v>
      </c>
      <c r="O34" s="38">
        <f ca="1">'[1]Revenue summary'!O34</f>
        <v>0</v>
      </c>
      <c r="P34" s="38">
        <f ca="1">'[1]Revenue summary'!P34</f>
        <v>0</v>
      </c>
      <c r="Q34" s="39">
        <f ca="1">'[1]Revenue summary'!Q34</f>
        <v>5.1557805109040906</v>
      </c>
      <c r="R34" s="29"/>
      <c r="S34" s="29"/>
      <c r="T34" s="29"/>
      <c r="U34" s="29"/>
      <c r="V34" s="29"/>
      <c r="W34" s="29"/>
      <c r="X34" s="29"/>
    </row>
    <row r="35" spans="1:24" ht="13" x14ac:dyDescent="0.3">
      <c r="A35" s="29"/>
      <c r="B35" s="29"/>
      <c r="C35" s="29"/>
      <c r="D35" s="40" t="str">
        <f>'[1]Revenue summary'!D35</f>
        <v>Annual Revenue Requirement (unsmoothed)</v>
      </c>
      <c r="E35" s="40"/>
      <c r="F35" s="41">
        <f>'[1]Revenue summary'!F35</f>
        <v>71.042210871014859</v>
      </c>
      <c r="G35" s="42">
        <f ca="1">'[1]Revenue summary'!G35</f>
        <v>66.802628079002048</v>
      </c>
      <c r="H35" s="42">
        <f ca="1">'[1]Revenue summary'!H35</f>
        <v>35.722681123669425</v>
      </c>
      <c r="I35" s="42">
        <f ca="1">'[1]Revenue summary'!I35</f>
        <v>30.957406738609869</v>
      </c>
      <c r="J35" s="42">
        <f ca="1">'[1]Revenue summary'!J35</f>
        <v>34.129787778054286</v>
      </c>
      <c r="K35" s="42">
        <f ca="1">'[1]Revenue summary'!K35</f>
        <v>37.265525507298506</v>
      </c>
      <c r="L35" s="42">
        <f ca="1">'[1]Revenue summary'!L35</f>
        <v>0</v>
      </c>
      <c r="M35" s="42">
        <f ca="1">'[1]Revenue summary'!M35</f>
        <v>0</v>
      </c>
      <c r="N35" s="42">
        <f ca="1">'[1]Revenue summary'!N35</f>
        <v>0</v>
      </c>
      <c r="O35" s="42">
        <f ca="1">'[1]Revenue summary'!O35</f>
        <v>0</v>
      </c>
      <c r="P35" s="42">
        <f ca="1">'[1]Revenue summary'!P35</f>
        <v>0</v>
      </c>
      <c r="Q35" s="43">
        <f ca="1">'[1]Revenue summary'!Q35</f>
        <v>204.87802922663417</v>
      </c>
      <c r="R35" s="29"/>
      <c r="S35" s="49"/>
      <c r="T35" s="29"/>
      <c r="U35" s="29"/>
      <c r="V35" s="29"/>
      <c r="W35" s="29"/>
      <c r="X35" s="29"/>
    </row>
    <row r="36" spans="1:24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</row>
    <row r="37" spans="1:24" ht="13" x14ac:dyDescent="0.25">
      <c r="A37" s="35"/>
      <c r="B37" s="35"/>
      <c r="C37" s="36" t="str">
        <f>'[1]Revenue summary'!C37</f>
        <v>Revenue Smoothing ($m Real 2025-26)</v>
      </c>
      <c r="D37" s="36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29"/>
      <c r="W37" s="29"/>
      <c r="X37" s="29"/>
    </row>
    <row r="38" spans="1:24" x14ac:dyDescent="0.25">
      <c r="A38" s="25"/>
      <c r="B38" s="25"/>
      <c r="C38" s="25"/>
      <c r="D38" s="25"/>
      <c r="E38" s="25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5"/>
      <c r="S38" s="25"/>
      <c r="T38" s="25"/>
      <c r="U38" s="25"/>
      <c r="V38" s="29"/>
      <c r="W38" s="29"/>
      <c r="X38" s="29"/>
    </row>
    <row r="39" spans="1:24" ht="13" x14ac:dyDescent="0.3">
      <c r="A39" s="25"/>
      <c r="B39" s="25"/>
      <c r="C39" s="40" t="str">
        <f>'[1]Revenue summary'!C39</f>
        <v>Weighted Average Price Cap</v>
      </c>
      <c r="D39" s="26"/>
      <c r="E39" s="26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5"/>
      <c r="S39" s="29"/>
      <c r="T39" s="29"/>
      <c r="U39" s="25"/>
      <c r="V39" s="29"/>
      <c r="W39" s="29"/>
      <c r="X39" s="29"/>
    </row>
    <row r="40" spans="1:24" ht="13" x14ac:dyDescent="0.3">
      <c r="A40" s="25"/>
      <c r="B40" s="25"/>
      <c r="C40" s="40"/>
      <c r="D40" s="40" t="str">
        <f>'[1]Revenue summary'!D40</f>
        <v>Expected Revenue (smoothed)</v>
      </c>
      <c r="E40" s="26"/>
      <c r="F40" s="41">
        <f>'[1]Revenue summary'!F40</f>
        <v>71.042210871014859</v>
      </c>
      <c r="G40" s="42">
        <f ca="1">'[1]Revenue summary'!G40</f>
        <v>0</v>
      </c>
      <c r="H40" s="42">
        <f ca="1">'[1]Revenue summary'!H40</f>
        <v>0</v>
      </c>
      <c r="I40" s="42">
        <f ca="1">'[1]Revenue summary'!I40</f>
        <v>0</v>
      </c>
      <c r="J40" s="42">
        <f ca="1">'[1]Revenue summary'!J40</f>
        <v>0</v>
      </c>
      <c r="K40" s="42">
        <f ca="1">'[1]Revenue summary'!K40</f>
        <v>0</v>
      </c>
      <c r="L40" s="42">
        <f ca="1">'[1]Revenue summary'!L40</f>
        <v>0</v>
      </c>
      <c r="M40" s="42">
        <f ca="1">'[1]Revenue summary'!M40</f>
        <v>0</v>
      </c>
      <c r="N40" s="42">
        <f ca="1">'[1]Revenue summary'!N40</f>
        <v>0</v>
      </c>
      <c r="O40" s="42">
        <f ca="1">'[1]Revenue summary'!O40</f>
        <v>0</v>
      </c>
      <c r="P40" s="42">
        <f ca="1">'[1]Revenue summary'!P40</f>
        <v>0</v>
      </c>
      <c r="Q40" s="43">
        <f ca="1">'[1]Revenue summary'!Q40</f>
        <v>0</v>
      </c>
      <c r="R40" s="25"/>
      <c r="S40" s="49"/>
      <c r="T40" s="29"/>
      <c r="U40" s="25"/>
      <c r="V40" s="29"/>
      <c r="W40" s="29"/>
      <c r="X40" s="29"/>
    </row>
    <row r="41" spans="1:24" x14ac:dyDescent="0.25">
      <c r="A41" s="25"/>
      <c r="B41" s="25"/>
      <c r="C41" s="29"/>
      <c r="D41" s="29" t="str">
        <f>'[1]Revenue summary'!D41</f>
        <v>X factors</v>
      </c>
      <c r="E41" s="25"/>
      <c r="F41" s="29"/>
      <c r="G41" s="46">
        <f>'[1]Revenue summary'!G41</f>
        <v>-1.4867946165324358E-2</v>
      </c>
      <c r="H41" s="46">
        <f>'[1]Revenue summary'!H41</f>
        <v>5.3213829243860582E-2</v>
      </c>
      <c r="I41" s="46">
        <f>'[1]Revenue summary'!I41</f>
        <v>5.3213829243860582E-2</v>
      </c>
      <c r="J41" s="46">
        <f>'[1]Revenue summary'!J41</f>
        <v>5.3213829243860582E-2</v>
      </c>
      <c r="K41" s="46">
        <f>'[1]Revenue summary'!K41</f>
        <v>5.3213829243860582E-2</v>
      </c>
      <c r="L41" s="46" t="str">
        <f>'[1]Revenue summary'!L41</f>
        <v/>
      </c>
      <c r="M41" s="46" t="str">
        <f>'[1]Revenue summary'!M41</f>
        <v/>
      </c>
      <c r="N41" s="46" t="str">
        <f>'[1]Revenue summary'!N41</f>
        <v/>
      </c>
      <c r="O41" s="46" t="str">
        <f>'[1]Revenue summary'!O41</f>
        <v/>
      </c>
      <c r="P41" s="46" t="str">
        <f>'[1]Revenue summary'!P41</f>
        <v/>
      </c>
      <c r="Q41" s="47"/>
      <c r="R41" s="25"/>
      <c r="S41" s="29"/>
      <c r="T41" s="29"/>
      <c r="U41" s="25"/>
      <c r="V41" s="29"/>
      <c r="W41" s="29"/>
      <c r="X41" s="29"/>
    </row>
    <row r="42" spans="1:24" x14ac:dyDescent="0.25">
      <c r="A42" s="25"/>
      <c r="B42" s="25"/>
      <c r="C42" s="29"/>
      <c r="D42" s="29"/>
      <c r="E42" s="25"/>
      <c r="F42" s="29"/>
      <c r="G42" s="50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5"/>
      <c r="S42" s="29"/>
      <c r="T42" s="29"/>
      <c r="U42" s="25"/>
      <c r="V42" s="29"/>
      <c r="W42" s="29"/>
      <c r="X42" s="29"/>
    </row>
    <row r="43" spans="1:24" ht="13" x14ac:dyDescent="0.3">
      <c r="A43" s="25"/>
      <c r="B43" s="25"/>
      <c r="C43" s="40" t="str">
        <f>'[1]Revenue summary'!C43</f>
        <v>Revenue Cap</v>
      </c>
      <c r="D43" s="40"/>
      <c r="E43" s="25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5"/>
      <c r="S43" s="29"/>
      <c r="T43" s="29"/>
      <c r="U43" s="25"/>
      <c r="V43" s="29"/>
      <c r="W43" s="29"/>
      <c r="X43" s="29"/>
    </row>
    <row r="44" spans="1:24" ht="13" x14ac:dyDescent="0.3">
      <c r="A44" s="25"/>
      <c r="B44" s="25"/>
      <c r="C44" s="29"/>
      <c r="D44" s="40" t="str">
        <f>'[1]Revenue summary'!D44</f>
        <v>Expected Revenue (smoothed)</v>
      </c>
      <c r="E44" s="26"/>
      <c r="F44" s="41">
        <f>'[1]Revenue summary'!F44</f>
        <v>71.042210871014859</v>
      </c>
      <c r="G44" s="42">
        <f ca="1">'[1]Revenue summary'!G44</f>
        <v>46.887859174869803</v>
      </c>
      <c r="H44" s="42">
        <f ca="1">'[1]Revenue summary'!H44</f>
        <v>43.864584816110941</v>
      </c>
      <c r="I44" s="42">
        <f ca="1">'[1]Revenue summary'!I44</f>
        <v>41.036247654510937</v>
      </c>
      <c r="J44" s="42">
        <f ca="1">'[1]Revenue summary'!J44</f>
        <v>38.390278367432558</v>
      </c>
      <c r="K44" s="42">
        <f ca="1">'[1]Revenue summary'!K44</f>
        <v>35.914918087471641</v>
      </c>
      <c r="L44" s="42">
        <f ca="1">'[1]Revenue summary'!L44</f>
        <v>0</v>
      </c>
      <c r="M44" s="42">
        <f ca="1">'[1]Revenue summary'!M44</f>
        <v>0</v>
      </c>
      <c r="N44" s="42">
        <f ca="1">'[1]Revenue summary'!N44</f>
        <v>0</v>
      </c>
      <c r="O44" s="42">
        <f ca="1">'[1]Revenue summary'!O44</f>
        <v>0</v>
      </c>
      <c r="P44" s="42">
        <f ca="1">'[1]Revenue summary'!P44</f>
        <v>0</v>
      </c>
      <c r="Q44" s="43">
        <f ca="1">'[1]Revenue summary'!Q44</f>
        <v>206.09388810039587</v>
      </c>
      <c r="R44" s="25"/>
      <c r="S44" s="49"/>
      <c r="T44" s="29"/>
      <c r="U44" s="25"/>
      <c r="V44" s="29"/>
      <c r="W44" s="29"/>
      <c r="X44" s="29"/>
    </row>
    <row r="45" spans="1:24" x14ac:dyDescent="0.25">
      <c r="A45" s="25"/>
      <c r="B45" s="25"/>
      <c r="C45" s="29"/>
      <c r="D45" s="29" t="str">
        <f>'[1]Revenue summary'!D45</f>
        <v>X factors</v>
      </c>
      <c r="E45" s="25"/>
      <c r="F45" s="29"/>
      <c r="G45" s="46">
        <f>'[1]Revenue summary'!G45</f>
        <v>0.34</v>
      </c>
      <c r="H45" s="46">
        <f>'[1]Revenue summary'!H45</f>
        <v>6.44788312361088E-2</v>
      </c>
      <c r="I45" s="46">
        <f>'[1]Revenue summary'!I45</f>
        <v>6.44788312361088E-2</v>
      </c>
      <c r="J45" s="46">
        <f>'[1]Revenue summary'!J45</f>
        <v>6.44788312361088E-2</v>
      </c>
      <c r="K45" s="46">
        <f>'[1]Revenue summary'!K45</f>
        <v>6.44788312361088E-2</v>
      </c>
      <c r="L45" s="46" t="str">
        <f>'[1]Revenue summary'!L45</f>
        <v/>
      </c>
      <c r="M45" s="46" t="str">
        <f>'[1]Revenue summary'!M45</f>
        <v/>
      </c>
      <c r="N45" s="46" t="str">
        <f>'[1]Revenue summary'!N45</f>
        <v/>
      </c>
      <c r="O45" s="46" t="str">
        <f>'[1]Revenue summary'!O45</f>
        <v/>
      </c>
      <c r="P45" s="46" t="str">
        <f>'[1]Revenue summary'!P45</f>
        <v/>
      </c>
      <c r="Q45" s="47"/>
      <c r="R45" s="25"/>
      <c r="S45" s="29"/>
      <c r="T45" s="29"/>
      <c r="U45" s="25"/>
      <c r="V45" s="29"/>
      <c r="W45" s="29"/>
      <c r="X45" s="29"/>
    </row>
    <row r="46" spans="1:24" x14ac:dyDescent="0.25">
      <c r="A46" s="25"/>
      <c r="B46" s="25"/>
      <c r="C46" s="29"/>
      <c r="D46" s="29"/>
      <c r="E46" s="25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5"/>
      <c r="S46" s="29"/>
      <c r="T46" s="29"/>
      <c r="U46" s="25"/>
      <c r="V46" s="29"/>
      <c r="W46" s="29"/>
      <c r="X46" s="29"/>
    </row>
    <row r="47" spans="1:24" ht="13" x14ac:dyDescent="0.3">
      <c r="A47" s="25"/>
      <c r="B47" s="25"/>
      <c r="C47" s="40" t="str">
        <f>'[1]Revenue summary'!C47</f>
        <v>Revenue Yield</v>
      </c>
      <c r="D47" s="40"/>
      <c r="E47" s="25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5"/>
      <c r="S47" s="29"/>
      <c r="T47" s="29"/>
      <c r="U47" s="25"/>
      <c r="V47" s="29"/>
      <c r="W47" s="29"/>
      <c r="X47" s="29"/>
    </row>
    <row r="48" spans="1:24" ht="13" x14ac:dyDescent="0.3">
      <c r="A48" s="25"/>
      <c r="B48" s="25"/>
      <c r="C48" s="29"/>
      <c r="D48" s="40" t="str">
        <f>'[1]Revenue summary'!D48</f>
        <v>Expected Revenue (smoothed)</v>
      </c>
      <c r="E48" s="26"/>
      <c r="F48" s="41">
        <f>'[1]Revenue summary'!F48</f>
        <v>71.042210871014859</v>
      </c>
      <c r="G48" s="42">
        <f ca="1">'[1]Revenue summary'!G48</f>
        <v>0</v>
      </c>
      <c r="H48" s="42">
        <f ca="1">'[1]Revenue summary'!H48</f>
        <v>0</v>
      </c>
      <c r="I48" s="42">
        <f ca="1">'[1]Revenue summary'!I48</f>
        <v>0</v>
      </c>
      <c r="J48" s="42">
        <f ca="1">'[1]Revenue summary'!J48</f>
        <v>0</v>
      </c>
      <c r="K48" s="42">
        <f ca="1">'[1]Revenue summary'!K48</f>
        <v>0</v>
      </c>
      <c r="L48" s="42">
        <f ca="1">'[1]Revenue summary'!L48</f>
        <v>0</v>
      </c>
      <c r="M48" s="42">
        <f ca="1">'[1]Revenue summary'!M48</f>
        <v>0</v>
      </c>
      <c r="N48" s="42">
        <f ca="1">'[1]Revenue summary'!N48</f>
        <v>0</v>
      </c>
      <c r="O48" s="42">
        <f ca="1">'[1]Revenue summary'!O48</f>
        <v>0</v>
      </c>
      <c r="P48" s="42">
        <f ca="1">'[1]Revenue summary'!P48</f>
        <v>0</v>
      </c>
      <c r="Q48" s="43">
        <f ca="1">'[1]Revenue summary'!Q48</f>
        <v>0</v>
      </c>
      <c r="R48" s="25"/>
      <c r="S48" s="49"/>
      <c r="T48" s="29"/>
      <c r="U48" s="25"/>
      <c r="V48" s="29"/>
      <c r="W48" s="29"/>
      <c r="X48" s="29"/>
    </row>
    <row r="49" spans="1:25" x14ac:dyDescent="0.25">
      <c r="A49" s="25"/>
      <c r="B49" s="25"/>
      <c r="C49" s="29"/>
      <c r="D49" s="29" t="str">
        <f>'[1]Revenue summary'!D49</f>
        <v>X factors</v>
      </c>
      <c r="E49" s="25"/>
      <c r="F49" s="29"/>
      <c r="G49" s="46">
        <f>'[1]Revenue summary'!G49</f>
        <v>-3.0410795392299333E-2</v>
      </c>
      <c r="H49" s="46">
        <f>'[1]Revenue summary'!H49</f>
        <v>3.8625093472794338E-2</v>
      </c>
      <c r="I49" s="46">
        <f>'[1]Revenue summary'!I49</f>
        <v>3.8538153253995511E-2</v>
      </c>
      <c r="J49" s="46">
        <f>'[1]Revenue summary'!J49</f>
        <v>3.8452869688403224E-2</v>
      </c>
      <c r="K49" s="46">
        <f>'[1]Revenue summary'!K49</f>
        <v>3.8369270081727191E-2</v>
      </c>
      <c r="L49" s="46" t="str">
        <f>'[1]Revenue summary'!L49</f>
        <v/>
      </c>
      <c r="M49" s="46" t="str">
        <f>'[1]Revenue summary'!M49</f>
        <v/>
      </c>
      <c r="N49" s="46" t="str">
        <f>'[1]Revenue summary'!N49</f>
        <v/>
      </c>
      <c r="O49" s="46" t="str">
        <f>'[1]Revenue summary'!O49</f>
        <v/>
      </c>
      <c r="P49" s="46" t="str">
        <f>'[1]Revenue summary'!P49</f>
        <v/>
      </c>
      <c r="Q49" s="47"/>
      <c r="R49" s="25"/>
      <c r="S49" s="29"/>
      <c r="T49" s="29"/>
      <c r="U49" s="25"/>
      <c r="V49" s="29"/>
      <c r="W49" s="29"/>
      <c r="X49" s="29"/>
    </row>
    <row r="50" spans="1:25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9"/>
      <c r="W50" s="29"/>
      <c r="X50" s="29"/>
    </row>
    <row r="51" spans="1:25" ht="13" x14ac:dyDescent="0.3">
      <c r="A51" s="51"/>
      <c r="B51" s="51"/>
      <c r="C51" s="52" t="str">
        <f>'[1]Revenue summary'!C51</f>
        <v>Price Path Analysis ($ Nominal)</v>
      </c>
      <c r="D51" s="52"/>
      <c r="E51" s="51"/>
      <c r="F51" s="52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29"/>
      <c r="W51" s="29"/>
      <c r="X51" s="29"/>
      <c r="Y51" s="25"/>
    </row>
    <row r="52" spans="1:25" x14ac:dyDescent="0.25">
      <c r="A52" s="25"/>
      <c r="B52" s="25"/>
      <c r="C52" s="29"/>
      <c r="D52" s="29"/>
      <c r="E52" s="25"/>
      <c r="F52" s="25"/>
      <c r="G52" s="53"/>
      <c r="H52" s="53"/>
      <c r="I52" s="53"/>
      <c r="J52" s="53"/>
      <c r="K52" s="53"/>
      <c r="L52" s="53"/>
      <c r="M52" s="53"/>
      <c r="N52" s="53"/>
      <c r="O52" s="53"/>
      <c r="P52" s="25"/>
      <c r="Q52" s="25"/>
      <c r="R52" s="25"/>
      <c r="S52" s="25"/>
      <c r="T52" s="25"/>
      <c r="U52" s="25"/>
      <c r="V52" s="29"/>
      <c r="W52" s="29"/>
      <c r="X52" s="29"/>
    </row>
    <row r="53" spans="1:25" ht="13" x14ac:dyDescent="0.3">
      <c r="A53" s="25"/>
      <c r="B53" s="25"/>
      <c r="C53" s="29"/>
      <c r="D53" s="29" t="str">
        <f>'[1]Revenue summary'!D53</f>
        <v>Forecast Energy</v>
      </c>
      <c r="E53" s="25" t="str">
        <f>'[1]Revenue summary'!E53</f>
        <v>GWh</v>
      </c>
      <c r="F53" s="54">
        <f>'[1]Revenue summary'!F53</f>
        <v>0</v>
      </c>
      <c r="G53" s="53">
        <f>'[1]Revenue summary'!G53</f>
        <v>0</v>
      </c>
      <c r="H53" s="53">
        <f>'[1]Revenue summary'!H53</f>
        <v>0</v>
      </c>
      <c r="I53" s="53">
        <f>'[1]Revenue summary'!I53</f>
        <v>0</v>
      </c>
      <c r="J53" s="53">
        <f>'[1]Revenue summary'!J53</f>
        <v>0</v>
      </c>
      <c r="K53" s="53">
        <f>'[1]Revenue summary'!K53</f>
        <v>0</v>
      </c>
      <c r="L53" s="53">
        <f>'[1]Revenue summary'!L53</f>
        <v>0</v>
      </c>
      <c r="M53" s="53">
        <f>'[1]Revenue summary'!M53</f>
        <v>0</v>
      </c>
      <c r="N53" s="53">
        <f>'[1]Revenue summary'!N53</f>
        <v>0</v>
      </c>
      <c r="O53" s="53">
        <f>'[1]Revenue summary'!O53</f>
        <v>0</v>
      </c>
      <c r="P53" s="53">
        <f>'[1]Revenue summary'!P53</f>
        <v>0</v>
      </c>
      <c r="Q53" s="25"/>
      <c r="R53" s="25"/>
      <c r="S53" s="25"/>
      <c r="T53" s="25"/>
      <c r="U53" s="25"/>
      <c r="V53" s="29"/>
      <c r="W53" s="29"/>
      <c r="X53" s="29"/>
    </row>
    <row r="54" spans="1:25" x14ac:dyDescent="0.25">
      <c r="A54" s="25"/>
      <c r="B54" s="25"/>
      <c r="C54" s="29"/>
      <c r="D54" s="29"/>
      <c r="E54" s="25"/>
      <c r="F54" s="55"/>
      <c r="G54" s="55"/>
      <c r="H54" s="55"/>
      <c r="I54" s="55"/>
      <c r="J54" s="55"/>
      <c r="L54" s="53"/>
      <c r="M54" s="53"/>
      <c r="N54" s="53"/>
      <c r="O54" s="53"/>
      <c r="P54" s="53"/>
      <c r="Q54" s="25"/>
      <c r="R54" s="25"/>
      <c r="S54" s="25"/>
      <c r="T54" s="25"/>
      <c r="U54" s="25"/>
      <c r="V54" s="29"/>
      <c r="W54" s="29"/>
      <c r="X54" s="29"/>
    </row>
    <row r="55" spans="1:25" x14ac:dyDescent="0.25">
      <c r="A55" s="25"/>
      <c r="B55" s="25"/>
      <c r="C55" s="29" t="str">
        <f>'[1]Revenue summary'!C55</f>
        <v>Weighted Average Price Cap</v>
      </c>
      <c r="D55" s="29"/>
      <c r="E55" s="25"/>
      <c r="F55" s="29"/>
      <c r="G55" s="29"/>
      <c r="H55" s="29"/>
      <c r="I55" s="29"/>
      <c r="J55" s="29"/>
      <c r="K55" s="22"/>
      <c r="L55" s="29"/>
      <c r="M55" s="29"/>
      <c r="N55" s="29"/>
      <c r="O55" s="29"/>
      <c r="P55" s="29"/>
      <c r="Q55" s="25"/>
      <c r="R55" s="25"/>
      <c r="S55" s="56"/>
      <c r="T55" s="25"/>
      <c r="U55" s="25"/>
      <c r="V55" s="29"/>
      <c r="W55" s="29"/>
      <c r="X55" s="29"/>
    </row>
    <row r="56" spans="1:25" ht="13" x14ac:dyDescent="0.3">
      <c r="A56" s="25"/>
      <c r="B56" s="25"/>
      <c r="C56" s="29"/>
      <c r="D56" s="29" t="str">
        <f>'[1]Revenue summary'!D56</f>
        <v>Expected Revenue</v>
      </c>
      <c r="E56" s="25" t="str">
        <f>'[1]Revenue summary'!E56</f>
        <v>$m Nominal</v>
      </c>
      <c r="F56" s="23">
        <f>'[1]Revenue summary'!F56</f>
        <v>0</v>
      </c>
      <c r="G56" s="22">
        <f ca="1">'[1]Revenue summary'!G56</f>
        <v>0</v>
      </c>
      <c r="H56" s="22">
        <f ca="1">'[1]Revenue summary'!H56</f>
        <v>0</v>
      </c>
      <c r="I56" s="22">
        <f ca="1">'[1]Revenue summary'!I56</f>
        <v>0</v>
      </c>
      <c r="J56" s="22">
        <f ca="1">'[1]Revenue summary'!J56</f>
        <v>0</v>
      </c>
      <c r="K56" s="22">
        <f ca="1">'[1]Revenue summary'!K56</f>
        <v>0</v>
      </c>
      <c r="L56" s="22">
        <f ca="1">'[1]Revenue summary'!L56</f>
        <v>0</v>
      </c>
      <c r="M56" s="22">
        <f ca="1">'[1]Revenue summary'!M56</f>
        <v>0</v>
      </c>
      <c r="N56" s="22">
        <f ca="1">'[1]Revenue summary'!N56</f>
        <v>0</v>
      </c>
      <c r="O56" s="22">
        <f ca="1">'[1]Revenue summary'!O56</f>
        <v>0</v>
      </c>
      <c r="P56" s="22">
        <f ca="1">'[1]Revenue summary'!P56</f>
        <v>0</v>
      </c>
      <c r="Q56" s="25"/>
      <c r="R56" s="25"/>
      <c r="S56" s="57" t="e">
        <f ca="1">'[1]Revenue summary'!S56</f>
        <v>#DIV/0!</v>
      </c>
      <c r="T56" s="25" t="str">
        <f>'[1]Revenue summary'!T56</f>
        <v>Total cumulative change</v>
      </c>
      <c r="U56" s="25"/>
      <c r="V56" s="29"/>
      <c r="W56" s="29"/>
      <c r="X56" s="29"/>
    </row>
    <row r="57" spans="1:25" x14ac:dyDescent="0.25">
      <c r="A57" s="25"/>
      <c r="B57" s="25"/>
      <c r="C57" s="29"/>
      <c r="D57" s="29" t="str">
        <f>'[1]Revenue summary'!D57</f>
        <v>Annual Percentage Impact on Revenues</v>
      </c>
      <c r="E57" s="25" t="str">
        <f>'[1]Revenue summary'!E57</f>
        <v>%</v>
      </c>
      <c r="F57" s="29"/>
      <c r="G57" s="58" t="e">
        <f ca="1">'[1]Revenue summary'!G57</f>
        <v>#DIV/0!</v>
      </c>
      <c r="H57" s="58" t="e">
        <f ca="1">'[1]Revenue summary'!H57</f>
        <v>#DIV/0!</v>
      </c>
      <c r="I57" s="58" t="e">
        <f ca="1">'[1]Revenue summary'!I57</f>
        <v>#DIV/0!</v>
      </c>
      <c r="J57" s="58" t="e">
        <f ca="1">'[1]Revenue summary'!J57</f>
        <v>#DIV/0!</v>
      </c>
      <c r="K57" s="58" t="e">
        <f ca="1">'[1]Revenue summary'!K57</f>
        <v>#DIV/0!</v>
      </c>
      <c r="L57" s="58" t="e">
        <f ca="1">'[1]Revenue summary'!L57</f>
        <v>#DIV/0!</v>
      </c>
      <c r="M57" s="58" t="e">
        <f ca="1">'[1]Revenue summary'!M57</f>
        <v>#DIV/0!</v>
      </c>
      <c r="N57" s="58" t="e">
        <f ca="1">'[1]Revenue summary'!N57</f>
        <v>#DIV/0!</v>
      </c>
      <c r="O57" s="58" t="e">
        <f ca="1">'[1]Revenue summary'!O57</f>
        <v>#DIV/0!</v>
      </c>
      <c r="P57" s="58" t="e">
        <f ca="1">'[1]Revenue summary'!P57</f>
        <v>#DIV/0!</v>
      </c>
      <c r="Q57" s="25"/>
      <c r="R57" s="25"/>
      <c r="S57" s="59" t="e">
        <f ca="1">'[1]Revenue summary'!S57</f>
        <v>#DIV/0!</v>
      </c>
      <c r="T57" s="25" t="str">
        <f>'[1]Revenue summary'!T57</f>
        <v>Average yearly change</v>
      </c>
      <c r="U57" s="25"/>
      <c r="V57" s="29"/>
      <c r="W57" s="29"/>
      <c r="X57" s="29"/>
    </row>
    <row r="58" spans="1:25" x14ac:dyDescent="0.25">
      <c r="A58" s="25"/>
      <c r="B58" s="25"/>
      <c r="C58" s="29"/>
      <c r="D58" s="29"/>
      <c r="E58" s="25"/>
      <c r="F58" s="29"/>
      <c r="G58" s="60"/>
      <c r="H58" s="60"/>
      <c r="I58" s="60"/>
      <c r="J58" s="60"/>
      <c r="K58" s="60"/>
      <c r="L58" s="29"/>
      <c r="M58" s="29"/>
      <c r="N58" s="29"/>
      <c r="O58" s="29"/>
      <c r="P58" s="29"/>
      <c r="Q58" s="25"/>
      <c r="R58" s="25"/>
      <c r="S58" s="61"/>
      <c r="T58" s="25"/>
      <c r="U58" s="25"/>
      <c r="V58" s="29"/>
      <c r="W58" s="29"/>
      <c r="X58" s="29"/>
    </row>
    <row r="59" spans="1:25" ht="13" x14ac:dyDescent="0.3">
      <c r="A59" s="25"/>
      <c r="B59" s="25"/>
      <c r="C59" s="29"/>
      <c r="D59" s="29" t="str">
        <f>'[1]Revenue summary'!D59</f>
        <v>Price Path</v>
      </c>
      <c r="E59" s="25" t="str">
        <f>'[1]Revenue summary'!E59</f>
        <v>$/MWh</v>
      </c>
      <c r="F59" s="62">
        <f>'[1]Revenue summary'!F59</f>
        <v>0</v>
      </c>
      <c r="G59" s="38">
        <f ca="1">'[1]Revenue summary'!G59</f>
        <v>0</v>
      </c>
      <c r="H59" s="38">
        <f ca="1">'[1]Revenue summary'!H59</f>
        <v>0</v>
      </c>
      <c r="I59" s="38">
        <f ca="1">'[1]Revenue summary'!I59</f>
        <v>0</v>
      </c>
      <c r="J59" s="38">
        <f ca="1">'[1]Revenue summary'!J59</f>
        <v>0</v>
      </c>
      <c r="K59" s="38">
        <f ca="1">'[1]Revenue summary'!K59</f>
        <v>0</v>
      </c>
      <c r="L59" s="38">
        <f ca="1">'[1]Revenue summary'!L59</f>
        <v>0</v>
      </c>
      <c r="M59" s="38">
        <f ca="1">'[1]Revenue summary'!M59</f>
        <v>0</v>
      </c>
      <c r="N59" s="38">
        <f ca="1">'[1]Revenue summary'!N59</f>
        <v>0</v>
      </c>
      <c r="O59" s="38">
        <f ca="1">'[1]Revenue summary'!O59</f>
        <v>0</v>
      </c>
      <c r="P59" s="38">
        <f ca="1">'[1]Revenue summary'!P59</f>
        <v>0</v>
      </c>
      <c r="Q59" s="25"/>
      <c r="R59" s="25"/>
      <c r="S59" s="57" t="e">
        <f ca="1">'[1]Revenue summary'!S59</f>
        <v>#DIV/0!</v>
      </c>
      <c r="T59" s="25" t="str">
        <f>'[1]Revenue summary'!T59</f>
        <v>Total cumulative change</v>
      </c>
      <c r="U59" s="25"/>
      <c r="V59" s="29"/>
      <c r="W59" s="29"/>
      <c r="X59" s="29"/>
    </row>
    <row r="60" spans="1:25" x14ac:dyDescent="0.25">
      <c r="A60" s="25"/>
      <c r="B60" s="25"/>
      <c r="C60" s="29"/>
      <c r="D60" s="29" t="str">
        <f>'[1]Revenue summary'!D60</f>
        <v>Annual Percentage Impact on Prices</v>
      </c>
      <c r="E60" s="25" t="str">
        <f>'[1]Revenue summary'!E60</f>
        <v>%</v>
      </c>
      <c r="F60" s="29"/>
      <c r="G60" s="58" t="e">
        <f ca="1">'[1]Revenue summary'!G60</f>
        <v>#DIV/0!</v>
      </c>
      <c r="H60" s="58" t="e">
        <f ca="1">'[1]Revenue summary'!H60</f>
        <v>#DIV/0!</v>
      </c>
      <c r="I60" s="58" t="e">
        <f ca="1">'[1]Revenue summary'!I60</f>
        <v>#DIV/0!</v>
      </c>
      <c r="J60" s="58" t="e">
        <f ca="1">'[1]Revenue summary'!J60</f>
        <v>#DIV/0!</v>
      </c>
      <c r="K60" s="58" t="e">
        <f ca="1">'[1]Revenue summary'!K60</f>
        <v>#DIV/0!</v>
      </c>
      <c r="L60" s="58" t="e">
        <f ca="1">'[1]Revenue summary'!L60</f>
        <v>#DIV/0!</v>
      </c>
      <c r="M60" s="58" t="e">
        <f ca="1">'[1]Revenue summary'!M60</f>
        <v>#DIV/0!</v>
      </c>
      <c r="N60" s="58" t="e">
        <f ca="1">'[1]Revenue summary'!N60</f>
        <v>#DIV/0!</v>
      </c>
      <c r="O60" s="58" t="e">
        <f ca="1">'[1]Revenue summary'!O60</f>
        <v>#DIV/0!</v>
      </c>
      <c r="P60" s="58" t="e">
        <f ca="1">'[1]Revenue summary'!P60</f>
        <v>#DIV/0!</v>
      </c>
      <c r="Q60" s="25"/>
      <c r="R60" s="25"/>
      <c r="S60" s="59" t="e">
        <f ca="1">'[1]Revenue summary'!S60</f>
        <v>#DIV/0!</v>
      </c>
      <c r="T60" s="25" t="str">
        <f>'[1]Revenue summary'!T60</f>
        <v>Average yearly change</v>
      </c>
      <c r="U60" s="25"/>
      <c r="V60" s="29"/>
      <c r="W60" s="29"/>
      <c r="X60" s="29"/>
    </row>
    <row r="61" spans="1:25" x14ac:dyDescent="0.25">
      <c r="A61" s="25"/>
      <c r="B61" s="25"/>
      <c r="C61" s="25"/>
      <c r="D61" s="25"/>
      <c r="E61" s="25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5"/>
      <c r="R61" s="25"/>
      <c r="S61" s="25"/>
      <c r="T61" s="25"/>
      <c r="U61" s="25"/>
      <c r="V61" s="29"/>
      <c r="W61" s="29"/>
      <c r="X61" s="29"/>
    </row>
    <row r="62" spans="1:25" x14ac:dyDescent="0.25">
      <c r="A62" s="25"/>
      <c r="B62" s="25"/>
      <c r="C62" s="29" t="str">
        <f>'[1]Revenue summary'!C62</f>
        <v>Revenue Cap</v>
      </c>
      <c r="D62" s="29"/>
      <c r="E62" s="25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5"/>
      <c r="R62" s="25"/>
      <c r="S62" s="25"/>
      <c r="T62" s="25"/>
      <c r="U62" s="25"/>
      <c r="V62" s="29"/>
      <c r="W62" s="29"/>
      <c r="X62" s="29"/>
    </row>
    <row r="63" spans="1:25" ht="13" x14ac:dyDescent="0.3">
      <c r="A63" s="25"/>
      <c r="B63" s="25"/>
      <c r="C63" s="29"/>
      <c r="D63" s="29" t="str">
        <f>'[1]Revenue summary'!D63</f>
        <v>Expected Revenue</v>
      </c>
      <c r="E63" s="25" t="str">
        <f>'[1]Revenue summary'!E63</f>
        <v>$m Nominal</v>
      </c>
      <c r="F63" s="62">
        <f>'[1]Revenue summary'!F63</f>
        <v>71.042210871014859</v>
      </c>
      <c r="G63" s="38">
        <f ca="1">'[1]Revenue summary'!G63</f>
        <v>48.060055654241545</v>
      </c>
      <c r="H63" s="38">
        <f ca="1">'[1]Revenue summary'!H63</f>
        <v>46.085229422426551</v>
      </c>
      <c r="I63" s="38">
        <f ca="1">'[1]Revenue summary'!I63</f>
        <v>44.191550384321062</v>
      </c>
      <c r="J63" s="38">
        <f ca="1">'[1]Revenue summary'!J63</f>
        <v>42.375684136654129</v>
      </c>
      <c r="K63" s="38">
        <f ca="1">'[1]Revenue summary'!K63</f>
        <v>40.634433289459459</v>
      </c>
      <c r="L63" s="38">
        <f ca="1">'[1]Revenue summary'!L63</f>
        <v>0</v>
      </c>
      <c r="M63" s="38">
        <f ca="1">'[1]Revenue summary'!M63</f>
        <v>0</v>
      </c>
      <c r="N63" s="38">
        <f ca="1">'[1]Revenue summary'!N63</f>
        <v>0</v>
      </c>
      <c r="O63" s="38">
        <f ca="1">'[1]Revenue summary'!O63</f>
        <v>0</v>
      </c>
      <c r="P63" s="38">
        <f ca="1">'[1]Revenue summary'!P63</f>
        <v>0</v>
      </c>
      <c r="Q63" s="25"/>
      <c r="R63" s="25"/>
      <c r="S63" s="57">
        <f ca="1">'[1]Revenue summary'!S63</f>
        <v>-0.4280240889006699</v>
      </c>
      <c r="T63" s="25" t="str">
        <f>'[1]Revenue summary'!T63</f>
        <v>Total cumulative change</v>
      </c>
      <c r="U63" s="25"/>
      <c r="V63" s="29"/>
      <c r="W63" s="29"/>
      <c r="X63" s="29"/>
    </row>
    <row r="64" spans="1:25" x14ac:dyDescent="0.25">
      <c r="A64" s="25"/>
      <c r="B64" s="25"/>
      <c r="C64" s="29"/>
      <c r="D64" s="29" t="str">
        <f>'[1]Revenue summary'!D64</f>
        <v>Annual Percentage Impact on Revenues</v>
      </c>
      <c r="E64" s="25" t="str">
        <f>'[1]Revenue summary'!E64</f>
        <v>%</v>
      </c>
      <c r="F64" s="29"/>
      <c r="G64" s="58">
        <f ca="1">'[1]Revenue summary'!G64</f>
        <v>-0.32350000000000012</v>
      </c>
      <c r="H64" s="58">
        <f ca="1">'[1]Revenue summary'!H64</f>
        <v>-4.1090802017011541E-2</v>
      </c>
      <c r="I64" s="58">
        <f ca="1">'[1]Revenue summary'!I64</f>
        <v>-4.1090802017011652E-2</v>
      </c>
      <c r="J64" s="58">
        <f ca="1">'[1]Revenue summary'!J64</f>
        <v>-4.1090802017011652E-2</v>
      </c>
      <c r="K64" s="58">
        <f ca="1">'[1]Revenue summary'!K64</f>
        <v>-4.1090802017011541E-2</v>
      </c>
      <c r="L64" s="58" t="str">
        <f ca="1">'[1]Revenue summary'!L64</f>
        <v/>
      </c>
      <c r="M64" s="58" t="str">
        <f ca="1">'[1]Revenue summary'!M64</f>
        <v/>
      </c>
      <c r="N64" s="58" t="str">
        <f ca="1">'[1]Revenue summary'!N64</f>
        <v/>
      </c>
      <c r="O64" s="58" t="str">
        <f ca="1">'[1]Revenue summary'!O64</f>
        <v/>
      </c>
      <c r="P64" s="58" t="str">
        <f ca="1">'[1]Revenue summary'!P64</f>
        <v/>
      </c>
      <c r="Q64" s="25"/>
      <c r="R64" s="25"/>
      <c r="S64" s="59">
        <f ca="1">'[1]Revenue summary'!S64</f>
        <v>-0.1057158207070561</v>
      </c>
      <c r="T64" s="25" t="str">
        <f>'[1]Revenue summary'!T64</f>
        <v>Average yearly change</v>
      </c>
      <c r="U64" s="25"/>
      <c r="V64" s="29"/>
      <c r="W64" s="29"/>
      <c r="X64" s="29"/>
    </row>
    <row r="65" spans="1:24" x14ac:dyDescent="0.25">
      <c r="A65" s="25"/>
      <c r="B65" s="25"/>
      <c r="C65" s="29"/>
      <c r="D65" s="29"/>
      <c r="E65" s="25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5"/>
      <c r="R65" s="25"/>
      <c r="S65" s="25"/>
      <c r="T65" s="25"/>
      <c r="U65" s="25"/>
      <c r="V65" s="29"/>
      <c r="W65" s="29"/>
      <c r="X65" s="29"/>
    </row>
    <row r="66" spans="1:24" ht="13" x14ac:dyDescent="0.3">
      <c r="A66" s="25"/>
      <c r="B66" s="25"/>
      <c r="C66" s="29"/>
      <c r="D66" s="29" t="str">
        <f>'[1]Revenue summary'!D66</f>
        <v>Price Path</v>
      </c>
      <c r="E66" s="25" t="str">
        <f>'[1]Revenue summary'!E66</f>
        <v>$/MWh</v>
      </c>
      <c r="F66" s="62">
        <f>'[1]Revenue summary'!F66</f>
        <v>0</v>
      </c>
      <c r="G66" s="38" t="e">
        <f ca="1">'[1]Revenue summary'!G66</f>
        <v>#DIV/0!</v>
      </c>
      <c r="H66" s="38" t="e">
        <f ca="1">'[1]Revenue summary'!H66</f>
        <v>#DIV/0!</v>
      </c>
      <c r="I66" s="38" t="e">
        <f ca="1">'[1]Revenue summary'!I66</f>
        <v>#DIV/0!</v>
      </c>
      <c r="J66" s="38" t="e">
        <f ca="1">'[1]Revenue summary'!J66</f>
        <v>#DIV/0!</v>
      </c>
      <c r="K66" s="38" t="e">
        <f ca="1">'[1]Revenue summary'!K66</f>
        <v>#DIV/0!</v>
      </c>
      <c r="L66" s="38" t="e">
        <f ca="1">'[1]Revenue summary'!L66</f>
        <v>#DIV/0!</v>
      </c>
      <c r="M66" s="38" t="e">
        <f ca="1">'[1]Revenue summary'!M66</f>
        <v>#DIV/0!</v>
      </c>
      <c r="N66" s="38" t="e">
        <f ca="1">'[1]Revenue summary'!N66</f>
        <v>#DIV/0!</v>
      </c>
      <c r="O66" s="38" t="e">
        <f ca="1">'[1]Revenue summary'!O66</f>
        <v>#DIV/0!</v>
      </c>
      <c r="P66" s="38" t="e">
        <f ca="1">'[1]Revenue summary'!P66</f>
        <v>#DIV/0!</v>
      </c>
      <c r="Q66" s="25"/>
      <c r="R66" s="25"/>
      <c r="S66" s="57" t="e">
        <f ca="1">'[1]Revenue summary'!S66</f>
        <v>#DIV/0!</v>
      </c>
      <c r="T66" s="25" t="str">
        <f>'[1]Revenue summary'!T66</f>
        <v>Total cumulative change</v>
      </c>
      <c r="U66" s="25"/>
      <c r="V66" s="29"/>
      <c r="W66" s="29"/>
      <c r="X66" s="29"/>
    </row>
    <row r="67" spans="1:24" x14ac:dyDescent="0.25">
      <c r="A67" s="25"/>
      <c r="B67" s="25"/>
      <c r="C67" s="29"/>
      <c r="D67" s="29" t="str">
        <f>'[1]Revenue summary'!D67</f>
        <v>Annual Percentage Impact on Prices</v>
      </c>
      <c r="E67" s="25" t="str">
        <f>'[1]Revenue summary'!E67</f>
        <v>%</v>
      </c>
      <c r="F67" s="29"/>
      <c r="G67" s="58" t="e">
        <f ca="1">'[1]Revenue summary'!G67</f>
        <v>#DIV/0!</v>
      </c>
      <c r="H67" s="58" t="e">
        <f ca="1">'[1]Revenue summary'!H67</f>
        <v>#DIV/0!</v>
      </c>
      <c r="I67" s="58" t="e">
        <f ca="1">'[1]Revenue summary'!I67</f>
        <v>#DIV/0!</v>
      </c>
      <c r="J67" s="58" t="e">
        <f ca="1">'[1]Revenue summary'!J67</f>
        <v>#DIV/0!</v>
      </c>
      <c r="K67" s="58" t="e">
        <f ca="1">'[1]Revenue summary'!K67</f>
        <v>#DIV/0!</v>
      </c>
      <c r="L67" s="58" t="e">
        <f ca="1">'[1]Revenue summary'!L67</f>
        <v>#DIV/0!</v>
      </c>
      <c r="M67" s="58" t="e">
        <f ca="1">'[1]Revenue summary'!M67</f>
        <v>#DIV/0!</v>
      </c>
      <c r="N67" s="58" t="e">
        <f ca="1">'[1]Revenue summary'!N67</f>
        <v>#DIV/0!</v>
      </c>
      <c r="O67" s="58" t="e">
        <f ca="1">'[1]Revenue summary'!O67</f>
        <v>#DIV/0!</v>
      </c>
      <c r="P67" s="58" t="e">
        <f ca="1">'[1]Revenue summary'!P67</f>
        <v>#DIV/0!</v>
      </c>
      <c r="Q67" s="25"/>
      <c r="R67" s="25"/>
      <c r="S67" s="59" t="e">
        <f ca="1">'[1]Revenue summary'!S67</f>
        <v>#DIV/0!</v>
      </c>
      <c r="T67" s="25" t="str">
        <f>'[1]Revenue summary'!T67</f>
        <v>Average yearly change</v>
      </c>
      <c r="U67" s="25"/>
      <c r="V67" s="29"/>
      <c r="W67" s="29"/>
      <c r="X67" s="29"/>
    </row>
    <row r="68" spans="1:24" x14ac:dyDescent="0.25">
      <c r="A68" s="25"/>
      <c r="B68" s="25"/>
      <c r="C68" s="25"/>
      <c r="D68" s="25"/>
      <c r="E68" s="25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5"/>
      <c r="R68" s="25"/>
      <c r="S68" s="25"/>
      <c r="T68" s="25"/>
      <c r="U68" s="25"/>
      <c r="V68" s="29"/>
      <c r="W68" s="29"/>
      <c r="X68" s="29"/>
    </row>
    <row r="69" spans="1:24" x14ac:dyDescent="0.25">
      <c r="A69" s="25"/>
      <c r="B69" s="25"/>
      <c r="C69" s="29" t="str">
        <f>'[1]Revenue summary'!C69</f>
        <v>Revenue Yield</v>
      </c>
      <c r="D69" s="29"/>
      <c r="E69" s="25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5"/>
      <c r="R69" s="25"/>
      <c r="S69" s="25"/>
      <c r="T69" s="25"/>
      <c r="U69" s="25"/>
      <c r="V69" s="29"/>
      <c r="W69" s="29"/>
      <c r="X69" s="29"/>
    </row>
    <row r="70" spans="1:24" ht="13" x14ac:dyDescent="0.3">
      <c r="A70" s="25"/>
      <c r="B70" s="25"/>
      <c r="C70" s="29"/>
      <c r="D70" s="29" t="str">
        <f>'[1]Revenue summary'!D70</f>
        <v>Expected Revenue</v>
      </c>
      <c r="E70" s="25" t="str">
        <f>'[1]Revenue summary'!E70</f>
        <v>$m Nominal</v>
      </c>
      <c r="F70" s="62">
        <f>'[1]Revenue summary'!F70</f>
        <v>0</v>
      </c>
      <c r="G70" s="38">
        <f ca="1">'[1]Revenue summary'!G70</f>
        <v>0</v>
      </c>
      <c r="H70" s="38">
        <f ca="1">'[1]Revenue summary'!H70</f>
        <v>0</v>
      </c>
      <c r="I70" s="38">
        <f ca="1">'[1]Revenue summary'!I70</f>
        <v>0</v>
      </c>
      <c r="J70" s="38">
        <f ca="1">'[1]Revenue summary'!J70</f>
        <v>0</v>
      </c>
      <c r="K70" s="38">
        <f ca="1">'[1]Revenue summary'!K70</f>
        <v>0</v>
      </c>
      <c r="L70" s="38">
        <f ca="1">'[1]Revenue summary'!L70</f>
        <v>0</v>
      </c>
      <c r="M70" s="38">
        <f ca="1">'[1]Revenue summary'!M70</f>
        <v>0</v>
      </c>
      <c r="N70" s="38">
        <f ca="1">'[1]Revenue summary'!N70</f>
        <v>0</v>
      </c>
      <c r="O70" s="38">
        <f ca="1">'[1]Revenue summary'!O70</f>
        <v>0</v>
      </c>
      <c r="P70" s="38">
        <f ca="1">'[1]Revenue summary'!P70</f>
        <v>0</v>
      </c>
      <c r="Q70" s="25"/>
      <c r="R70" s="25"/>
      <c r="S70" s="57" t="e">
        <f ca="1">'[1]Revenue summary'!S70</f>
        <v>#DIV/0!</v>
      </c>
      <c r="T70" s="25" t="str">
        <f>'[1]Revenue summary'!T70</f>
        <v>Total cumulative change</v>
      </c>
      <c r="U70" s="25"/>
      <c r="V70" s="29"/>
      <c r="W70" s="29"/>
      <c r="X70" s="29"/>
    </row>
    <row r="71" spans="1:24" x14ac:dyDescent="0.25">
      <c r="A71" s="25"/>
      <c r="B71" s="25"/>
      <c r="C71" s="29"/>
      <c r="D71" s="29" t="str">
        <f>'[1]Revenue summary'!D71</f>
        <v>Annual Percentage Impact on Revenues</v>
      </c>
      <c r="E71" s="25" t="str">
        <f>'[1]Revenue summary'!E71</f>
        <v>%</v>
      </c>
      <c r="F71" s="24"/>
      <c r="G71" s="58" t="e">
        <f ca="1">'[1]Revenue summary'!G71</f>
        <v>#DIV/0!</v>
      </c>
      <c r="H71" s="58" t="e">
        <f ca="1">'[1]Revenue summary'!H71</f>
        <v>#DIV/0!</v>
      </c>
      <c r="I71" s="58" t="e">
        <f ca="1">'[1]Revenue summary'!I71</f>
        <v>#DIV/0!</v>
      </c>
      <c r="J71" s="58" t="e">
        <f ca="1">'[1]Revenue summary'!J71</f>
        <v>#DIV/0!</v>
      </c>
      <c r="K71" s="58" t="e">
        <f ca="1">'[1]Revenue summary'!K71</f>
        <v>#DIV/0!</v>
      </c>
      <c r="L71" s="58" t="e">
        <f ca="1">'[1]Revenue summary'!L71</f>
        <v>#DIV/0!</v>
      </c>
      <c r="M71" s="58" t="e">
        <f ca="1">'[1]Revenue summary'!M71</f>
        <v>#DIV/0!</v>
      </c>
      <c r="N71" s="58" t="e">
        <f ca="1">'[1]Revenue summary'!N71</f>
        <v>#DIV/0!</v>
      </c>
      <c r="O71" s="58" t="e">
        <f ca="1">'[1]Revenue summary'!O71</f>
        <v>#DIV/0!</v>
      </c>
      <c r="P71" s="58" t="e">
        <f ca="1">'[1]Revenue summary'!P71</f>
        <v>#DIV/0!</v>
      </c>
      <c r="Q71" s="25"/>
      <c r="R71" s="25"/>
      <c r="S71" s="59" t="e">
        <f ca="1">'[1]Revenue summary'!S71</f>
        <v>#DIV/0!</v>
      </c>
      <c r="T71" s="25" t="str">
        <f>'[1]Revenue summary'!T71</f>
        <v>Average yearly change</v>
      </c>
      <c r="U71" s="25"/>
      <c r="V71" s="29"/>
      <c r="W71" s="29"/>
      <c r="X71" s="29"/>
    </row>
    <row r="72" spans="1:24" x14ac:dyDescent="0.25">
      <c r="A72" s="25"/>
      <c r="B72" s="25"/>
      <c r="C72" s="29"/>
      <c r="D72" s="29"/>
      <c r="E72" s="25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5"/>
      <c r="R72" s="25"/>
      <c r="S72" s="25"/>
      <c r="T72" s="25"/>
      <c r="U72" s="25"/>
      <c r="V72" s="29"/>
      <c r="W72" s="29"/>
      <c r="X72" s="29"/>
    </row>
    <row r="73" spans="1:24" ht="13" x14ac:dyDescent="0.3">
      <c r="A73" s="25"/>
      <c r="B73" s="25"/>
      <c r="C73" s="29"/>
      <c r="D73" s="29" t="str">
        <f>'[1]Revenue summary'!D73</f>
        <v>Price Path</v>
      </c>
      <c r="E73" s="25" t="str">
        <f>'[1]Revenue summary'!E73</f>
        <v>$/MWh</v>
      </c>
      <c r="F73" s="62">
        <f>'[1]Revenue summary'!F73</f>
        <v>0</v>
      </c>
      <c r="G73" s="38">
        <f ca="1">'[1]Revenue summary'!G73</f>
        <v>0</v>
      </c>
      <c r="H73" s="38">
        <f ca="1">'[1]Revenue summary'!H73</f>
        <v>0</v>
      </c>
      <c r="I73" s="38">
        <f ca="1">'[1]Revenue summary'!I73</f>
        <v>0</v>
      </c>
      <c r="J73" s="38">
        <f ca="1">'[1]Revenue summary'!J73</f>
        <v>0</v>
      </c>
      <c r="K73" s="38">
        <f ca="1">'[1]Revenue summary'!K73</f>
        <v>0</v>
      </c>
      <c r="L73" s="38">
        <f ca="1">'[1]Revenue summary'!L73</f>
        <v>0</v>
      </c>
      <c r="M73" s="38">
        <f ca="1">'[1]Revenue summary'!M73</f>
        <v>0</v>
      </c>
      <c r="N73" s="38">
        <f ca="1">'[1]Revenue summary'!N73</f>
        <v>0</v>
      </c>
      <c r="O73" s="38">
        <f ca="1">'[1]Revenue summary'!O73</f>
        <v>0</v>
      </c>
      <c r="P73" s="38">
        <f ca="1">'[1]Revenue summary'!P73</f>
        <v>0</v>
      </c>
      <c r="Q73" s="25"/>
      <c r="R73" s="25"/>
      <c r="S73" s="57" t="e">
        <f ca="1">'[1]Revenue summary'!S73</f>
        <v>#DIV/0!</v>
      </c>
      <c r="T73" s="25" t="str">
        <f>'[1]Revenue summary'!T73</f>
        <v>Total cumulative change</v>
      </c>
      <c r="U73" s="25"/>
      <c r="V73" s="29"/>
      <c r="W73" s="29"/>
      <c r="X73" s="29"/>
    </row>
    <row r="74" spans="1:24" x14ac:dyDescent="0.25">
      <c r="A74" s="25"/>
      <c r="B74" s="25"/>
      <c r="C74" s="29"/>
      <c r="D74" s="29" t="str">
        <f>'[1]Revenue summary'!D74</f>
        <v>Annual Percentage Impact on Prices</v>
      </c>
      <c r="E74" s="25" t="str">
        <f>'[1]Revenue summary'!E74</f>
        <v>%</v>
      </c>
      <c r="F74" s="29"/>
      <c r="G74" s="58" t="e">
        <f ca="1">'[1]Revenue summary'!G74</f>
        <v>#DIV/0!</v>
      </c>
      <c r="H74" s="58" t="e">
        <f ca="1">'[1]Revenue summary'!H74</f>
        <v>#DIV/0!</v>
      </c>
      <c r="I74" s="58" t="e">
        <f ca="1">'[1]Revenue summary'!I74</f>
        <v>#DIV/0!</v>
      </c>
      <c r="J74" s="58" t="e">
        <f ca="1">'[1]Revenue summary'!J74</f>
        <v>#DIV/0!</v>
      </c>
      <c r="K74" s="58" t="e">
        <f ca="1">'[1]Revenue summary'!K74</f>
        <v>#DIV/0!</v>
      </c>
      <c r="L74" s="58" t="e">
        <f ca="1">'[1]Revenue summary'!L74</f>
        <v>#DIV/0!</v>
      </c>
      <c r="M74" s="58" t="e">
        <f ca="1">'[1]Revenue summary'!M74</f>
        <v>#DIV/0!</v>
      </c>
      <c r="N74" s="58" t="e">
        <f ca="1">'[1]Revenue summary'!N74</f>
        <v>#DIV/0!</v>
      </c>
      <c r="O74" s="58" t="e">
        <f ca="1">'[1]Revenue summary'!O74</f>
        <v>#DIV/0!</v>
      </c>
      <c r="P74" s="58" t="e">
        <f ca="1">'[1]Revenue summary'!P74</f>
        <v>#DIV/0!</v>
      </c>
      <c r="Q74" s="25"/>
      <c r="R74" s="25"/>
      <c r="S74" s="59" t="e">
        <f ca="1">'[1]Revenue summary'!S74</f>
        <v>#DIV/0!</v>
      </c>
      <c r="T74" s="25" t="str">
        <f>'[1]Revenue summary'!T74</f>
        <v>Average yearly change</v>
      </c>
      <c r="U74" s="25"/>
      <c r="V74" s="29"/>
      <c r="W74" s="29"/>
      <c r="X74" s="29"/>
    </row>
    <row r="75" spans="1:24" x14ac:dyDescent="0.25">
      <c r="A75" s="25"/>
      <c r="B75" s="25"/>
      <c r="C75" s="25"/>
      <c r="D75" s="25"/>
      <c r="E75" s="25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5"/>
      <c r="R75" s="25"/>
      <c r="S75" s="25"/>
      <c r="T75" s="25"/>
      <c r="U75" s="25"/>
      <c r="V75" s="29"/>
      <c r="W75" s="29"/>
      <c r="X75" s="29"/>
    </row>
    <row r="76" spans="1:24" ht="13" x14ac:dyDescent="0.3">
      <c r="A76" s="51"/>
      <c r="B76" s="51"/>
      <c r="C76" s="52" t="str">
        <f>'[1]Revenue summary'!C76</f>
        <v>Price Path Analysis ($ Real 2025-26)</v>
      </c>
      <c r="D76" s="51"/>
      <c r="E76" s="51"/>
      <c r="F76" s="52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29"/>
      <c r="W76" s="29"/>
      <c r="X76" s="29"/>
    </row>
    <row r="77" spans="1:24" x14ac:dyDescent="0.25">
      <c r="A77" s="25"/>
      <c r="B77" s="25"/>
      <c r="C77" s="29"/>
      <c r="D77" s="29"/>
      <c r="E77" s="25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5"/>
      <c r="R77" s="25"/>
      <c r="S77" s="25"/>
      <c r="T77" s="25"/>
      <c r="U77" s="25"/>
      <c r="V77" s="29"/>
      <c r="W77" s="29"/>
      <c r="X77" s="29"/>
    </row>
    <row r="78" spans="1:24" ht="13" x14ac:dyDescent="0.3">
      <c r="A78" s="25"/>
      <c r="B78" s="25"/>
      <c r="C78" s="29"/>
      <c r="D78" s="29" t="str">
        <f>'[1]Revenue summary'!D78</f>
        <v>Forecast Energy</v>
      </c>
      <c r="E78" s="25" t="str">
        <f>'[1]Revenue summary'!E78</f>
        <v>GWh</v>
      </c>
      <c r="F78" s="54">
        <f>'[1]Revenue summary'!F78</f>
        <v>0</v>
      </c>
      <c r="G78" s="53">
        <f>'[1]Revenue summary'!G78</f>
        <v>0</v>
      </c>
      <c r="H78" s="53">
        <f>'[1]Revenue summary'!H78</f>
        <v>0</v>
      </c>
      <c r="I78" s="53">
        <f>'[1]Revenue summary'!I78</f>
        <v>0</v>
      </c>
      <c r="J78" s="53">
        <f>'[1]Revenue summary'!J78</f>
        <v>0</v>
      </c>
      <c r="K78" s="53">
        <f>'[1]Revenue summary'!K78</f>
        <v>0</v>
      </c>
      <c r="L78" s="53">
        <f>'[1]Revenue summary'!L78</f>
        <v>0</v>
      </c>
      <c r="M78" s="53">
        <f>'[1]Revenue summary'!M78</f>
        <v>0</v>
      </c>
      <c r="N78" s="53">
        <f>'[1]Revenue summary'!N78</f>
        <v>0</v>
      </c>
      <c r="O78" s="53">
        <f>'[1]Revenue summary'!O78</f>
        <v>0</v>
      </c>
      <c r="P78" s="53">
        <f>'[1]Revenue summary'!P78</f>
        <v>0</v>
      </c>
      <c r="Q78" s="25"/>
      <c r="R78" s="25"/>
      <c r="S78" s="25"/>
      <c r="T78" s="25"/>
      <c r="U78" s="25"/>
      <c r="V78" s="29"/>
      <c r="W78" s="29"/>
      <c r="X78" s="29"/>
    </row>
    <row r="79" spans="1:24" x14ac:dyDescent="0.25">
      <c r="A79" s="25"/>
      <c r="B79" s="25"/>
      <c r="C79" s="29"/>
      <c r="D79" s="29"/>
      <c r="E79" s="25"/>
      <c r="F79" s="55"/>
      <c r="G79" s="55"/>
      <c r="H79" s="55"/>
      <c r="I79" s="55"/>
      <c r="J79" s="55"/>
      <c r="K79" s="55"/>
      <c r="L79" s="53"/>
      <c r="M79" s="53"/>
      <c r="N79" s="53"/>
      <c r="O79" s="53"/>
      <c r="P79" s="53"/>
      <c r="Q79" s="25"/>
      <c r="R79" s="25"/>
      <c r="S79" s="25"/>
      <c r="T79" s="25"/>
      <c r="U79" s="25"/>
      <c r="V79" s="29"/>
      <c r="W79" s="29"/>
      <c r="X79" s="29"/>
    </row>
    <row r="80" spans="1:24" x14ac:dyDescent="0.25">
      <c r="A80" s="25"/>
      <c r="B80" s="25"/>
      <c r="C80" s="29" t="str">
        <f>'[1]Revenue summary'!C80</f>
        <v>Weighted Average Price Cap</v>
      </c>
      <c r="D80" s="29"/>
      <c r="E80" s="25"/>
      <c r="F80" s="29"/>
      <c r="G80" s="29"/>
      <c r="H80" s="29"/>
      <c r="I80" s="29"/>
      <c r="J80" s="29"/>
      <c r="K80" s="38"/>
      <c r="L80" s="29"/>
      <c r="M80" s="29"/>
      <c r="N80" s="29"/>
      <c r="O80" s="29"/>
      <c r="P80" s="29"/>
      <c r="Q80" s="25"/>
      <c r="R80" s="25"/>
      <c r="S80" s="25"/>
      <c r="T80" s="25"/>
      <c r="U80" s="25"/>
      <c r="V80" s="29"/>
      <c r="W80" s="29"/>
      <c r="X80" s="29"/>
    </row>
    <row r="81" spans="1:24" ht="13" x14ac:dyDescent="0.3">
      <c r="A81" s="25"/>
      <c r="B81" s="25"/>
      <c r="C81" s="29"/>
      <c r="D81" s="29" t="str">
        <f>'[1]Revenue summary'!D81</f>
        <v>Expected Revenue</v>
      </c>
      <c r="E81" s="25" t="str">
        <f>'[1]Revenue summary'!E81</f>
        <v>$m Real</v>
      </c>
      <c r="F81" s="23">
        <f>'[1]Revenue summary'!F81</f>
        <v>0</v>
      </c>
      <c r="G81" s="22">
        <f ca="1">'[1]Revenue summary'!G81</f>
        <v>0</v>
      </c>
      <c r="H81" s="22">
        <f ca="1">'[1]Revenue summary'!H81</f>
        <v>0</v>
      </c>
      <c r="I81" s="22">
        <f ca="1">'[1]Revenue summary'!I81</f>
        <v>0</v>
      </c>
      <c r="J81" s="22">
        <f ca="1">'[1]Revenue summary'!J81</f>
        <v>0</v>
      </c>
      <c r="K81" s="22">
        <f ca="1">'[1]Revenue summary'!K81</f>
        <v>0</v>
      </c>
      <c r="L81" s="22">
        <f ca="1">'[1]Revenue summary'!L81</f>
        <v>0</v>
      </c>
      <c r="M81" s="22">
        <f ca="1">'[1]Revenue summary'!M81</f>
        <v>0</v>
      </c>
      <c r="N81" s="22">
        <f ca="1">'[1]Revenue summary'!N81</f>
        <v>0</v>
      </c>
      <c r="O81" s="22">
        <f ca="1">'[1]Revenue summary'!O81</f>
        <v>0</v>
      </c>
      <c r="P81" s="22">
        <f ca="1">'[1]Revenue summary'!P81</f>
        <v>0</v>
      </c>
      <c r="Q81" s="25"/>
      <c r="R81" s="25"/>
      <c r="S81" s="57" t="e">
        <f ca="1">'[1]Revenue summary'!S81</f>
        <v>#DIV/0!</v>
      </c>
      <c r="T81" s="25" t="str">
        <f>'[1]Revenue summary'!T81</f>
        <v>Total cumulative change</v>
      </c>
      <c r="U81" s="25"/>
      <c r="V81" s="29"/>
      <c r="W81" s="29"/>
      <c r="X81" s="29"/>
    </row>
    <row r="82" spans="1:24" x14ac:dyDescent="0.25">
      <c r="A82" s="25"/>
      <c r="B82" s="25"/>
      <c r="C82" s="29"/>
      <c r="D82" s="29" t="str">
        <f>'[1]Revenue summary'!D82</f>
        <v>Annual Percentage Impact on Revenues</v>
      </c>
      <c r="E82" s="25" t="str">
        <f>'[1]Revenue summary'!E82</f>
        <v>%</v>
      </c>
      <c r="F82" s="29"/>
      <c r="G82" s="58" t="e">
        <f ca="1">'[1]Revenue summary'!G82</f>
        <v>#DIV/0!</v>
      </c>
      <c r="H82" s="58" t="e">
        <f ca="1">'[1]Revenue summary'!H82</f>
        <v>#DIV/0!</v>
      </c>
      <c r="I82" s="58" t="e">
        <f ca="1">'[1]Revenue summary'!I82</f>
        <v>#DIV/0!</v>
      </c>
      <c r="J82" s="58" t="e">
        <f ca="1">'[1]Revenue summary'!J82</f>
        <v>#DIV/0!</v>
      </c>
      <c r="K82" s="58" t="e">
        <f ca="1">'[1]Revenue summary'!K82</f>
        <v>#DIV/0!</v>
      </c>
      <c r="L82" s="58" t="e">
        <f ca="1">'[1]Revenue summary'!L82</f>
        <v>#DIV/0!</v>
      </c>
      <c r="M82" s="58" t="e">
        <f ca="1">'[1]Revenue summary'!M82</f>
        <v>#DIV/0!</v>
      </c>
      <c r="N82" s="58" t="e">
        <f ca="1">'[1]Revenue summary'!N82</f>
        <v>#DIV/0!</v>
      </c>
      <c r="O82" s="58" t="e">
        <f ca="1">'[1]Revenue summary'!O82</f>
        <v>#DIV/0!</v>
      </c>
      <c r="P82" s="58" t="e">
        <f ca="1">'[1]Revenue summary'!P82</f>
        <v>#DIV/0!</v>
      </c>
      <c r="Q82" s="25"/>
      <c r="R82" s="25"/>
      <c r="S82" s="59" t="e">
        <f ca="1">'[1]Revenue summary'!S82</f>
        <v>#DIV/0!</v>
      </c>
      <c r="T82" s="25" t="str">
        <f>'[1]Revenue summary'!T82</f>
        <v>Average yearly change</v>
      </c>
      <c r="U82" s="25"/>
      <c r="V82" s="29"/>
      <c r="W82" s="29"/>
      <c r="X82" s="29"/>
    </row>
    <row r="83" spans="1:24" x14ac:dyDescent="0.25">
      <c r="A83" s="25"/>
      <c r="B83" s="25"/>
      <c r="C83" s="29"/>
      <c r="D83" s="29"/>
      <c r="E83" s="25"/>
      <c r="F83" s="29"/>
      <c r="G83" s="38"/>
      <c r="H83" s="38"/>
      <c r="I83" s="38"/>
      <c r="J83" s="38"/>
      <c r="K83" s="38"/>
      <c r="L83" s="29"/>
      <c r="M83" s="29"/>
      <c r="N83" s="29"/>
      <c r="O83" s="29"/>
      <c r="P83" s="29"/>
      <c r="Q83" s="25"/>
      <c r="R83" s="25"/>
      <c r="S83" s="25"/>
      <c r="T83" s="25"/>
      <c r="U83" s="25"/>
      <c r="V83" s="29"/>
      <c r="W83" s="29"/>
      <c r="X83" s="29"/>
    </row>
    <row r="84" spans="1:24" ht="13" x14ac:dyDescent="0.3">
      <c r="A84" s="25"/>
      <c r="B84" s="25"/>
      <c r="C84" s="29"/>
      <c r="D84" s="29" t="str">
        <f>'[1]Revenue summary'!D84</f>
        <v>Price Path</v>
      </c>
      <c r="E84" s="25" t="str">
        <f>'[1]Revenue summary'!E84</f>
        <v>$/MWh</v>
      </c>
      <c r="F84" s="62">
        <f>'[1]Revenue summary'!F84</f>
        <v>0</v>
      </c>
      <c r="G84" s="38">
        <f ca="1">'[1]Revenue summary'!G84</f>
        <v>0</v>
      </c>
      <c r="H84" s="38">
        <f ca="1">'[1]Revenue summary'!H84</f>
        <v>0</v>
      </c>
      <c r="I84" s="38">
        <f ca="1">'[1]Revenue summary'!I84</f>
        <v>0</v>
      </c>
      <c r="J84" s="38">
        <f ca="1">'[1]Revenue summary'!J84</f>
        <v>0</v>
      </c>
      <c r="K84" s="38">
        <f ca="1">'[1]Revenue summary'!K84</f>
        <v>0</v>
      </c>
      <c r="L84" s="38">
        <f ca="1">'[1]Revenue summary'!L84</f>
        <v>0</v>
      </c>
      <c r="M84" s="38">
        <f ca="1">'[1]Revenue summary'!M84</f>
        <v>0</v>
      </c>
      <c r="N84" s="38">
        <f ca="1">'[1]Revenue summary'!N84</f>
        <v>0</v>
      </c>
      <c r="O84" s="38">
        <f ca="1">'[1]Revenue summary'!O84</f>
        <v>0</v>
      </c>
      <c r="P84" s="38">
        <f ca="1">'[1]Revenue summary'!P84</f>
        <v>0</v>
      </c>
      <c r="Q84" s="25"/>
      <c r="R84" s="25"/>
      <c r="S84" s="57" t="e">
        <f ca="1">'[1]Revenue summary'!S84</f>
        <v>#DIV/0!</v>
      </c>
      <c r="T84" s="25" t="str">
        <f>'[1]Revenue summary'!T84</f>
        <v>Total cumulative change</v>
      </c>
      <c r="U84" s="25"/>
      <c r="V84" s="29"/>
      <c r="W84" s="29"/>
      <c r="X84" s="29"/>
    </row>
    <row r="85" spans="1:24" x14ac:dyDescent="0.25">
      <c r="A85" s="25"/>
      <c r="B85" s="25"/>
      <c r="C85" s="29"/>
      <c r="D85" s="29" t="str">
        <f>'[1]Revenue summary'!D85</f>
        <v>Annual Percentage Impact on Prices</v>
      </c>
      <c r="E85" s="25" t="str">
        <f>'[1]Revenue summary'!E85</f>
        <v>%</v>
      </c>
      <c r="F85" s="29"/>
      <c r="G85" s="58" t="e">
        <f ca="1">'[1]Revenue summary'!G85</f>
        <v>#DIV/0!</v>
      </c>
      <c r="H85" s="58" t="e">
        <f ca="1">'[1]Revenue summary'!H85</f>
        <v>#DIV/0!</v>
      </c>
      <c r="I85" s="58" t="e">
        <f ca="1">'[1]Revenue summary'!I85</f>
        <v>#DIV/0!</v>
      </c>
      <c r="J85" s="58" t="e">
        <f ca="1">'[1]Revenue summary'!J85</f>
        <v>#DIV/0!</v>
      </c>
      <c r="K85" s="58" t="e">
        <f ca="1">'[1]Revenue summary'!K85</f>
        <v>#DIV/0!</v>
      </c>
      <c r="L85" s="58" t="e">
        <f ca="1">'[1]Revenue summary'!L85</f>
        <v>#DIV/0!</v>
      </c>
      <c r="M85" s="58" t="e">
        <f ca="1">'[1]Revenue summary'!M85</f>
        <v>#DIV/0!</v>
      </c>
      <c r="N85" s="58" t="e">
        <f ca="1">'[1]Revenue summary'!N85</f>
        <v>#DIV/0!</v>
      </c>
      <c r="O85" s="58" t="e">
        <f ca="1">'[1]Revenue summary'!O85</f>
        <v>#DIV/0!</v>
      </c>
      <c r="P85" s="58" t="e">
        <f ca="1">'[1]Revenue summary'!P85</f>
        <v>#DIV/0!</v>
      </c>
      <c r="Q85" s="25"/>
      <c r="R85" s="25"/>
      <c r="S85" s="59" t="e">
        <f ca="1">'[1]Revenue summary'!S85</f>
        <v>#DIV/0!</v>
      </c>
      <c r="T85" s="25" t="str">
        <f>'[1]Revenue summary'!T85</f>
        <v>Average yearly change</v>
      </c>
      <c r="U85" s="25"/>
      <c r="V85" s="29"/>
      <c r="W85" s="29"/>
      <c r="X85" s="29"/>
    </row>
    <row r="86" spans="1:24" x14ac:dyDescent="0.25">
      <c r="A86" s="25"/>
      <c r="B86" s="25"/>
      <c r="C86" s="25"/>
      <c r="D86" s="25"/>
      <c r="E86" s="25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5"/>
      <c r="R86" s="25"/>
      <c r="S86" s="25"/>
      <c r="T86" s="25"/>
      <c r="U86" s="25"/>
      <c r="V86" s="29"/>
      <c r="W86" s="29"/>
      <c r="X86" s="29"/>
    </row>
    <row r="87" spans="1:24" x14ac:dyDescent="0.25">
      <c r="A87" s="25"/>
      <c r="B87" s="25"/>
      <c r="C87" s="29" t="str">
        <f>'[1]Revenue summary'!C87</f>
        <v>Revenue Cap</v>
      </c>
      <c r="D87" s="29"/>
      <c r="E87" s="25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5"/>
      <c r="R87" s="25"/>
      <c r="S87" s="25"/>
      <c r="T87" s="25"/>
      <c r="U87" s="25"/>
      <c r="V87" s="29"/>
      <c r="W87" s="29"/>
      <c r="X87" s="29"/>
    </row>
    <row r="88" spans="1:24" ht="13" x14ac:dyDescent="0.3">
      <c r="A88" s="25"/>
      <c r="B88" s="25"/>
      <c r="C88" s="29"/>
      <c r="D88" s="29" t="str">
        <f>'[1]Revenue summary'!D88</f>
        <v>Expected Revenue</v>
      </c>
      <c r="E88" s="25" t="str">
        <f>'[1]Revenue summary'!E88</f>
        <v>$m Real</v>
      </c>
      <c r="F88" s="23">
        <f>'[1]Revenue summary'!F88</f>
        <v>71.042210871014859</v>
      </c>
      <c r="G88" s="22">
        <f ca="1">'[1]Revenue summary'!G88</f>
        <v>46.887859174869803</v>
      </c>
      <c r="H88" s="22">
        <f ca="1">'[1]Revenue summary'!H88</f>
        <v>43.864584816110941</v>
      </c>
      <c r="I88" s="22">
        <f ca="1">'[1]Revenue summary'!I88</f>
        <v>41.036247654510937</v>
      </c>
      <c r="J88" s="22">
        <f ca="1">'[1]Revenue summary'!J88</f>
        <v>38.390278367432558</v>
      </c>
      <c r="K88" s="22">
        <f ca="1">'[1]Revenue summary'!K88</f>
        <v>35.914918087471641</v>
      </c>
      <c r="L88" s="22">
        <f ca="1">'[1]Revenue summary'!L88</f>
        <v>0</v>
      </c>
      <c r="M88" s="22">
        <f ca="1">'[1]Revenue summary'!M88</f>
        <v>0</v>
      </c>
      <c r="N88" s="22">
        <f ca="1">'[1]Revenue summary'!N88</f>
        <v>0</v>
      </c>
      <c r="O88" s="22">
        <f ca="1">'[1]Revenue summary'!O88</f>
        <v>0</v>
      </c>
      <c r="P88" s="22">
        <f ca="1">'[1]Revenue summary'!P88</f>
        <v>0</v>
      </c>
      <c r="Q88" s="25"/>
      <c r="R88" s="25"/>
      <c r="S88" s="57">
        <f ca="1">'[1]Revenue summary'!S88</f>
        <v>-0.49445663856549704</v>
      </c>
      <c r="T88" s="25" t="str">
        <f>'[1]Revenue summary'!T88</f>
        <v>Total cumulative change</v>
      </c>
      <c r="U88" s="25"/>
      <c r="V88" s="29"/>
      <c r="W88" s="29"/>
      <c r="X88" s="29"/>
    </row>
    <row r="89" spans="1:24" x14ac:dyDescent="0.25">
      <c r="A89" s="25"/>
      <c r="B89" s="25"/>
      <c r="C89" s="29"/>
      <c r="D89" s="29" t="str">
        <f>'[1]Revenue summary'!D89</f>
        <v>Annual Percentage Impact on Revenues</v>
      </c>
      <c r="E89" s="25" t="str">
        <f>'[1]Revenue summary'!E89</f>
        <v>%</v>
      </c>
      <c r="F89" s="29"/>
      <c r="G89" s="58">
        <f ca="1">'[1]Revenue summary'!G89</f>
        <v>-0.34000000000000008</v>
      </c>
      <c r="H89" s="58">
        <f ca="1">'[1]Revenue summary'!H89</f>
        <v>-6.4478831236108758E-2</v>
      </c>
      <c r="I89" s="58">
        <f ca="1">'[1]Revenue summary'!I89</f>
        <v>-6.447883123610898E-2</v>
      </c>
      <c r="J89" s="58">
        <f ca="1">'[1]Revenue summary'!J89</f>
        <v>-6.4478831236108869E-2</v>
      </c>
      <c r="K89" s="58">
        <f ca="1">'[1]Revenue summary'!K89</f>
        <v>-6.4478831236108647E-2</v>
      </c>
      <c r="L89" s="58" t="str">
        <f ca="1">'[1]Revenue summary'!L89</f>
        <v/>
      </c>
      <c r="M89" s="58" t="str">
        <f ca="1">'[1]Revenue summary'!M89</f>
        <v/>
      </c>
      <c r="N89" s="58" t="str">
        <f ca="1">'[1]Revenue summary'!N89</f>
        <v/>
      </c>
      <c r="O89" s="58" t="str">
        <f ca="1">'[1]Revenue summary'!O89</f>
        <v/>
      </c>
      <c r="P89" s="58" t="str">
        <f ca="1">'[1]Revenue summary'!P89</f>
        <v/>
      </c>
      <c r="Q89" s="25"/>
      <c r="R89" s="25"/>
      <c r="S89" s="59">
        <f ca="1">'[1]Revenue summary'!S89</f>
        <v>-0.12752762995810341</v>
      </c>
      <c r="T89" s="25" t="str">
        <f>'[1]Revenue summary'!T89</f>
        <v>Average yearly change</v>
      </c>
      <c r="U89" s="25"/>
      <c r="V89" s="29"/>
      <c r="W89" s="29"/>
      <c r="X89" s="29"/>
    </row>
    <row r="90" spans="1:24" x14ac:dyDescent="0.25">
      <c r="A90" s="25"/>
      <c r="B90" s="25"/>
      <c r="C90" s="29"/>
      <c r="D90" s="29"/>
      <c r="E90" s="25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5"/>
      <c r="R90" s="25"/>
      <c r="S90" s="25"/>
      <c r="T90" s="25"/>
      <c r="U90" s="25"/>
      <c r="V90" s="29"/>
      <c r="W90" s="29"/>
      <c r="X90" s="29"/>
    </row>
    <row r="91" spans="1:24" ht="13" x14ac:dyDescent="0.3">
      <c r="A91" s="25"/>
      <c r="B91" s="25"/>
      <c r="C91" s="29"/>
      <c r="D91" s="29" t="str">
        <f>'[1]Revenue summary'!D91</f>
        <v>Price Path</v>
      </c>
      <c r="E91" s="25" t="str">
        <f>'[1]Revenue summary'!E91</f>
        <v>$/MWh</v>
      </c>
      <c r="F91" s="23">
        <f>'[1]Revenue summary'!F91</f>
        <v>0</v>
      </c>
      <c r="G91" s="22" t="e">
        <f ca="1">'[1]Revenue summary'!G91</f>
        <v>#DIV/0!</v>
      </c>
      <c r="H91" s="22" t="e">
        <f ca="1">'[1]Revenue summary'!H91</f>
        <v>#DIV/0!</v>
      </c>
      <c r="I91" s="22" t="e">
        <f ca="1">'[1]Revenue summary'!I91</f>
        <v>#DIV/0!</v>
      </c>
      <c r="J91" s="22" t="e">
        <f ca="1">'[1]Revenue summary'!J91</f>
        <v>#DIV/0!</v>
      </c>
      <c r="K91" s="22" t="e">
        <f ca="1">'[1]Revenue summary'!K91</f>
        <v>#DIV/0!</v>
      </c>
      <c r="L91" s="22" t="e">
        <f ca="1">'[1]Revenue summary'!L91</f>
        <v>#DIV/0!</v>
      </c>
      <c r="M91" s="22" t="e">
        <f ca="1">'[1]Revenue summary'!M91</f>
        <v>#DIV/0!</v>
      </c>
      <c r="N91" s="22" t="e">
        <f ca="1">'[1]Revenue summary'!N91</f>
        <v>#DIV/0!</v>
      </c>
      <c r="O91" s="22" t="e">
        <f ca="1">'[1]Revenue summary'!O91</f>
        <v>#DIV/0!</v>
      </c>
      <c r="P91" s="22" t="e">
        <f ca="1">'[1]Revenue summary'!P91</f>
        <v>#DIV/0!</v>
      </c>
      <c r="Q91" s="25"/>
      <c r="R91" s="25"/>
      <c r="S91" s="57" t="e">
        <f ca="1">'[1]Revenue summary'!S91</f>
        <v>#DIV/0!</v>
      </c>
      <c r="T91" s="25" t="str">
        <f>'[1]Revenue summary'!T91</f>
        <v>Total cumulative change</v>
      </c>
      <c r="U91" s="25"/>
      <c r="V91" s="29"/>
      <c r="W91" s="29"/>
      <c r="X91" s="29"/>
    </row>
    <row r="92" spans="1:24" x14ac:dyDescent="0.25">
      <c r="A92" s="25"/>
      <c r="B92" s="25"/>
      <c r="C92" s="29"/>
      <c r="D92" s="29" t="str">
        <f>'[1]Revenue summary'!D92</f>
        <v>Annual Percentage Impact on Prices</v>
      </c>
      <c r="E92" s="25" t="str">
        <f>'[1]Revenue summary'!E92</f>
        <v>%</v>
      </c>
      <c r="F92" s="29"/>
      <c r="G92" s="58" t="e">
        <f ca="1">'[1]Revenue summary'!G92</f>
        <v>#DIV/0!</v>
      </c>
      <c r="H92" s="58" t="e">
        <f ca="1">'[1]Revenue summary'!H92</f>
        <v>#DIV/0!</v>
      </c>
      <c r="I92" s="58" t="e">
        <f ca="1">'[1]Revenue summary'!I92</f>
        <v>#DIV/0!</v>
      </c>
      <c r="J92" s="58" t="e">
        <f ca="1">'[1]Revenue summary'!J92</f>
        <v>#DIV/0!</v>
      </c>
      <c r="K92" s="58" t="e">
        <f ca="1">'[1]Revenue summary'!K92</f>
        <v>#DIV/0!</v>
      </c>
      <c r="L92" s="58" t="e">
        <f ca="1">'[1]Revenue summary'!L92</f>
        <v>#DIV/0!</v>
      </c>
      <c r="M92" s="58" t="e">
        <f ca="1">'[1]Revenue summary'!M92</f>
        <v>#DIV/0!</v>
      </c>
      <c r="N92" s="58" t="e">
        <f ca="1">'[1]Revenue summary'!N92</f>
        <v>#DIV/0!</v>
      </c>
      <c r="O92" s="58" t="e">
        <f ca="1">'[1]Revenue summary'!O92</f>
        <v>#DIV/0!</v>
      </c>
      <c r="P92" s="58" t="e">
        <f ca="1">'[1]Revenue summary'!P92</f>
        <v>#DIV/0!</v>
      </c>
      <c r="Q92" s="25"/>
      <c r="R92" s="25"/>
      <c r="S92" s="59" t="e">
        <f ca="1">'[1]Revenue summary'!S92</f>
        <v>#DIV/0!</v>
      </c>
      <c r="T92" s="25" t="str">
        <f>'[1]Revenue summary'!T92</f>
        <v>Average yearly change</v>
      </c>
      <c r="U92" s="25"/>
      <c r="V92" s="29"/>
      <c r="W92" s="29"/>
      <c r="X92" s="29"/>
    </row>
    <row r="93" spans="1:24" x14ac:dyDescent="0.25">
      <c r="A93" s="25"/>
      <c r="B93" s="25"/>
      <c r="C93" s="25"/>
      <c r="D93" s="25"/>
      <c r="E93" s="25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5"/>
      <c r="R93" s="25"/>
      <c r="S93" s="25"/>
      <c r="T93" s="25"/>
      <c r="U93" s="25"/>
      <c r="V93" s="29"/>
      <c r="W93" s="29"/>
      <c r="X93" s="29"/>
    </row>
    <row r="94" spans="1:24" x14ac:dyDescent="0.25">
      <c r="A94" s="25"/>
      <c r="B94" s="25"/>
      <c r="C94" s="29" t="str">
        <f>'[1]Revenue summary'!C94</f>
        <v>Revenue Yield</v>
      </c>
      <c r="D94" s="29"/>
      <c r="E94" s="25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5"/>
      <c r="R94" s="25"/>
      <c r="S94" s="25"/>
      <c r="T94" s="25"/>
      <c r="U94" s="25"/>
      <c r="V94" s="29"/>
      <c r="W94" s="29"/>
      <c r="X94" s="29"/>
    </row>
    <row r="95" spans="1:24" ht="13" x14ac:dyDescent="0.3">
      <c r="A95" s="25"/>
      <c r="B95" s="25"/>
      <c r="C95" s="29"/>
      <c r="D95" s="29" t="str">
        <f>'[1]Revenue summary'!D95</f>
        <v>Expected Revenue</v>
      </c>
      <c r="E95" s="25" t="str">
        <f>'[1]Revenue summary'!E95</f>
        <v>$m Real</v>
      </c>
      <c r="F95" s="23">
        <f>'[1]Revenue summary'!F95</f>
        <v>0</v>
      </c>
      <c r="G95" s="22">
        <f ca="1">'[1]Revenue summary'!G95</f>
        <v>0</v>
      </c>
      <c r="H95" s="22">
        <f ca="1">'[1]Revenue summary'!H95</f>
        <v>0</v>
      </c>
      <c r="I95" s="22">
        <f ca="1">'[1]Revenue summary'!I95</f>
        <v>0</v>
      </c>
      <c r="J95" s="22">
        <f ca="1">'[1]Revenue summary'!J95</f>
        <v>0</v>
      </c>
      <c r="K95" s="22">
        <f ca="1">'[1]Revenue summary'!K95</f>
        <v>0</v>
      </c>
      <c r="L95" s="22">
        <f ca="1">'[1]Revenue summary'!L95</f>
        <v>0</v>
      </c>
      <c r="M95" s="22">
        <f ca="1">'[1]Revenue summary'!M95</f>
        <v>0</v>
      </c>
      <c r="N95" s="22">
        <f ca="1">'[1]Revenue summary'!N95</f>
        <v>0</v>
      </c>
      <c r="O95" s="22">
        <f ca="1">'[1]Revenue summary'!O95</f>
        <v>0</v>
      </c>
      <c r="P95" s="22">
        <f ca="1">'[1]Revenue summary'!P95</f>
        <v>0</v>
      </c>
      <c r="Q95" s="25"/>
      <c r="R95" s="25"/>
      <c r="S95" s="57" t="e">
        <f ca="1">'[1]Revenue summary'!S95</f>
        <v>#DIV/0!</v>
      </c>
      <c r="T95" s="25" t="str">
        <f>'[1]Revenue summary'!T95</f>
        <v>Total cumulative change</v>
      </c>
      <c r="U95" s="25"/>
      <c r="V95" s="29"/>
      <c r="W95" s="29"/>
      <c r="X95" s="29"/>
    </row>
    <row r="96" spans="1:24" x14ac:dyDescent="0.25">
      <c r="A96" s="25"/>
      <c r="B96" s="25"/>
      <c r="C96" s="29"/>
      <c r="D96" s="29" t="str">
        <f>'[1]Revenue summary'!D96</f>
        <v>Annual Percentage Impact on Revenues</v>
      </c>
      <c r="E96" s="25" t="str">
        <f>'[1]Revenue summary'!E96</f>
        <v>%</v>
      </c>
      <c r="F96" s="29"/>
      <c r="G96" s="58" t="e">
        <f ca="1">'[1]Revenue summary'!G96</f>
        <v>#DIV/0!</v>
      </c>
      <c r="H96" s="58" t="e">
        <f ca="1">'[1]Revenue summary'!H96</f>
        <v>#DIV/0!</v>
      </c>
      <c r="I96" s="58" t="e">
        <f ca="1">'[1]Revenue summary'!I96</f>
        <v>#DIV/0!</v>
      </c>
      <c r="J96" s="58" t="e">
        <f ca="1">'[1]Revenue summary'!J96</f>
        <v>#DIV/0!</v>
      </c>
      <c r="K96" s="58" t="e">
        <f ca="1">'[1]Revenue summary'!K96</f>
        <v>#DIV/0!</v>
      </c>
      <c r="L96" s="58" t="e">
        <f ca="1">'[1]Revenue summary'!L96</f>
        <v>#DIV/0!</v>
      </c>
      <c r="M96" s="58" t="e">
        <f ca="1">'[1]Revenue summary'!M96</f>
        <v>#DIV/0!</v>
      </c>
      <c r="N96" s="58" t="e">
        <f ca="1">'[1]Revenue summary'!N96</f>
        <v>#DIV/0!</v>
      </c>
      <c r="O96" s="58" t="e">
        <f ca="1">'[1]Revenue summary'!O96</f>
        <v>#DIV/0!</v>
      </c>
      <c r="P96" s="58" t="e">
        <f ca="1">'[1]Revenue summary'!P96</f>
        <v>#DIV/0!</v>
      </c>
      <c r="Q96" s="25"/>
      <c r="R96" s="25"/>
      <c r="S96" s="59" t="e">
        <f ca="1">'[1]Revenue summary'!S96</f>
        <v>#DIV/0!</v>
      </c>
      <c r="T96" s="25" t="str">
        <f>'[1]Revenue summary'!T96</f>
        <v>Average yearly change</v>
      </c>
      <c r="U96" s="25"/>
      <c r="V96" s="29"/>
      <c r="W96" s="29"/>
      <c r="X96" s="29"/>
    </row>
    <row r="97" spans="1:24" x14ac:dyDescent="0.25">
      <c r="A97" s="25"/>
      <c r="B97" s="25"/>
      <c r="C97" s="29"/>
      <c r="D97" s="29"/>
      <c r="E97" s="25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5"/>
      <c r="R97" s="25"/>
      <c r="S97" s="25"/>
      <c r="T97" s="25"/>
      <c r="U97" s="25"/>
      <c r="V97" s="29"/>
      <c r="W97" s="29"/>
      <c r="X97" s="29"/>
    </row>
    <row r="98" spans="1:24" ht="13" x14ac:dyDescent="0.3">
      <c r="A98" s="25"/>
      <c r="B98" s="25"/>
      <c r="C98" s="29"/>
      <c r="D98" s="29" t="str">
        <f>'[1]Revenue summary'!D98</f>
        <v>Price Path</v>
      </c>
      <c r="E98" s="25" t="str">
        <f>'[1]Revenue summary'!E98</f>
        <v>$/MWh</v>
      </c>
      <c r="F98" s="23">
        <f>'[1]Revenue summary'!F98</f>
        <v>0</v>
      </c>
      <c r="G98" s="22">
        <f ca="1">'[1]Revenue summary'!G98</f>
        <v>0</v>
      </c>
      <c r="H98" s="22">
        <f ca="1">'[1]Revenue summary'!H98</f>
        <v>0</v>
      </c>
      <c r="I98" s="22">
        <f ca="1">'[1]Revenue summary'!I98</f>
        <v>0</v>
      </c>
      <c r="J98" s="22">
        <f ca="1">'[1]Revenue summary'!J98</f>
        <v>0</v>
      </c>
      <c r="K98" s="22">
        <f ca="1">'[1]Revenue summary'!K98</f>
        <v>0</v>
      </c>
      <c r="L98" s="22">
        <f ca="1">'[1]Revenue summary'!L98</f>
        <v>0</v>
      </c>
      <c r="M98" s="22">
        <f ca="1">'[1]Revenue summary'!M98</f>
        <v>0</v>
      </c>
      <c r="N98" s="22">
        <f ca="1">'[1]Revenue summary'!N98</f>
        <v>0</v>
      </c>
      <c r="O98" s="22">
        <f ca="1">'[1]Revenue summary'!O98</f>
        <v>0</v>
      </c>
      <c r="P98" s="22">
        <f ca="1">'[1]Revenue summary'!P98</f>
        <v>0</v>
      </c>
      <c r="Q98" s="25"/>
      <c r="R98" s="25"/>
      <c r="S98" s="57" t="e">
        <f ca="1">'[1]Revenue summary'!S98</f>
        <v>#DIV/0!</v>
      </c>
      <c r="T98" s="25" t="str">
        <f>'[1]Revenue summary'!T98</f>
        <v>Total cumulative change</v>
      </c>
      <c r="U98" s="25"/>
      <c r="V98" s="29"/>
      <c r="W98" s="29"/>
      <c r="X98" s="29"/>
    </row>
    <row r="99" spans="1:24" x14ac:dyDescent="0.25">
      <c r="A99" s="25"/>
      <c r="B99" s="25"/>
      <c r="C99" s="29"/>
      <c r="D99" s="29" t="str">
        <f>'[1]Revenue summary'!D99</f>
        <v>Annual Percentage Impact on Prices</v>
      </c>
      <c r="E99" s="25" t="str">
        <f>'[1]Revenue summary'!E99</f>
        <v>%</v>
      </c>
      <c r="F99" s="29"/>
      <c r="G99" s="58" t="e">
        <f ca="1">'[1]Revenue summary'!G99</f>
        <v>#DIV/0!</v>
      </c>
      <c r="H99" s="58" t="e">
        <f ca="1">'[1]Revenue summary'!H99</f>
        <v>#DIV/0!</v>
      </c>
      <c r="I99" s="58" t="e">
        <f ca="1">'[1]Revenue summary'!I99</f>
        <v>#DIV/0!</v>
      </c>
      <c r="J99" s="58" t="e">
        <f ca="1">'[1]Revenue summary'!J99</f>
        <v>#DIV/0!</v>
      </c>
      <c r="K99" s="58" t="e">
        <f ca="1">'[1]Revenue summary'!K99</f>
        <v>#DIV/0!</v>
      </c>
      <c r="L99" s="58" t="e">
        <f ca="1">'[1]Revenue summary'!L99</f>
        <v>#DIV/0!</v>
      </c>
      <c r="M99" s="58" t="e">
        <f ca="1">'[1]Revenue summary'!M99</f>
        <v>#DIV/0!</v>
      </c>
      <c r="N99" s="58" t="e">
        <f ca="1">'[1]Revenue summary'!N99</f>
        <v>#DIV/0!</v>
      </c>
      <c r="O99" s="58" t="e">
        <f ca="1">'[1]Revenue summary'!O99</f>
        <v>#DIV/0!</v>
      </c>
      <c r="P99" s="58" t="e">
        <f ca="1">'[1]Revenue summary'!P99</f>
        <v>#DIV/0!</v>
      </c>
      <c r="Q99" s="25"/>
      <c r="R99" s="25"/>
      <c r="S99" s="59" t="e">
        <f ca="1">'[1]Revenue summary'!S99</f>
        <v>#DIV/0!</v>
      </c>
      <c r="T99" s="25" t="str">
        <f>'[1]Revenue summary'!T99</f>
        <v>Average yearly change</v>
      </c>
      <c r="U99" s="25"/>
      <c r="V99" s="29"/>
      <c r="W99" s="29"/>
      <c r="X99" s="29"/>
    </row>
    <row r="100" spans="1:24" x14ac:dyDescent="0.25">
      <c r="A100" s="25"/>
      <c r="B100" s="25"/>
      <c r="C100" s="25"/>
      <c r="D100" s="25"/>
      <c r="E100" s="25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5"/>
      <c r="R100" s="25"/>
      <c r="S100" s="25"/>
      <c r="T100" s="25"/>
      <c r="U100" s="25"/>
      <c r="V100" s="29"/>
      <c r="W100" s="29"/>
      <c r="X100" s="29"/>
    </row>
    <row r="101" spans="1:24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9"/>
      <c r="W101" s="29"/>
      <c r="X101" s="29"/>
    </row>
    <row r="102" spans="1:24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</row>
    <row r="103" spans="1:24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</row>
    <row r="104" spans="1:24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</row>
  </sheetData>
  <printOptions headings="1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  <headerFooter>
    <oddFooter>&amp;C_x000D_&amp;1#&amp;"Century Gothic"&amp;7&amp;K7F7F7F BUSINESS USE ONLY</oddFooter>
  </headerFooter>
  <rowBreaks count="1" manualBreakCount="1">
    <brk id="50" max="20" man="1"/>
  </rowBreaks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1F762-1C99-440C-9BDC-12DA36EA7A48}">
  <dimension ref="A1:R47"/>
  <sheetViews>
    <sheetView showGridLines="0" tabSelected="1" zoomScaleNormal="100" workbookViewId="0"/>
  </sheetViews>
  <sheetFormatPr defaultRowHeight="12.5" x14ac:dyDescent="0.25"/>
  <cols>
    <col min="1" max="1" width="45.6328125" customWidth="1"/>
    <col min="2" max="16" width="14.6328125" customWidth="1"/>
  </cols>
  <sheetData>
    <row r="1" spans="1:18" ht="13" x14ac:dyDescent="0.3">
      <c r="D1" s="65">
        <f>VALUE(RIGHT('Revenue summary'!$G$4,2))+2000</f>
        <v>2027</v>
      </c>
      <c r="E1" s="1"/>
      <c r="F1" s="1"/>
      <c r="G1" s="65">
        <f>VALUE(RIGHT('Revenue summary'!$H$4,2))+2000</f>
        <v>2028</v>
      </c>
      <c r="H1" s="1"/>
      <c r="I1" s="1"/>
      <c r="J1" s="65">
        <f>VALUE(RIGHT('Revenue summary'!$I$4,2))+2000</f>
        <v>2029</v>
      </c>
      <c r="K1" s="1"/>
      <c r="L1" s="1"/>
      <c r="M1" s="65">
        <f>VALUE(RIGHT('Revenue summary'!$J$4,2))+2000</f>
        <v>2030</v>
      </c>
      <c r="N1" s="1"/>
      <c r="O1" s="1"/>
      <c r="P1" s="65">
        <f>VALUE(RIGHT('Revenue summary'!$K$4,2))+2000</f>
        <v>2031</v>
      </c>
      <c r="Q1" s="1"/>
      <c r="R1" s="1"/>
    </row>
    <row r="2" spans="1:18" x14ac:dyDescent="0.25">
      <c r="A2" t="s">
        <v>0</v>
      </c>
      <c r="D2" s="2">
        <f ca="1">'Revenue summary'!G21*10^6</f>
        <v>48060055.654241547</v>
      </c>
      <c r="G2" s="2">
        <f ca="1">'Revenue summary'!H21*10^6</f>
        <v>46085229.422426552</v>
      </c>
      <c r="J2" s="2">
        <f ca="1">'Revenue summary'!I21*10^6</f>
        <v>44191550.384321064</v>
      </c>
      <c r="M2" s="2">
        <f ca="1">'Revenue summary'!J21*10^6</f>
        <v>42375684.136654131</v>
      </c>
      <c r="P2" s="2">
        <f ca="1">'Revenue summary'!K21*10^6</f>
        <v>40634433.289459459</v>
      </c>
    </row>
    <row r="4" spans="1:18" x14ac:dyDescent="0.25">
      <c r="A4" t="s">
        <v>15</v>
      </c>
      <c r="D4" s="66">
        <v>0.77007445934627117</v>
      </c>
      <c r="G4" s="67">
        <v>-6.2552858134055006E-2</v>
      </c>
      <c r="H4" s="68"/>
      <c r="I4" s="68"/>
      <c r="J4" s="67">
        <v>-6.3369708151343393E-2</v>
      </c>
      <c r="K4" s="68"/>
      <c r="L4" s="68"/>
      <c r="M4" s="67">
        <v>-6.3663879508314467E-2</v>
      </c>
      <c r="N4" s="68"/>
      <c r="O4" s="68"/>
      <c r="P4" s="67">
        <v>-6.4843537814415125E-2</v>
      </c>
    </row>
    <row r="5" spans="1:18" ht="13" thickBot="1" x14ac:dyDescent="0.3"/>
    <row r="6" spans="1:18" s="64" customFormat="1" ht="39.5" thickBot="1" x14ac:dyDescent="0.3">
      <c r="A6" s="63"/>
      <c r="B6" s="76" t="str">
        <f>"Indicative Metering Tariffs for "&amp;D1</f>
        <v>Indicative Metering Tariffs for 2027</v>
      </c>
      <c r="C6" s="76" t="str">
        <f>"Estimated Quantities for "&amp;D1</f>
        <v>Estimated Quantities for 2027</v>
      </c>
      <c r="D6" s="76" t="str">
        <f>"Revenue for "&amp;D1</f>
        <v>Revenue for 2027</v>
      </c>
      <c r="E6" s="76" t="str">
        <f>"Indicative Metering Tariffs for "&amp;G1</f>
        <v>Indicative Metering Tariffs for 2028</v>
      </c>
      <c r="F6" s="76" t="str">
        <f>"Estimated Quantities for "&amp;G1</f>
        <v>Estimated Quantities for 2028</v>
      </c>
      <c r="G6" s="76" t="str">
        <f>"Revenue for "&amp;G1</f>
        <v>Revenue for 2028</v>
      </c>
      <c r="H6" s="76" t="str">
        <f>"Indicative Metering Tariffs for "&amp;J1</f>
        <v>Indicative Metering Tariffs for 2029</v>
      </c>
      <c r="I6" s="76" t="str">
        <f>"Estimated Quantities for "&amp;J1</f>
        <v>Estimated Quantities for 2029</v>
      </c>
      <c r="J6" s="76" t="str">
        <f>"Revenue for "&amp;J1</f>
        <v>Revenue for 2029</v>
      </c>
      <c r="K6" s="76" t="str">
        <f>"Indicative Metering Tariffs for "&amp;M1</f>
        <v>Indicative Metering Tariffs for 2030</v>
      </c>
      <c r="L6" s="76" t="str">
        <f>"Estimated Quantities for "&amp;M1</f>
        <v>Estimated Quantities for 2030</v>
      </c>
      <c r="M6" s="76" t="str">
        <f>"Revenue for "&amp;M1</f>
        <v>Revenue for 2030</v>
      </c>
      <c r="N6" s="76" t="str">
        <f>"Indicative Metering Tariffs for "&amp;P1</f>
        <v>Indicative Metering Tariffs for 2031</v>
      </c>
      <c r="O6" s="76" t="str">
        <f>"Estimated Quantities for "&amp;P1</f>
        <v>Estimated Quantities for 2031</v>
      </c>
      <c r="P6" s="76" t="str">
        <f>"Revenue for "&amp;P1</f>
        <v>Revenue for 2031</v>
      </c>
    </row>
    <row r="7" spans="1:18" ht="25" x14ac:dyDescent="0.25">
      <c r="A7" s="4" t="s">
        <v>1</v>
      </c>
      <c r="B7" s="5" t="s">
        <v>9</v>
      </c>
      <c r="C7" s="5" t="s">
        <v>2</v>
      </c>
      <c r="D7" s="5" t="s">
        <v>10</v>
      </c>
      <c r="E7" s="5" t="s">
        <v>9</v>
      </c>
      <c r="F7" s="5" t="s">
        <v>2</v>
      </c>
      <c r="G7" s="5" t="s">
        <v>10</v>
      </c>
      <c r="H7" s="5" t="s">
        <v>9</v>
      </c>
      <c r="I7" s="5" t="s">
        <v>2</v>
      </c>
      <c r="J7" s="5" t="s">
        <v>10</v>
      </c>
      <c r="K7" s="5" t="s">
        <v>9</v>
      </c>
      <c r="L7" s="5" t="s">
        <v>2</v>
      </c>
      <c r="M7" s="5" t="s">
        <v>10</v>
      </c>
      <c r="N7" s="5" t="s">
        <v>9</v>
      </c>
      <c r="O7" s="5" t="s">
        <v>2</v>
      </c>
      <c r="P7" s="5" t="s">
        <v>10</v>
      </c>
    </row>
    <row r="8" spans="1:18" x14ac:dyDescent="0.25">
      <c r="A8" s="6"/>
      <c r="B8" s="7"/>
      <c r="C8" s="8"/>
      <c r="D8" s="9"/>
      <c r="E8" s="7"/>
      <c r="F8" s="8"/>
      <c r="G8" s="9"/>
      <c r="H8" s="7"/>
      <c r="I8" s="8"/>
      <c r="J8" s="9"/>
      <c r="K8" s="7"/>
      <c r="L8" s="8"/>
      <c r="M8" s="9"/>
      <c r="N8" s="7"/>
      <c r="O8" s="8"/>
      <c r="P8" s="9"/>
    </row>
    <row r="9" spans="1:18" x14ac:dyDescent="0.25">
      <c r="A9" s="6" t="s">
        <v>11</v>
      </c>
      <c r="B9" s="10">
        <f>$B35*$D$4</f>
        <v>48.816623091978741</v>
      </c>
      <c r="C9" s="11">
        <f>AVERAGE('[3]Input | Exit Fees'!J69:K69)</f>
        <v>576611.05667077447</v>
      </c>
      <c r="D9" s="12">
        <f>B9*C9</f>
        <v>28148204.62416479</v>
      </c>
      <c r="E9" s="10">
        <f>B9*(1+G$4)</f>
        <v>45.763003793122564</v>
      </c>
      <c r="F9" s="11">
        <f>AVERAGE('[3]Input | Exit Fees'!K69:L69)</f>
        <v>581558.28156467201</v>
      </c>
      <c r="G9" s="12">
        <f t="shared" ref="G9:G17" si="0">E9*F9</f>
        <v>26613853.845165927</v>
      </c>
      <c r="H9" s="10">
        <f>E9*(1+J$4)</f>
        <v>42.863015598623569</v>
      </c>
      <c r="I9" s="11">
        <f>AVERAGE('[3]Input | Exit Fees'!L69:M69)</f>
        <v>584989.41568290046</v>
      </c>
      <c r="J9" s="12">
        <f t="shared" ref="J9:J17" si="1">H9*I9</f>
        <v>25074410.449445851</v>
      </c>
      <c r="K9" s="10">
        <f>H9*(1+M$4)</f>
        <v>40.134189738189797</v>
      </c>
      <c r="L9" s="11">
        <f>AVERAGE('[3]Input | Exit Fees'!M69:N69)</f>
        <v>586956.9665409911</v>
      </c>
      <c r="M9" s="12">
        <f t="shared" ref="M9:M17" si="2">K9*L9</f>
        <v>23557042.263308458</v>
      </c>
      <c r="N9" s="10">
        <f>K9*(1+P$4)</f>
        <v>37.531746888250574</v>
      </c>
      <c r="O9" s="11">
        <f>AVERAGE('[3]Input | Exit Fees'!N69:O69)</f>
        <v>587365.0702372801</v>
      </c>
      <c r="P9" s="12">
        <f t="shared" ref="P9:P17" si="3">N9*O9</f>
        <v>22044837.147145119</v>
      </c>
    </row>
    <row r="10" spans="1:18" x14ac:dyDescent="0.25">
      <c r="A10" s="6" t="s">
        <v>12</v>
      </c>
      <c r="B10" s="10">
        <f t="shared" ref="B10:B12" si="4">$B36*$D$4</f>
        <v>59.021550309771158</v>
      </c>
      <c r="C10" s="11">
        <f>AVERAGE('[3]Input | Exit Fees'!J70:K70)</f>
        <v>116618.13763857586</v>
      </c>
      <c r="D10" s="12">
        <f t="shared" ref="D10:D17" si="5">B10*C10</f>
        <v>6882983.2776670223</v>
      </c>
      <c r="E10" s="10">
        <f t="shared" ref="E10:E12" si="6">B10*(1+G$4)</f>
        <v>55.329583646392052</v>
      </c>
      <c r="F10" s="11">
        <f>AVERAGE('[3]Input | Exit Fees'!K70:L70)</f>
        <v>115241.564993854</v>
      </c>
      <c r="G10" s="12">
        <f t="shared" si="0"/>
        <v>6376267.8098685713</v>
      </c>
      <c r="H10" s="10">
        <f t="shared" ref="H10:H12" si="7">E10*(1+J$4)</f>
        <v>51.823364078584845</v>
      </c>
      <c r="I10" s="11">
        <f>AVERAGE('[3]Input | Exit Fees'!L70:M70)</f>
        <v>113827.71425139207</v>
      </c>
      <c r="J10" s="12">
        <f t="shared" si="1"/>
        <v>5898935.0778830117</v>
      </c>
      <c r="K10" s="10">
        <f t="shared" ref="K10:K12" si="8">H10*(1+M$4)</f>
        <v>48.52408767217031</v>
      </c>
      <c r="L10" s="11">
        <f>AVERAGE('[3]Input | Exit Fees'!M70:N70)</f>
        <v>112403.52741782906</v>
      </c>
      <c r="M10" s="12">
        <f t="shared" si="2"/>
        <v>5454278.6190839363</v>
      </c>
      <c r="N10" s="10">
        <f t="shared" ref="N10:N12" si="9">K10*(1+P$4)</f>
        <v>45.377614158289944</v>
      </c>
      <c r="O10" s="11">
        <f>AVERAGE('[3]Input | Exit Fees'!N70:O70)</f>
        <v>110959.33739466491</v>
      </c>
      <c r="P10" s="12">
        <f t="shared" si="3"/>
        <v>5035069.9995546173</v>
      </c>
    </row>
    <row r="11" spans="1:18" x14ac:dyDescent="0.25">
      <c r="A11" s="6" t="s">
        <v>13</v>
      </c>
      <c r="B11" s="10">
        <f t="shared" si="4"/>
        <v>74.552434914968927</v>
      </c>
      <c r="C11" s="11">
        <f>AVERAGE('[3]Input | Exit Fees'!J71:K71)</f>
        <v>163679.35850767937</v>
      </c>
      <c r="D11" s="12">
        <f t="shared" si="5"/>
        <v>12202694.722067632</v>
      </c>
      <c r="E11" s="10">
        <f t="shared" si="6"/>
        <v>69.888967030184503</v>
      </c>
      <c r="F11" s="11">
        <f>AVERAGE('[3]Input | Exit Fees'!K71:L71)</f>
        <v>175687.41979685257</v>
      </c>
      <c r="G11" s="12">
        <f t="shared" si="0"/>
        <v>12278612.289800413</v>
      </c>
      <c r="H11" s="10">
        <f t="shared" si="7"/>
        <v>65.460123586482851</v>
      </c>
      <c r="I11" s="11">
        <f>AVERAGE('[3]Input | Exit Fees'!L71:M71)</f>
        <v>189589.60211272546</v>
      </c>
      <c r="J11" s="12">
        <f t="shared" si="1"/>
        <v>12410558.785011118</v>
      </c>
      <c r="K11" s="10">
        <f t="shared" si="8"/>
        <v>61.292678165873639</v>
      </c>
      <c r="L11" s="11">
        <f>AVERAGE('[3]Input | Exit Fees'!M71:N71)</f>
        <v>205314.14917396917</v>
      </c>
      <c r="M11" s="12">
        <f t="shared" si="2"/>
        <v>12584254.068220263</v>
      </c>
      <c r="N11" s="10">
        <f t="shared" si="9"/>
        <v>57.318244071478034</v>
      </c>
      <c r="O11" s="11">
        <f>AVERAGE('[3]Input | Exit Fees'!N71:O71)</f>
        <v>222977.77316381261</v>
      </c>
      <c r="P11" s="12">
        <f t="shared" si="3"/>
        <v>12780694.424718076</v>
      </c>
    </row>
    <row r="12" spans="1:18" x14ac:dyDescent="0.25">
      <c r="A12" s="6" t="s">
        <v>14</v>
      </c>
      <c r="B12" s="10">
        <f t="shared" si="4"/>
        <v>78.365210353276638</v>
      </c>
      <c r="C12" s="11">
        <f>AVERAGE('[3]Input | Exit Fees'!J72:K72)</f>
        <v>5312.3119926528489</v>
      </c>
      <c r="D12" s="12">
        <f t="shared" ref="D12:D13" si="10">B12*C12</f>
        <v>416300.44676647469</v>
      </c>
      <c r="E12" s="10">
        <f t="shared" si="6"/>
        <v>73.46324246740275</v>
      </c>
      <c r="F12" s="11">
        <f>AVERAGE('[3]Input | Exit Fees'!K72:L72)</f>
        <v>5397.3833541905633</v>
      </c>
      <c r="G12" s="12">
        <f t="shared" ref="G12:G13" si="11">E12*F12</f>
        <v>396509.28203842486</v>
      </c>
      <c r="H12" s="10">
        <f t="shared" si="7"/>
        <v>68.807898232392063</v>
      </c>
      <c r="I12" s="11">
        <f>AVERAGE('[3]Input | Exit Fees'!L72:M72)</f>
        <v>5483.3349645682829</v>
      </c>
      <c r="J12" s="12">
        <f t="shared" ref="J12:J13" si="12">H12*I12</f>
        <v>377296.75421613152</v>
      </c>
      <c r="K12" s="10">
        <f t="shared" si="8"/>
        <v>64.427320490104691</v>
      </c>
      <c r="L12" s="11">
        <f>AVERAGE('[3]Input | Exit Fees'!M72:N72)</f>
        <v>5570.1858436174498</v>
      </c>
      <c r="M12" s="12">
        <f t="shared" ref="M12:M13" si="13">K12*L12</f>
        <v>358872.14853618562</v>
      </c>
      <c r="N12" s="10">
        <f t="shared" si="9"/>
        <v>60.249625097623145</v>
      </c>
      <c r="O12" s="11">
        <f>AVERAGE('[3]Input | Exit Fees'!N72:O72)</f>
        <v>5657.9524164834056</v>
      </c>
      <c r="P12" s="12">
        <f t="shared" ref="P12:P13" si="14">N12*O12</f>
        <v>340889.51191331609</v>
      </c>
    </row>
    <row r="13" spans="1:18" x14ac:dyDescent="0.25">
      <c r="A13" s="6" t="s">
        <v>16</v>
      </c>
      <c r="B13" s="10">
        <f>$B35*(1+2.5%)</f>
        <v>64.976883809074081</v>
      </c>
      <c r="C13" s="11">
        <f>'[2]Input | Meters Vols &amp; Costs'!$Q$419</f>
        <v>5643</v>
      </c>
      <c r="D13" s="12">
        <f t="shared" si="10"/>
        <v>366664.55533460504</v>
      </c>
      <c r="E13" s="10">
        <f>B13*(1+2.5%)</f>
        <v>66.601305904300929</v>
      </c>
      <c r="F13" s="11">
        <f>'[2]Input | Meters Vols &amp; Costs'!$R419</f>
        <v>5641</v>
      </c>
      <c r="G13" s="12">
        <f t="shared" si="11"/>
        <v>375697.96660616156</v>
      </c>
      <c r="H13" s="10">
        <f>E13*(1+2.5%)</f>
        <v>68.266338551908447</v>
      </c>
      <c r="I13" s="11">
        <f>'[2]Input | Meters Vols &amp; Costs'!$S419</f>
        <v>5639</v>
      </c>
      <c r="J13" s="12">
        <f t="shared" si="12"/>
        <v>384953.88309421175</v>
      </c>
      <c r="K13" s="10">
        <f>H13*(1+2.5%)</f>
        <v>69.972997015706156</v>
      </c>
      <c r="L13" s="11">
        <f>'[2]Input | Meters Vols &amp; Costs'!$T419</f>
        <v>5637</v>
      </c>
      <c r="M13" s="12">
        <f t="shared" si="13"/>
        <v>394437.78417753562</v>
      </c>
      <c r="N13" s="10">
        <f>K13*(1+2.5%)</f>
        <v>71.722321941098798</v>
      </c>
      <c r="O13" s="11">
        <f>'[2]Input | Meters Vols &amp; Costs'!$U419</f>
        <v>5635</v>
      </c>
      <c r="P13" s="12">
        <f t="shared" si="14"/>
        <v>404155.28413809172</v>
      </c>
    </row>
    <row r="14" spans="1:18" x14ac:dyDescent="0.25">
      <c r="A14" s="6" t="s">
        <v>17</v>
      </c>
      <c r="B14" s="10">
        <f>$B36*(1+2.5%)</f>
        <v>78.560051347336469</v>
      </c>
      <c r="C14" s="11">
        <f>'[2]Input | Meters Vols &amp; Costs'!$Q$420</f>
        <v>550</v>
      </c>
      <c r="D14" s="12">
        <f t="shared" si="5"/>
        <v>43208.028241035056</v>
      </c>
      <c r="E14" s="10">
        <f>B14*(1+2.5%)</f>
        <v>80.52405263101987</v>
      </c>
      <c r="F14" s="11">
        <f>'[2]Input | Meters Vols &amp; Costs'!$R420</f>
        <v>550</v>
      </c>
      <c r="G14" s="12">
        <f t="shared" si="0"/>
        <v>44288.228947060932</v>
      </c>
      <c r="H14" s="10">
        <f>E14*(1+2.5%)</f>
        <v>82.537153946795357</v>
      </c>
      <c r="I14" s="11">
        <f>'[2]Input | Meters Vols &amp; Costs'!$S420</f>
        <v>550</v>
      </c>
      <c r="J14" s="12">
        <f t="shared" si="1"/>
        <v>45395.43467073745</v>
      </c>
      <c r="K14" s="10">
        <f>H14*(1+2.5%)</f>
        <v>84.600582795465229</v>
      </c>
      <c r="L14" s="11">
        <f>'[2]Input | Meters Vols &amp; Costs'!$T420</f>
        <v>550</v>
      </c>
      <c r="M14" s="12">
        <f t="shared" si="2"/>
        <v>46530.320537505875</v>
      </c>
      <c r="N14" s="10">
        <f>K14*(1+2.5%)</f>
        <v>86.715597365351854</v>
      </c>
      <c r="O14" s="11">
        <f>'[2]Input | Meters Vols &amp; Costs'!$U420</f>
        <v>550</v>
      </c>
      <c r="P14" s="12">
        <f t="shared" si="3"/>
        <v>47693.578550943523</v>
      </c>
    </row>
    <row r="15" spans="1:18" x14ac:dyDescent="0.25">
      <c r="A15" s="6"/>
      <c r="B15" s="13"/>
      <c r="C15" s="14"/>
      <c r="D15" s="12">
        <f t="shared" si="5"/>
        <v>0</v>
      </c>
      <c r="E15" s="13"/>
      <c r="F15" s="14"/>
      <c r="G15" s="12">
        <f t="shared" si="0"/>
        <v>0</v>
      </c>
      <c r="H15" s="13"/>
      <c r="I15" s="14"/>
      <c r="J15" s="12">
        <f t="shared" si="1"/>
        <v>0</v>
      </c>
      <c r="K15" s="13"/>
      <c r="L15" s="14"/>
      <c r="M15" s="12">
        <f t="shared" si="2"/>
        <v>0</v>
      </c>
      <c r="N15" s="13"/>
      <c r="O15" s="14"/>
      <c r="P15" s="12">
        <f t="shared" si="3"/>
        <v>0</v>
      </c>
    </row>
    <row r="16" spans="1:18" x14ac:dyDescent="0.25">
      <c r="A16" s="6"/>
      <c r="B16" s="13"/>
      <c r="C16" s="14"/>
      <c r="D16" s="12">
        <f t="shared" si="5"/>
        <v>0</v>
      </c>
      <c r="E16" s="13"/>
      <c r="F16" s="14"/>
      <c r="G16" s="12">
        <f t="shared" si="0"/>
        <v>0</v>
      </c>
      <c r="H16" s="13"/>
      <c r="I16" s="14"/>
      <c r="J16" s="12">
        <f t="shared" si="1"/>
        <v>0</v>
      </c>
      <c r="K16" s="13"/>
      <c r="L16" s="14"/>
      <c r="M16" s="12">
        <f t="shared" si="2"/>
        <v>0</v>
      </c>
      <c r="N16" s="13"/>
      <c r="O16" s="14"/>
      <c r="P16" s="12">
        <f t="shared" si="3"/>
        <v>0</v>
      </c>
    </row>
    <row r="17" spans="1:16" ht="13" thickBot="1" x14ac:dyDescent="0.3">
      <c r="A17" s="15"/>
      <c r="B17" s="16"/>
      <c r="C17" s="17"/>
      <c r="D17" s="18">
        <f t="shared" si="5"/>
        <v>0</v>
      </c>
      <c r="E17" s="16"/>
      <c r="F17" s="17"/>
      <c r="G17" s="18">
        <f t="shared" si="0"/>
        <v>0</v>
      </c>
      <c r="H17" s="16"/>
      <c r="I17" s="17"/>
      <c r="J17" s="18">
        <f t="shared" si="1"/>
        <v>0</v>
      </c>
      <c r="K17" s="16"/>
      <c r="L17" s="17"/>
      <c r="M17" s="18">
        <f t="shared" si="2"/>
        <v>0</v>
      </c>
      <c r="N17" s="16"/>
      <c r="O17" s="17"/>
      <c r="P17" s="18">
        <f t="shared" si="3"/>
        <v>0</v>
      </c>
    </row>
    <row r="18" spans="1:16" ht="13" thickBot="1" x14ac:dyDescent="0.3">
      <c r="A18" s="3"/>
      <c r="B18" s="3"/>
      <c r="C18" s="3"/>
      <c r="D18" s="19">
        <f>SUM(D8:D17)</f>
        <v>48060055.654241562</v>
      </c>
      <c r="E18" s="3"/>
      <c r="F18" s="3"/>
      <c r="G18" s="19">
        <f>SUM(G8:G17)</f>
        <v>46085229.422426559</v>
      </c>
      <c r="H18" s="3"/>
      <c r="I18" s="3"/>
      <c r="J18" s="19">
        <f>SUM(J8:J17)</f>
        <v>44191550.384321071</v>
      </c>
      <c r="K18" s="3"/>
      <c r="L18" s="3"/>
      <c r="M18" s="19">
        <f>SUM(M8:M17)</f>
        <v>42395415.203863882</v>
      </c>
      <c r="N18" s="3"/>
      <c r="O18" s="3"/>
      <c r="P18" s="19">
        <f>SUM(P8:P17)</f>
        <v>40653339.946020156</v>
      </c>
    </row>
    <row r="19" spans="1:16" ht="13" thickTop="1" x14ac:dyDescent="0.25">
      <c r="B19" s="2">
        <f ca="1">-D19/C9</f>
        <v>0</v>
      </c>
      <c r="D19" s="75">
        <f ca="1">D18-D2</f>
        <v>0</v>
      </c>
      <c r="E19" s="2">
        <f ca="1">-G19/F9</f>
        <v>0</v>
      </c>
      <c r="G19" s="75">
        <f ca="1">G18-G2</f>
        <v>0</v>
      </c>
      <c r="H19" s="2">
        <f ca="1">-J19/I9</f>
        <v>0</v>
      </c>
      <c r="J19" s="75">
        <f ca="1">J18-J2</f>
        <v>0</v>
      </c>
      <c r="K19" s="2">
        <f ca="1">-M19/L9</f>
        <v>-3.3615866808819048E-2</v>
      </c>
      <c r="M19" s="75">
        <f ca="1">M18-M2</f>
        <v>19731.067209750414</v>
      </c>
      <c r="N19" s="2">
        <f ca="1">-P19/O9</f>
        <v>-3.2188935840292421E-2</v>
      </c>
      <c r="P19" s="75">
        <f ca="1">P18-P2</f>
        <v>18906.656560696661</v>
      </c>
    </row>
    <row r="21" spans="1:16" x14ac:dyDescent="0.25">
      <c r="A21" s="20" t="s">
        <v>8</v>
      </c>
      <c r="B21" s="20"/>
      <c r="C21" s="20"/>
      <c r="D21" s="20">
        <f ca="1">D2/SUM(C9:C13)</f>
        <v>55.377412982600489</v>
      </c>
      <c r="E21" s="20"/>
      <c r="F21" s="20"/>
      <c r="G21" s="20">
        <f ca="1">G2/SUM(F9:F13)</f>
        <v>52.160601605143661</v>
      </c>
      <c r="H21" s="20"/>
      <c r="I21" s="20"/>
      <c r="J21" s="20">
        <f ca="1">J2/SUM(I9:I13)</f>
        <v>49.127429012532247</v>
      </c>
      <c r="K21" s="20"/>
      <c r="L21" s="20"/>
      <c r="M21" s="20">
        <f ca="1">M2/SUM(L9:L13)</f>
        <v>46.26763278403871</v>
      </c>
      <c r="N21" s="20"/>
      <c r="O21" s="20"/>
      <c r="P21" s="20">
        <f ca="1">P2/SUM(O9:O13)</f>
        <v>43.571354645072795</v>
      </c>
    </row>
    <row r="22" spans="1:16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6" spans="1:16" ht="13" thickBot="1" x14ac:dyDescent="0.3">
      <c r="A26" s="69" t="s">
        <v>20</v>
      </c>
    </row>
    <row r="27" spans="1:16" ht="39" x14ac:dyDescent="0.3">
      <c r="A27" s="4" t="s">
        <v>1</v>
      </c>
      <c r="B27" s="77" t="s">
        <v>18</v>
      </c>
      <c r="C27" s="77" t="s">
        <v>19</v>
      </c>
    </row>
    <row r="28" spans="1:16" x14ac:dyDescent="0.25">
      <c r="A28" s="6" t="s">
        <v>3</v>
      </c>
      <c r="B28" s="10">
        <v>63.392081764950333</v>
      </c>
      <c r="C28" s="11">
        <v>468406.02132192097</v>
      </c>
    </row>
    <row r="29" spans="1:16" x14ac:dyDescent="0.25">
      <c r="A29" s="6" t="s">
        <v>4</v>
      </c>
      <c r="B29" s="10">
        <v>76.643952533986806</v>
      </c>
      <c r="C29" s="11">
        <v>231682.09162622551</v>
      </c>
    </row>
    <row r="30" spans="1:16" x14ac:dyDescent="0.25">
      <c r="A30" s="6" t="s">
        <v>5</v>
      </c>
      <c r="B30" s="10">
        <v>91.638396939583629</v>
      </c>
      <c r="C30" s="11">
        <v>73029.189166837255</v>
      </c>
    </row>
    <row r="31" spans="1:16" x14ac:dyDescent="0.25">
      <c r="A31" s="6" t="s">
        <v>6</v>
      </c>
      <c r="B31" s="10">
        <v>101.76315991547382</v>
      </c>
      <c r="C31" s="11">
        <v>76309.672322309227</v>
      </c>
    </row>
    <row r="32" spans="1:16" x14ac:dyDescent="0.25">
      <c r="A32" s="6" t="s">
        <v>7</v>
      </c>
      <c r="B32" s="10">
        <v>122.87371801011791</v>
      </c>
      <c r="C32" s="11">
        <v>4887.51375582725</v>
      </c>
    </row>
    <row r="35" spans="1:6" x14ac:dyDescent="0.25">
      <c r="A35" s="6" t="s">
        <v>11</v>
      </c>
      <c r="B35" s="10">
        <f>B28</f>
        <v>63.392081764950333</v>
      </c>
    </row>
    <row r="36" spans="1:6" x14ac:dyDescent="0.25">
      <c r="A36" s="6" t="s">
        <v>12</v>
      </c>
      <c r="B36" s="10">
        <f>B29</f>
        <v>76.643952533986806</v>
      </c>
    </row>
    <row r="37" spans="1:6" x14ac:dyDescent="0.25">
      <c r="A37" s="6" t="s">
        <v>13</v>
      </c>
      <c r="B37" s="10">
        <f>SUMPRODUCT(B30:B31,C30:C31)/SUM(C30:C31)</f>
        <v>96.811982283190787</v>
      </c>
    </row>
    <row r="38" spans="1:6" x14ac:dyDescent="0.25">
      <c r="A38" s="6" t="s">
        <v>14</v>
      </c>
      <c r="B38" s="10">
        <f>B31</f>
        <v>101.76315991547382</v>
      </c>
    </row>
    <row r="40" spans="1:6" ht="13" thickBot="1" x14ac:dyDescent="0.3"/>
    <row r="41" spans="1:6" ht="13" thickBot="1" x14ac:dyDescent="0.3">
      <c r="A41" s="70"/>
      <c r="B41" s="71" t="s">
        <v>21</v>
      </c>
      <c r="C41" s="71" t="s">
        <v>22</v>
      </c>
      <c r="D41" s="71" t="s">
        <v>23</v>
      </c>
      <c r="E41" s="71" t="s">
        <v>24</v>
      </c>
      <c r="F41" s="71" t="s">
        <v>25</v>
      </c>
    </row>
    <row r="42" spans="1:6" ht="13" thickBot="1" x14ac:dyDescent="0.3">
      <c r="A42" s="72" t="s">
        <v>11</v>
      </c>
      <c r="B42" s="73">
        <f t="shared" ref="B42:B47" si="15">B9</f>
        <v>48.816623091978741</v>
      </c>
      <c r="C42" s="74">
        <f>E9</f>
        <v>45.763003793122564</v>
      </c>
      <c r="D42" s="74">
        <f>H9</f>
        <v>42.863015598623569</v>
      </c>
      <c r="E42" s="74">
        <f>K9</f>
        <v>40.134189738189797</v>
      </c>
      <c r="F42" s="74">
        <f>N9</f>
        <v>37.531746888250574</v>
      </c>
    </row>
    <row r="43" spans="1:6" ht="13" thickBot="1" x14ac:dyDescent="0.3">
      <c r="A43" s="72" t="s">
        <v>12</v>
      </c>
      <c r="B43" s="73">
        <f t="shared" si="15"/>
        <v>59.021550309771158</v>
      </c>
      <c r="C43" s="74">
        <f t="shared" ref="C43:C47" si="16">E10</f>
        <v>55.329583646392052</v>
      </c>
      <c r="D43" s="74">
        <f t="shared" ref="D43:D47" si="17">H10</f>
        <v>51.823364078584845</v>
      </c>
      <c r="E43" s="74">
        <f t="shared" ref="E43:E47" si="18">K10</f>
        <v>48.52408767217031</v>
      </c>
      <c r="F43" s="74">
        <f t="shared" ref="F43:F47" si="19">N10</f>
        <v>45.377614158289944</v>
      </c>
    </row>
    <row r="44" spans="1:6" ht="13" thickBot="1" x14ac:dyDescent="0.3">
      <c r="A44" s="72" t="s">
        <v>26</v>
      </c>
      <c r="B44" s="73">
        <f t="shared" si="15"/>
        <v>74.552434914968927</v>
      </c>
      <c r="C44" s="74">
        <f t="shared" si="16"/>
        <v>69.888967030184503</v>
      </c>
      <c r="D44" s="74">
        <f t="shared" si="17"/>
        <v>65.460123586482851</v>
      </c>
      <c r="E44" s="74">
        <f t="shared" si="18"/>
        <v>61.292678165873639</v>
      </c>
      <c r="F44" s="74">
        <f t="shared" si="19"/>
        <v>57.318244071478034</v>
      </c>
    </row>
    <row r="45" spans="1:6" ht="13" thickBot="1" x14ac:dyDescent="0.3">
      <c r="A45" s="72" t="s">
        <v>14</v>
      </c>
      <c r="B45" s="73">
        <f t="shared" si="15"/>
        <v>78.365210353276638</v>
      </c>
      <c r="C45" s="74">
        <f t="shared" si="16"/>
        <v>73.46324246740275</v>
      </c>
      <c r="D45" s="74">
        <f t="shared" si="17"/>
        <v>68.807898232392063</v>
      </c>
      <c r="E45" s="74">
        <f t="shared" si="18"/>
        <v>64.427320490104691</v>
      </c>
      <c r="F45" s="74">
        <f t="shared" si="19"/>
        <v>60.249625097623145</v>
      </c>
    </row>
    <row r="46" spans="1:6" ht="23.5" thickBot="1" x14ac:dyDescent="0.3">
      <c r="A46" s="72" t="s">
        <v>27</v>
      </c>
      <c r="B46" s="74">
        <f t="shared" si="15"/>
        <v>64.976883809074081</v>
      </c>
      <c r="C46" s="74">
        <f t="shared" si="16"/>
        <v>66.601305904300929</v>
      </c>
      <c r="D46" s="74">
        <f t="shared" si="17"/>
        <v>68.266338551908447</v>
      </c>
      <c r="E46" s="74">
        <f t="shared" si="18"/>
        <v>69.972997015706156</v>
      </c>
      <c r="F46" s="74">
        <f t="shared" si="19"/>
        <v>71.722321941098798</v>
      </c>
    </row>
    <row r="47" spans="1:6" ht="23.5" thickBot="1" x14ac:dyDescent="0.3">
      <c r="A47" s="72" t="s">
        <v>28</v>
      </c>
      <c r="B47" s="74">
        <f t="shared" si="15"/>
        <v>78.560051347336469</v>
      </c>
      <c r="C47" s="74">
        <f t="shared" si="16"/>
        <v>80.52405263101987</v>
      </c>
      <c r="D47" s="74">
        <f t="shared" si="17"/>
        <v>82.537153946795357</v>
      </c>
      <c r="E47" s="74">
        <f t="shared" si="18"/>
        <v>84.600582795465229</v>
      </c>
      <c r="F47" s="74">
        <f t="shared" si="19"/>
        <v>86.715597365351854</v>
      </c>
    </row>
  </sheetData>
  <pageMargins left="0.7" right="0.7" top="0.75" bottom="0.75" header="0.3" footer="0.3"/>
  <pageSetup paperSize="9" orientation="portrait" r:id="rId1"/>
  <headerFooter>
    <oddFooter>&amp;C_x000D_&amp;1#&amp;"Century Gothic"&amp;7&amp;K7F7F7F BUSINESS USE ONLY</oddFooter>
  </headerFooter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26092BDB0EB54683F161AC1502A92A" ma:contentTypeVersion="15" ma:contentTypeDescription="Create a new document." ma:contentTypeScope="" ma:versionID="573d424dd1e19490fac3388276302f64">
  <xsd:schema xmlns:xsd="http://www.w3.org/2001/XMLSchema" xmlns:xs="http://www.w3.org/2001/XMLSchema" xmlns:p="http://schemas.microsoft.com/office/2006/metadata/properties" xmlns:ns2="d668db9c-bb18-4bed-8851-b5721f14e6b4" xmlns:ns3="facbff88-6fe3-477c-bd78-371714a63d39" targetNamespace="http://schemas.microsoft.com/office/2006/metadata/properties" ma:root="true" ma:fieldsID="4b8a887423ab20ccf81c13febc9a4956" ns2:_="" ns3:_="">
    <xsd:import namespace="d668db9c-bb18-4bed-8851-b5721f14e6b4"/>
    <xsd:import namespace="facbff88-6fe3-477c-bd78-371714a63d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8db9c-bb18-4bed-8851-b5721f14e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9e67b6b-74cb-4963-8df3-8bbebf5323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cbff88-6fe3-477c-bd78-371714a63d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9a79716-25b4-414f-9205-0a0877a8c924}" ma:internalName="TaxCatchAll" ma:showField="CatchAllData" ma:web="facbff88-6fe3-477c-bd78-371714a63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68db9c-bb18-4bed-8851-b5721f14e6b4">
      <Terms xmlns="http://schemas.microsoft.com/office/infopath/2007/PartnerControls"/>
    </lcf76f155ced4ddcb4097134ff3c332f>
    <TaxCatchAll xmlns="facbff88-6fe3-477c-bd78-371714a63d39" xsi:nil="true"/>
  </documentManagement>
</p:properties>
</file>

<file path=customXml/itemProps1.xml><?xml version="1.0" encoding="utf-8"?>
<ds:datastoreItem xmlns:ds="http://schemas.openxmlformats.org/officeDocument/2006/customXml" ds:itemID="{F6FEE52A-4B9F-4BCC-ADD4-4F0C36804587}"/>
</file>

<file path=customXml/itemProps2.xml><?xml version="1.0" encoding="utf-8"?>
<ds:datastoreItem xmlns:ds="http://schemas.openxmlformats.org/officeDocument/2006/customXml" ds:itemID="{E4095D20-7C93-4C59-BF1D-C9881BB69051}"/>
</file>

<file path=customXml/itemProps3.xml><?xml version="1.0" encoding="utf-8"?>
<ds:datastoreItem xmlns:ds="http://schemas.openxmlformats.org/officeDocument/2006/customXml" ds:itemID="{EF149645-9743-4FDA-9CBD-EDF63398E6DF}"/>
</file>

<file path=docMetadata/LabelInfo.xml><?xml version="1.0" encoding="utf-8"?>
<clbl:labelList xmlns:clbl="http://schemas.microsoft.com/office/2020/mipLabelMetadata">
  <clbl:label id="{f59ee16a-f4d8-42fc-8e4b-5abdff9fc8a9}" enabled="1" method="Standard" siteId="{a394e41c-cf8d-458e-ac1b-ddae1aa15629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Revenue summary</vt:lpstr>
      <vt:lpstr>Charges 27-31</vt:lpstr>
      <vt:lpstr>'Revenue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 Kwan See Toh</dc:creator>
  <cp:lastModifiedBy>Kane Glenister</cp:lastModifiedBy>
  <dcterms:created xsi:type="dcterms:W3CDTF">2019-12-03T21:38:47Z</dcterms:created>
  <dcterms:modified xsi:type="dcterms:W3CDTF">2025-01-28T02:43:54Z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0x0101000B26092BDB0EB54683F161AC1502A92A</vt:lpwstr>
  </property>
</Properties>
</file>