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B:\9 Regulatory proposal submission\1 CitiPower\9 For finalisation\3 Models for finalisation\1 Revenue\"/>
    </mc:Choice>
  </mc:AlternateContent>
  <xr:revisionPtr revIDLastSave="0" documentId="13_ncr:1_{51997137-4D02-4438-A15C-CD92A837DA7C}" xr6:coauthVersionLast="47" xr6:coauthVersionMax="47" xr10:uidLastSave="{00000000-0000-0000-0000-000000000000}"/>
  <bookViews>
    <workbookView xWindow="1830" yWindow="-15870" windowWidth="25440" windowHeight="15270" xr2:uid="{00000000-000D-0000-FFFF-FFFF00000000}"/>
  </bookViews>
  <sheets>
    <sheet name="Cover" sheetId="7" r:id="rId1"/>
    <sheet name="Summary" sheetId="4" r:id="rId2"/>
    <sheet name="Return on equity" sheetId="1" r:id="rId3"/>
    <sheet name="Return on debt" sheetId="3" r:id="rId4"/>
    <sheet name="Risk free rate" sheetId="6" r:id="rId5"/>
    <sheet name="Inflation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 a="1"/>
  <c r="D6" i="7" s="1"/>
  <c r="C5" i="7" a="1"/>
  <c r="C5" i="7" s="1"/>
  <c r="C25" i="6" l="1"/>
  <c r="F25" i="6" s="1"/>
  <c r="G25" i="6" s="1"/>
  <c r="C24" i="6"/>
  <c r="F24" i="6" s="1"/>
  <c r="G24" i="6" s="1"/>
  <c r="C23" i="6"/>
  <c r="F23" i="6" s="1"/>
  <c r="G23" i="6" s="1"/>
  <c r="C22" i="6"/>
  <c r="F22" i="6" s="1"/>
  <c r="G22" i="6" s="1"/>
  <c r="C21" i="6"/>
  <c r="F21" i="6" s="1"/>
  <c r="G21" i="6" s="1"/>
  <c r="C20" i="6"/>
  <c r="F20" i="6" s="1"/>
  <c r="G20" i="6" s="1"/>
  <c r="C19" i="6"/>
  <c r="F19" i="6" s="1"/>
  <c r="G19" i="6" s="1"/>
  <c r="C18" i="6"/>
  <c r="F18" i="6" s="1"/>
  <c r="G18" i="6" s="1"/>
  <c r="C17" i="6"/>
  <c r="F17" i="6" s="1"/>
  <c r="G17" i="6" s="1"/>
  <c r="C16" i="6"/>
  <c r="F16" i="6" s="1"/>
  <c r="G16" i="6" s="1"/>
  <c r="C15" i="6"/>
  <c r="F15" i="6" s="1"/>
  <c r="G15" i="6" s="1"/>
  <c r="C14" i="6"/>
  <c r="F14" i="6" s="1"/>
  <c r="G14" i="6" s="1"/>
  <c r="C13" i="6"/>
  <c r="F13" i="6" s="1"/>
  <c r="G13" i="6" s="1"/>
  <c r="C12" i="6"/>
  <c r="F12" i="6" s="1"/>
  <c r="G12" i="6" s="1"/>
  <c r="C11" i="6"/>
  <c r="F11" i="6" s="1"/>
  <c r="G11" i="6" s="1"/>
  <c r="C10" i="6"/>
  <c r="F10" i="6" s="1"/>
  <c r="G10" i="6" s="1"/>
  <c r="C9" i="6"/>
  <c r="F9" i="6" s="1"/>
  <c r="G9" i="6" s="1"/>
  <c r="C8" i="6"/>
  <c r="F8" i="6" s="1"/>
  <c r="G8" i="6" s="1"/>
  <c r="F7" i="6"/>
  <c r="G7" i="6" s="1"/>
  <c r="C7" i="6"/>
  <c r="C6" i="6"/>
  <c r="F6" i="6" s="1"/>
  <c r="G6" i="6" s="1"/>
  <c r="C5" i="6"/>
  <c r="F5" i="6" s="1"/>
  <c r="G5" i="6" s="1"/>
  <c r="G26" i="6" l="1"/>
  <c r="B2" i="1" s="1"/>
  <c r="C2" i="1" s="1"/>
  <c r="D2" i="1" s="1"/>
  <c r="E2" i="1" s="1"/>
  <c r="F2" i="1" s="1"/>
  <c r="B23" i="3"/>
  <c r="D1" i="3"/>
  <c r="E1" i="3" s="1"/>
  <c r="F1" i="3" s="1"/>
  <c r="G1" i="3" s="1"/>
  <c r="I1" i="3"/>
  <c r="J1" i="3" s="1"/>
  <c r="K1" i="3" s="1"/>
  <c r="L1" i="3" s="1"/>
  <c r="M1" i="3" s="1"/>
  <c r="N1" i="3" s="1"/>
  <c r="O1" i="3" s="1"/>
  <c r="P1" i="3" s="1"/>
  <c r="Q1" i="3" s="1"/>
  <c r="R1" i="3" s="1"/>
  <c r="S1" i="3" s="1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C9" i="2" a="1"/>
  <c r="C5" i="1" l="1"/>
  <c r="C4" i="4" s="1"/>
  <c r="E5" i="1"/>
  <c r="E4" i="4" s="1"/>
  <c r="F5" i="1"/>
  <c r="F4" i="4" s="1"/>
  <c r="D5" i="1"/>
  <c r="D4" i="4" s="1"/>
  <c r="B5" i="1"/>
  <c r="B4" i="4" s="1"/>
  <c r="C9" i="2" l="1"/>
  <c r="C6" i="4" s="1"/>
  <c r="D6" i="4" l="1"/>
  <c r="E6" i="4"/>
  <c r="F6" i="4"/>
  <c r="B6" i="4"/>
  <c r="S8" i="3" l="1"/>
  <c r="S10" i="3"/>
  <c r="S18" i="3"/>
  <c r="S5" i="3"/>
  <c r="S9" i="3"/>
  <c r="S19" i="3"/>
  <c r="S16" i="3"/>
  <c r="S21" i="3"/>
  <c r="S6" i="3"/>
  <c r="S11" i="3"/>
  <c r="S15" i="3"/>
  <c r="S14" i="3"/>
  <c r="S12" i="3"/>
  <c r="S20" i="3"/>
  <c r="S17" i="3"/>
  <c r="S7" i="3"/>
  <c r="S13" i="3"/>
  <c r="D7" i="3"/>
  <c r="D14" i="3"/>
  <c r="D18" i="3"/>
  <c r="D10" i="3"/>
  <c r="D12" i="3"/>
  <c r="D11" i="3"/>
  <c r="D8" i="3"/>
  <c r="D20" i="3"/>
  <c r="D13" i="3"/>
  <c r="D16" i="3"/>
  <c r="D9" i="3"/>
  <c r="D5" i="3"/>
  <c r="D19" i="3"/>
  <c r="D6" i="3"/>
  <c r="D21" i="3"/>
  <c r="D17" i="3"/>
  <c r="D15" i="3"/>
  <c r="L5" i="3"/>
  <c r="L6" i="3"/>
  <c r="L19" i="3"/>
  <c r="L18" i="3"/>
  <c r="L8" i="3"/>
  <c r="L21" i="3"/>
  <c r="L11" i="3"/>
  <c r="L10" i="3"/>
  <c r="L15" i="3"/>
  <c r="L20" i="3"/>
  <c r="L9" i="3"/>
  <c r="L16" i="3"/>
  <c r="L14" i="3"/>
  <c r="L17" i="3"/>
  <c r="L13" i="3"/>
  <c r="L7" i="3"/>
  <c r="L12" i="3"/>
  <c r="E13" i="3"/>
  <c r="E9" i="3"/>
  <c r="E15" i="3"/>
  <c r="E18" i="3"/>
  <c r="E20" i="3"/>
  <c r="E6" i="3"/>
  <c r="E7" i="3"/>
  <c r="E14" i="3"/>
  <c r="E8" i="3"/>
  <c r="E12" i="3"/>
  <c r="E10" i="3"/>
  <c r="E11" i="3"/>
  <c r="E16" i="3"/>
  <c r="E17" i="3"/>
  <c r="E5" i="3"/>
  <c r="E21" i="3"/>
  <c r="E19" i="3"/>
  <c r="M17" i="3"/>
  <c r="M19" i="3"/>
  <c r="M16" i="3"/>
  <c r="M11" i="3"/>
  <c r="M20" i="3"/>
  <c r="M10" i="3"/>
  <c r="M9" i="3"/>
  <c r="M15" i="3"/>
  <c r="M21" i="3"/>
  <c r="M14" i="3"/>
  <c r="M5" i="3"/>
  <c r="M8" i="3"/>
  <c r="M13" i="3"/>
  <c r="M18" i="3"/>
  <c r="M12" i="3"/>
  <c r="M7" i="3"/>
  <c r="M6" i="3"/>
  <c r="F20" i="3"/>
  <c r="F13" i="3"/>
  <c r="F19" i="3"/>
  <c r="F9" i="3"/>
  <c r="F16" i="3"/>
  <c r="F11" i="3"/>
  <c r="F10" i="3"/>
  <c r="F12" i="3"/>
  <c r="F6" i="3"/>
  <c r="F17" i="3"/>
  <c r="F21" i="3"/>
  <c r="F5" i="3"/>
  <c r="F15" i="3"/>
  <c r="F14" i="3"/>
  <c r="F18" i="3"/>
  <c r="F7" i="3"/>
  <c r="F8" i="3"/>
  <c r="N17" i="3"/>
  <c r="N21" i="3"/>
  <c r="N14" i="3"/>
  <c r="N18" i="3"/>
  <c r="N8" i="3"/>
  <c r="N11" i="3"/>
  <c r="N19" i="3"/>
  <c r="N16" i="3"/>
  <c r="N7" i="3"/>
  <c r="N6" i="3"/>
  <c r="N13" i="3"/>
  <c r="N12" i="3"/>
  <c r="N20" i="3"/>
  <c r="N15" i="3"/>
  <c r="N9" i="3"/>
  <c r="N5" i="3"/>
  <c r="N10" i="3"/>
  <c r="G21" i="3"/>
  <c r="G17" i="3"/>
  <c r="G9" i="3"/>
  <c r="G16" i="3"/>
  <c r="G19" i="3"/>
  <c r="G8" i="3"/>
  <c r="G7" i="3"/>
  <c r="G18" i="3"/>
  <c r="G5" i="3"/>
  <c r="G14" i="3"/>
  <c r="G10" i="3"/>
  <c r="G12" i="3"/>
  <c r="G15" i="3"/>
  <c r="G13" i="3"/>
  <c r="G20" i="3"/>
  <c r="G6" i="3"/>
  <c r="G11" i="3"/>
  <c r="O7" i="3"/>
  <c r="O20" i="3"/>
  <c r="O15" i="3"/>
  <c r="O8" i="3"/>
  <c r="O17" i="3"/>
  <c r="O12" i="3"/>
  <c r="O19" i="3"/>
  <c r="O14" i="3"/>
  <c r="O10" i="3"/>
  <c r="O5" i="3"/>
  <c r="O11" i="3"/>
  <c r="O16" i="3"/>
  <c r="O9" i="3"/>
  <c r="O6" i="3"/>
  <c r="O13" i="3"/>
  <c r="O18" i="3"/>
  <c r="O21" i="3"/>
  <c r="K21" i="3"/>
  <c r="K5" i="3"/>
  <c r="K18" i="3"/>
  <c r="K12" i="3"/>
  <c r="K17" i="3"/>
  <c r="K10" i="3"/>
  <c r="K7" i="3"/>
  <c r="K6" i="3"/>
  <c r="K19" i="3"/>
  <c r="K13" i="3"/>
  <c r="K20" i="3"/>
  <c r="K15" i="3"/>
  <c r="K9" i="3"/>
  <c r="K8" i="3"/>
  <c r="K16" i="3"/>
  <c r="K14" i="3"/>
  <c r="K11" i="3"/>
  <c r="H20" i="3"/>
  <c r="H11" i="3"/>
  <c r="H21" i="3"/>
  <c r="H14" i="3"/>
  <c r="H15" i="3"/>
  <c r="H13" i="3"/>
  <c r="H17" i="3"/>
  <c r="H10" i="3"/>
  <c r="H7" i="3"/>
  <c r="H19" i="3"/>
  <c r="H16" i="3"/>
  <c r="H18" i="3"/>
  <c r="H8" i="3"/>
  <c r="H5" i="3"/>
  <c r="H6" i="3"/>
  <c r="H9" i="3"/>
  <c r="H12" i="3"/>
  <c r="P12" i="3"/>
  <c r="P17" i="3"/>
  <c r="P18" i="3"/>
  <c r="P16" i="3"/>
  <c r="P14" i="3"/>
  <c r="P7" i="3"/>
  <c r="P19" i="3"/>
  <c r="P5" i="3"/>
  <c r="P13" i="3"/>
  <c r="P6" i="3"/>
  <c r="P9" i="3"/>
  <c r="P21" i="3"/>
  <c r="P8" i="3"/>
  <c r="P20" i="3"/>
  <c r="P10" i="3"/>
  <c r="P15" i="3"/>
  <c r="P11" i="3"/>
  <c r="C8" i="3"/>
  <c r="C13" i="3"/>
  <c r="C19" i="3"/>
  <c r="C16" i="3"/>
  <c r="C20" i="3"/>
  <c r="C21" i="3"/>
  <c r="C12" i="3"/>
  <c r="C7" i="3"/>
  <c r="C17" i="3"/>
  <c r="C11" i="3"/>
  <c r="C6" i="3"/>
  <c r="C5" i="3"/>
  <c r="C15" i="3"/>
  <c r="C14" i="3"/>
  <c r="C9" i="3"/>
  <c r="C10" i="3"/>
  <c r="C18" i="3"/>
  <c r="I5" i="3"/>
  <c r="I19" i="3"/>
  <c r="I12" i="3"/>
  <c r="I13" i="3"/>
  <c r="I10" i="3"/>
  <c r="I20" i="3"/>
  <c r="I17" i="3"/>
  <c r="I9" i="3"/>
  <c r="I21" i="3"/>
  <c r="I11" i="3"/>
  <c r="I15" i="3"/>
  <c r="I18" i="3"/>
  <c r="I6" i="3"/>
  <c r="I14" i="3"/>
  <c r="I16" i="3"/>
  <c r="I7" i="3"/>
  <c r="I8" i="3"/>
  <c r="Q10" i="3"/>
  <c r="Q17" i="3"/>
  <c r="Q8" i="3"/>
  <c r="Q16" i="3"/>
  <c r="Q21" i="3"/>
  <c r="Q7" i="3"/>
  <c r="Q5" i="3"/>
  <c r="Q9" i="3"/>
  <c r="Q13" i="3"/>
  <c r="Q20" i="3"/>
  <c r="Q19" i="3"/>
  <c r="Q15" i="3"/>
  <c r="Q11" i="3"/>
  <c r="Q12" i="3"/>
  <c r="Q14" i="3"/>
  <c r="Q18" i="3"/>
  <c r="Q6" i="3"/>
  <c r="J12" i="3"/>
  <c r="J11" i="3"/>
  <c r="J19" i="3"/>
  <c r="J14" i="3"/>
  <c r="J15" i="3"/>
  <c r="J18" i="3"/>
  <c r="J8" i="3"/>
  <c r="J10" i="3"/>
  <c r="J16" i="3"/>
  <c r="J20" i="3"/>
  <c r="J13" i="3"/>
  <c r="J7" i="3"/>
  <c r="J5" i="3"/>
  <c r="J21" i="3"/>
  <c r="J9" i="3"/>
  <c r="J17" i="3"/>
  <c r="J6" i="3"/>
  <c r="R9" i="3"/>
  <c r="R20" i="3"/>
  <c r="R14" i="3"/>
  <c r="R17" i="3"/>
  <c r="R11" i="3"/>
  <c r="R7" i="3"/>
  <c r="R6" i="3"/>
  <c r="R15" i="3"/>
  <c r="R18" i="3"/>
  <c r="R8" i="3"/>
  <c r="R19" i="3"/>
  <c r="R13" i="3"/>
  <c r="R5" i="3"/>
  <c r="R10" i="3"/>
  <c r="R16" i="3"/>
  <c r="R21" i="3"/>
  <c r="R12" i="3"/>
  <c r="B5" i="3" l="1"/>
  <c r="B16" i="3"/>
  <c r="B6" i="3"/>
  <c r="B19" i="3"/>
  <c r="B11" i="3"/>
  <c r="B13" i="3"/>
  <c r="B18" i="3"/>
  <c r="B17" i="3"/>
  <c r="B8" i="3"/>
  <c r="B10" i="3"/>
  <c r="B7" i="3"/>
  <c r="B9" i="3"/>
  <c r="B12" i="3"/>
  <c r="B14" i="3"/>
  <c r="B21" i="3"/>
  <c r="B15" i="3"/>
  <c r="B20" i="3"/>
  <c r="F3" i="4" l="1"/>
  <c r="F5" i="4" s="1"/>
  <c r="C3" i="4"/>
  <c r="E3" i="4"/>
  <c r="D3" i="4"/>
  <c r="D5" i="4" s="1"/>
  <c r="B3" i="4"/>
  <c r="B5" i="4" s="1"/>
  <c r="C5" i="4"/>
  <c r="E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<sst xmlns="http://schemas.openxmlformats.org/spreadsheetml/2006/main" count="116" uniqueCount="70">
  <si>
    <t>Return on equity</t>
  </si>
  <si>
    <t>Rate of return</t>
  </si>
  <si>
    <t>Risk-free rate</t>
  </si>
  <si>
    <t>Equity beta</t>
  </si>
  <si>
    <t>MRP</t>
  </si>
  <si>
    <t>Year -end</t>
  </si>
  <si>
    <t>CY2017</t>
  </si>
  <si>
    <t>CY2016</t>
  </si>
  <si>
    <t>FY2021-22</t>
  </si>
  <si>
    <t>CY2020</t>
  </si>
  <si>
    <t>CY2019</t>
  </si>
  <si>
    <t>CY2018</t>
  </si>
  <si>
    <t>Annual debt rate</t>
  </si>
  <si>
    <t>HY2021</t>
  </si>
  <si>
    <t>FY2022-23</t>
  </si>
  <si>
    <t>FY2023-24</t>
  </si>
  <si>
    <t>FY2024-25</t>
  </si>
  <si>
    <t>FY2025-26</t>
  </si>
  <si>
    <t>FY2026-27</t>
  </si>
  <si>
    <t>FY2027-28</t>
  </si>
  <si>
    <t>FY2028-29</t>
  </si>
  <si>
    <t>FY2029-30</t>
  </si>
  <si>
    <t>FY2030-31</t>
  </si>
  <si>
    <t>FY2031-32</t>
  </si>
  <si>
    <t>Total</t>
  </si>
  <si>
    <t>Trailing average</t>
  </si>
  <si>
    <t>Weights</t>
  </si>
  <si>
    <t>Inflation</t>
  </si>
  <si>
    <t>Return on debt</t>
  </si>
  <si>
    <t>Inflation forecast</t>
  </si>
  <si>
    <t>Date</t>
  </si>
  <si>
    <t>10 year date</t>
  </si>
  <si>
    <t>Risk free rate</t>
  </si>
  <si>
    <t>Forecast inflation</t>
  </si>
  <si>
    <t>GEOMEAN</t>
  </si>
  <si>
    <t>bond yield</t>
  </si>
  <si>
    <t>annualised</t>
  </si>
  <si>
    <t>Interpolated</t>
  </si>
  <si>
    <t>CGS 10 yr</t>
  </si>
  <si>
    <t>2026/27</t>
  </si>
  <si>
    <t>2027/28</t>
  </si>
  <si>
    <t>2028/29</t>
  </si>
  <si>
    <t>2029/30</t>
  </si>
  <si>
    <t>2030/31</t>
  </si>
  <si>
    <t>CitiPower</t>
  </si>
  <si>
    <t>TB167</t>
  </si>
  <si>
    <t>TB170</t>
  </si>
  <si>
    <t>02-Sep-2024</t>
  </si>
  <si>
    <t>03-Sep-2024</t>
  </si>
  <si>
    <t>04-Sep-2024</t>
  </si>
  <si>
    <t>05-Sep-2024</t>
  </si>
  <si>
    <t>06-Sep-2024</t>
  </si>
  <si>
    <t>09-Sep-2024</t>
  </si>
  <si>
    <t>10-Sep-2024</t>
  </si>
  <si>
    <t>11-Sep-2024</t>
  </si>
  <si>
    <t>12-Sep-2024</t>
  </si>
  <si>
    <t>13-Sep-2024</t>
  </si>
  <si>
    <t>16-Sep-2024</t>
  </si>
  <si>
    <t>17-Sep-2024</t>
  </si>
  <si>
    <t>18-Sep-2024</t>
  </si>
  <si>
    <t>19-Sep-2024</t>
  </si>
  <si>
    <t>20-Sep-2024</t>
  </si>
  <si>
    <t>23-Sep-2024</t>
  </si>
  <si>
    <t>24-Sep-2024</t>
  </si>
  <si>
    <t>25-Sep-2024</t>
  </si>
  <si>
    <t>26-Sep-2024</t>
  </si>
  <si>
    <t>27-Sep-2024</t>
  </si>
  <si>
    <t>30-Sep-2024</t>
  </si>
  <si>
    <t>Regulatory proposal 2026-31</t>
  </si>
  <si>
    <t>Model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</si>
</sst>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%;\(0.00%\);&quot;&quot;"/>
    <numFmt numFmtId="166" formatCode="[$-C09]dd\-mmm\-yy;@"/>
    <numFmt numFmtId="167" formatCode="dd\-mmm\-yyyy"/>
    <numFmt numFmtId="168" formatCode="0.00000%"/>
    <numFmt numFmtId="169" formatCode="dd\ mmmm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1" fillId="0" borderId="0"/>
  </cellStyleXfs>
  <cellXfs count="99">
    <xf numFmtId="0" fontId="0" fillId="0" borderId="0" xfId="0"/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10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5" fillId="0" borderId="1" xfId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0" xfId="1" applyFont="1"/>
    <xf numFmtId="0" fontId="0" fillId="0" borderId="0" xfId="0" applyFont="1"/>
    <xf numFmtId="0" fontId="0" fillId="0" borderId="0" xfId="0" applyFont="1" applyAlignment="1">
      <alignment horizontal="right"/>
    </xf>
    <xf numFmtId="9" fontId="0" fillId="0" borderId="2" xfId="0" applyNumberFormat="1" applyFont="1" applyBorder="1"/>
    <xf numFmtId="0" fontId="0" fillId="0" borderId="2" xfId="0" applyFont="1" applyBorder="1"/>
    <xf numFmtId="9" fontId="0" fillId="0" borderId="0" xfId="0" applyNumberFormat="1" applyFont="1" applyFill="1"/>
    <xf numFmtId="0" fontId="0" fillId="0" borderId="0" xfId="0" applyFont="1" applyFill="1"/>
    <xf numFmtId="2" fontId="0" fillId="0" borderId="0" xfId="0" applyNumberFormat="1" applyFont="1"/>
    <xf numFmtId="0" fontId="6" fillId="0" borderId="0" xfId="0" applyFont="1"/>
    <xf numFmtId="9" fontId="6" fillId="0" borderId="2" xfId="1" applyFont="1" applyBorder="1"/>
    <xf numFmtId="1" fontId="4" fillId="0" borderId="1" xfId="0" applyNumberFormat="1" applyFont="1" applyBorder="1" applyAlignment="1">
      <alignment horizontal="center" vertical="center"/>
    </xf>
    <xf numFmtId="0" fontId="0" fillId="0" borderId="3" xfId="0" applyFont="1" applyBorder="1"/>
    <xf numFmtId="0" fontId="6" fillId="0" borderId="4" xfId="0" applyFont="1" applyBorder="1"/>
    <xf numFmtId="17" fontId="0" fillId="0" borderId="4" xfId="0" applyNumberFormat="1" applyFont="1" applyBorder="1"/>
    <xf numFmtId="17" fontId="0" fillId="0" borderId="5" xfId="0" applyNumberFormat="1" applyFont="1" applyBorder="1"/>
    <xf numFmtId="0" fontId="0" fillId="0" borderId="6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0" fillId="0" borderId="7" xfId="0" applyFont="1" applyBorder="1" applyAlignment="1">
      <alignment horizontal="right" wrapText="1"/>
    </xf>
    <xf numFmtId="0" fontId="0" fillId="0" borderId="8" xfId="0" applyFont="1" applyBorder="1" applyAlignment="1">
      <alignment horizontal="right" wrapText="1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right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right" wrapText="1"/>
    </xf>
    <xf numFmtId="0" fontId="0" fillId="0" borderId="4" xfId="0" applyFont="1" applyBorder="1" applyAlignment="1">
      <alignment horizontal="right" wrapText="1"/>
    </xf>
    <xf numFmtId="0" fontId="0" fillId="0" borderId="5" xfId="0" applyFont="1" applyBorder="1" applyAlignment="1">
      <alignment horizontal="right" wrapText="1"/>
    </xf>
    <xf numFmtId="0" fontId="0" fillId="0" borderId="12" xfId="0" applyFont="1" applyBorder="1"/>
    <xf numFmtId="10" fontId="6" fillId="0" borderId="0" xfId="1" applyNumberFormat="1" applyFont="1" applyBorder="1"/>
    <xf numFmtId="165" fontId="0" fillId="0" borderId="0" xfId="0" applyNumberFormat="1" applyFont="1" applyBorder="1"/>
    <xf numFmtId="165" fontId="0" fillId="0" borderId="13" xfId="0" applyNumberFormat="1" applyFont="1" applyBorder="1"/>
    <xf numFmtId="0" fontId="0" fillId="0" borderId="14" xfId="0" applyFont="1" applyBorder="1"/>
    <xf numFmtId="0" fontId="0" fillId="0" borderId="6" xfId="0" applyFont="1" applyBorder="1"/>
    <xf numFmtId="10" fontId="6" fillId="0" borderId="7" xfId="1" applyNumberFormat="1" applyFont="1" applyBorder="1"/>
    <xf numFmtId="165" fontId="0" fillId="0" borderId="7" xfId="0" applyNumberFormat="1" applyFont="1" applyBorder="1"/>
    <xf numFmtId="165" fontId="0" fillId="0" borderId="8" xfId="0" applyNumberFormat="1" applyFont="1" applyBorder="1"/>
    <xf numFmtId="0" fontId="6" fillId="0" borderId="3" xfId="0" applyFont="1" applyBorder="1" applyAlignment="1">
      <alignment horizontal="left" wrapText="1"/>
    </xf>
    <xf numFmtId="9" fontId="6" fillId="0" borderId="0" xfId="1" applyFont="1" applyBorder="1"/>
    <xf numFmtId="9" fontId="0" fillId="0" borderId="0" xfId="0" applyNumberFormat="1" applyFont="1" applyBorder="1"/>
    <xf numFmtId="0" fontId="0" fillId="0" borderId="0" xfId="0" applyFont="1" applyBorder="1"/>
    <xf numFmtId="0" fontId="0" fillId="0" borderId="13" xfId="0" applyFont="1" applyBorder="1"/>
    <xf numFmtId="0" fontId="0" fillId="0" borderId="15" xfId="0" applyFont="1" applyBorder="1"/>
    <xf numFmtId="9" fontId="0" fillId="0" borderId="0" xfId="0" applyNumberFormat="1" applyFont="1" applyFill="1" applyBorder="1"/>
    <xf numFmtId="9" fontId="0" fillId="0" borderId="13" xfId="0" applyNumberFormat="1" applyFont="1" applyBorder="1"/>
    <xf numFmtId="9" fontId="6" fillId="0" borderId="7" xfId="1" applyFont="1" applyBorder="1"/>
    <xf numFmtId="0" fontId="0" fillId="0" borderId="7" xfId="0" applyFont="1" applyBorder="1"/>
    <xf numFmtId="9" fontId="0" fillId="0" borderId="7" xfId="0" applyNumberFormat="1" applyFont="1" applyBorder="1"/>
    <xf numFmtId="9" fontId="0" fillId="0" borderId="8" xfId="0" applyNumberFormat="1" applyFont="1" applyBorder="1"/>
    <xf numFmtId="0" fontId="10" fillId="0" borderId="0" xfId="0" applyFont="1"/>
    <xf numFmtId="164" fontId="8" fillId="2" borderId="1" xfId="1" applyNumberFormat="1" applyFont="1" applyFill="1" applyBorder="1" applyAlignment="1">
      <alignment horizontal="center" vertical="center"/>
    </xf>
    <xf numFmtId="10" fontId="8" fillId="2" borderId="1" xfId="1" applyNumberFormat="1" applyFont="1" applyFill="1" applyBorder="1" applyAlignment="1">
      <alignment horizontal="center" vertical="center"/>
    </xf>
    <xf numFmtId="10" fontId="7" fillId="2" borderId="10" xfId="1" applyNumberFormat="1" applyFont="1" applyFill="1" applyBorder="1" applyAlignment="1">
      <alignment horizontal="right" wrapText="1"/>
    </xf>
    <xf numFmtId="10" fontId="0" fillId="0" borderId="0" xfId="1" applyNumberFormat="1" applyFont="1"/>
    <xf numFmtId="168" fontId="0" fillId="0" borderId="0" xfId="0" applyNumberFormat="1" applyFont="1"/>
    <xf numFmtId="10" fontId="6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9" fontId="0" fillId="0" borderId="2" xfId="0" applyNumberFormat="1" applyFont="1" applyFill="1" applyBorder="1"/>
    <xf numFmtId="0" fontId="0" fillId="0" borderId="0" xfId="0" applyFont="1" applyFill="1" applyBorder="1"/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8" fontId="0" fillId="0" borderId="0" xfId="1" applyNumberFormat="1" applyFont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10" fontId="7" fillId="2" borderId="1" xfId="1" applyNumberFormat="1" applyFont="1" applyFill="1" applyBorder="1" applyAlignment="1">
      <alignment horizontal="center"/>
    </xf>
    <xf numFmtId="10" fontId="0" fillId="0" borderId="10" xfId="0" applyNumberFormat="1" applyBorder="1" applyAlignment="1">
      <alignment horizontal="right" wrapText="1"/>
    </xf>
    <xf numFmtId="10" fontId="0" fillId="0" borderId="11" xfId="0" applyNumberFormat="1" applyBorder="1" applyAlignment="1">
      <alignment horizontal="right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center" wrapText="1"/>
    </xf>
    <xf numFmtId="167" fontId="9" fillId="0" borderId="0" xfId="0" applyNumberFormat="1" applyFont="1" applyAlignment="1">
      <alignment horizontal="right"/>
    </xf>
    <xf numFmtId="2" fontId="7" fillId="2" borderId="0" xfId="0" applyNumberFormat="1" applyFont="1" applyFill="1" applyAlignment="1">
      <alignment horizontal="center"/>
    </xf>
    <xf numFmtId="2" fontId="9" fillId="0" borderId="0" xfId="0" applyNumberFormat="1" applyFont="1" applyAlignment="1">
      <alignment horizontal="center"/>
    </xf>
    <xf numFmtId="10" fontId="9" fillId="0" borderId="0" xfId="2" applyNumberFormat="1" applyFont="1" applyBorder="1" applyAlignment="1">
      <alignment horizontal="center"/>
    </xf>
    <xf numFmtId="10" fontId="9" fillId="0" borderId="7" xfId="2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1" fillId="3" borderId="0" xfId="6" applyFill="1"/>
    <xf numFmtId="0" fontId="1" fillId="0" borderId="0" xfId="6"/>
    <xf numFmtId="0" fontId="11" fillId="0" borderId="0" xfId="7"/>
    <xf numFmtId="0" fontId="12" fillId="0" borderId="0" xfId="6" applyFont="1"/>
    <xf numFmtId="0" fontId="13" fillId="0" borderId="0" xfId="6" applyFont="1"/>
    <xf numFmtId="0" fontId="14" fillId="0" borderId="0" xfId="6" applyFont="1"/>
    <xf numFmtId="0" fontId="15" fillId="0" borderId="0" xfId="6" applyFont="1"/>
    <xf numFmtId="0" fontId="16" fillId="0" borderId="0" xfId="6" applyFont="1"/>
    <xf numFmtId="2" fontId="16" fillId="0" borderId="0" xfId="6" applyNumberFormat="1" applyFont="1" applyAlignment="1">
      <alignment horizontal="left"/>
    </xf>
    <xf numFmtId="0" fontId="17" fillId="0" borderId="0" xfId="6" applyFont="1"/>
    <xf numFmtId="169" fontId="18" fillId="0" borderId="0" xfId="6" applyNumberFormat="1" applyFont="1" applyAlignment="1">
      <alignment horizontal="left"/>
    </xf>
    <xf numFmtId="0" fontId="19" fillId="0" borderId="0" xfId="6" applyFont="1"/>
  </cellXfs>
  <cellStyles count="8">
    <cellStyle name="Normal" xfId="0" builtinId="0"/>
    <cellStyle name="Normal 2" xfId="4" xr:uid="{5A734F8F-1F53-42D1-80EB-E5AA421CB432}"/>
    <cellStyle name="Normal 2 2" xfId="7" xr:uid="{D6A7CF84-E4C8-4375-AFEE-9AD265C02798}"/>
    <cellStyle name="Normal 3" xfId="5" xr:uid="{596ADFEC-7FC9-42B3-9D37-1273AAA836F8}"/>
    <cellStyle name="Normal 3 2" xfId="6" xr:uid="{0D51BA73-6EF8-4063-9B6D-1BA2E0B1015B}"/>
    <cellStyle name="Normal 4" xfId="3" xr:uid="{04D31E3A-F46E-4E67-B647-1488E754B045}"/>
    <cellStyle name="Percent" xfId="1" builtinId="5"/>
    <cellStyle name="Percent 2" xfId="2" xr:uid="{00000000-0005-0000-0000-000003000000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3B7ADE93-BF85-4521-AF67-245A3A13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246" y="17780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2284-FE0B-49F0-AFB5-D7BB01202290}">
  <sheetPr>
    <tabColor theme="1" tint="0.34998626667073579"/>
  </sheetPr>
  <dimension ref="A1:K43"/>
  <sheetViews>
    <sheetView showGridLines="0" tabSelected="1" workbookViewId="0"/>
  </sheetViews>
  <sheetFormatPr defaultColWidth="0" defaultRowHeight="13" customHeight="1" zeroHeight="1" x14ac:dyDescent="0.3"/>
  <cols>
    <col min="1" max="1" width="12.81640625" style="89" customWidth="1"/>
    <col min="2" max="2" width="2.54296875" style="89" customWidth="1"/>
    <col min="3" max="3" width="16.81640625" style="89" customWidth="1"/>
    <col min="4" max="11" width="10.6328125" style="89" customWidth="1"/>
    <col min="12" max="16384" width="10.6328125" style="89" hidden="1"/>
  </cols>
  <sheetData>
    <row r="1" spans="1:11" ht="14.5" x14ac:dyDescent="0.3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23" x14ac:dyDescent="0.5">
      <c r="A2" s="87"/>
      <c r="B2" s="88"/>
      <c r="C2" s="90" t="s">
        <v>44</v>
      </c>
      <c r="D2" s="91"/>
      <c r="E2" s="91"/>
      <c r="F2" s="88"/>
      <c r="G2" s="88"/>
      <c r="H2" s="88"/>
      <c r="I2" s="88"/>
      <c r="J2" s="88"/>
      <c r="K2" s="88"/>
    </row>
    <row r="3" spans="1:11" ht="15.5" x14ac:dyDescent="0.35">
      <c r="A3" s="87"/>
      <c r="B3" s="88"/>
      <c r="C3" s="92" t="s">
        <v>68</v>
      </c>
      <c r="D3" s="91"/>
      <c r="E3" s="91"/>
      <c r="F3" s="88"/>
      <c r="G3" s="88"/>
      <c r="H3" s="88"/>
      <c r="I3" s="88"/>
      <c r="J3" s="88"/>
      <c r="K3" s="88"/>
    </row>
    <row r="4" spans="1:11" ht="14.5" x14ac:dyDescent="0.35">
      <c r="A4" s="87"/>
      <c r="B4" s="88"/>
      <c r="C4" s="88"/>
      <c r="D4" s="91"/>
      <c r="E4" s="91"/>
      <c r="F4" s="88"/>
      <c r="G4" s="88"/>
      <c r="H4" s="88"/>
      <c r="I4" s="88"/>
      <c r="J4" s="88"/>
      <c r="K4" s="88"/>
    </row>
    <row r="5" spans="1:11" ht="14.5" x14ac:dyDescent="0.35">
      <c r="A5" s="87"/>
      <c r="B5" s="88"/>
      <c r="C5" s="93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Rate of return</v>
      </c>
      <c r="D5" s="88"/>
      <c r="E5" s="88"/>
      <c r="F5" s="88"/>
      <c r="G5" s="88"/>
      <c r="H5" s="88"/>
      <c r="I5" s="88"/>
      <c r="J5" s="88"/>
      <c r="K5" s="88"/>
    </row>
    <row r="6" spans="1:11" ht="14.5" x14ac:dyDescent="0.35">
      <c r="A6" s="87"/>
      <c r="B6" s="88"/>
      <c r="C6" s="94" t="s">
        <v>69</v>
      </c>
      <c r="D6" s="95" t="str" cm="1">
        <f t="array" aca="1" ref="D6" ca="1">LEFT(_xlfn.TEXTAFTER(CELL("filename")," MOD "),FIND(" - ",_xlfn.TEXTAFTER(CELL("filename")," MOD "),1)-1)</f>
        <v>1.08</v>
      </c>
      <c r="E6" s="94"/>
      <c r="F6" s="88"/>
      <c r="G6" s="88"/>
      <c r="H6" s="88"/>
      <c r="I6" s="88"/>
      <c r="J6" s="88"/>
      <c r="K6" s="88"/>
    </row>
    <row r="7" spans="1:11" ht="14.5" x14ac:dyDescent="0.35">
      <c r="A7" s="87"/>
      <c r="B7" s="88"/>
      <c r="C7" s="88"/>
      <c r="D7" s="88"/>
      <c r="E7" s="88"/>
      <c r="F7" s="96"/>
      <c r="G7" s="96"/>
      <c r="H7" s="96"/>
      <c r="I7" s="88"/>
      <c r="J7" s="96"/>
      <c r="K7" s="96"/>
    </row>
    <row r="8" spans="1:11" ht="14.5" x14ac:dyDescent="0.35">
      <c r="A8" s="87"/>
      <c r="B8" s="88"/>
      <c r="C8" s="97">
        <v>45688</v>
      </c>
      <c r="D8" s="88"/>
      <c r="E8" s="88"/>
      <c r="F8" s="96"/>
      <c r="G8" s="96"/>
      <c r="H8" s="96"/>
      <c r="I8" s="88"/>
      <c r="J8" s="96"/>
      <c r="K8" s="96"/>
    </row>
    <row r="9" spans="1:11" ht="14.5" x14ac:dyDescent="0.35">
      <c r="A9" s="87"/>
      <c r="B9" s="88"/>
      <c r="C9" s="98"/>
      <c r="D9" s="98"/>
      <c r="E9" s="88"/>
      <c r="F9" s="96"/>
      <c r="G9" s="96"/>
      <c r="H9" s="96"/>
      <c r="I9" s="96"/>
      <c r="J9" s="96"/>
      <c r="K9" s="96"/>
    </row>
    <row r="10" spans="1:11" ht="14.5" x14ac:dyDescent="0.35">
      <c r="A10" s="87"/>
      <c r="B10" s="88"/>
      <c r="C10" s="98"/>
      <c r="D10" s="98"/>
      <c r="E10" s="88"/>
      <c r="F10" s="96"/>
      <c r="G10" s="96"/>
      <c r="H10" s="96"/>
      <c r="I10" s="96"/>
      <c r="J10" s="96"/>
      <c r="K10" s="96"/>
    </row>
    <row r="11" spans="1:11" ht="14.5" x14ac:dyDescent="0.35">
      <c r="A11" s="87"/>
      <c r="B11" s="88"/>
      <c r="C11" s="98"/>
      <c r="D11" s="98"/>
      <c r="E11" s="88"/>
      <c r="F11" s="96"/>
      <c r="G11" s="96"/>
      <c r="H11" s="96"/>
      <c r="I11" s="96"/>
      <c r="J11" s="96"/>
      <c r="K11" s="96"/>
    </row>
    <row r="12" spans="1:11" ht="14.5" x14ac:dyDescent="0.35">
      <c r="A12" s="87"/>
      <c r="B12" s="88"/>
      <c r="C12" s="98"/>
      <c r="D12" s="98"/>
      <c r="E12" s="88"/>
      <c r="F12" s="96"/>
      <c r="G12" s="96"/>
      <c r="H12" s="96"/>
      <c r="I12" s="96"/>
      <c r="J12" s="96"/>
      <c r="K12" s="96"/>
    </row>
    <row r="13" spans="1:11" ht="14.5" x14ac:dyDescent="0.35">
      <c r="A13" s="87"/>
      <c r="B13" s="88"/>
      <c r="C13" s="98"/>
      <c r="D13" s="98"/>
      <c r="E13" s="88"/>
      <c r="F13" s="96"/>
      <c r="G13" s="96"/>
      <c r="H13" s="96"/>
      <c r="I13" s="96"/>
      <c r="J13" s="96"/>
      <c r="K13" s="96"/>
    </row>
    <row r="14" spans="1:11" ht="14.5" x14ac:dyDescent="0.35">
      <c r="A14" s="87"/>
      <c r="B14" s="88"/>
      <c r="C14" s="96"/>
      <c r="D14" s="96"/>
      <c r="E14" s="96"/>
      <c r="F14" s="96"/>
      <c r="G14" s="96"/>
      <c r="H14" s="96"/>
      <c r="I14" s="96"/>
      <c r="J14" s="96"/>
      <c r="K14" s="96"/>
    </row>
    <row r="15" spans="1:11" ht="14.5" x14ac:dyDescent="0.35">
      <c r="A15" s="87"/>
      <c r="B15" s="88"/>
      <c r="C15" s="93"/>
      <c r="D15" s="96"/>
      <c r="E15" s="96"/>
      <c r="F15" s="96"/>
      <c r="G15" s="96"/>
      <c r="H15" s="96"/>
      <c r="I15" s="96"/>
      <c r="J15" s="96"/>
      <c r="K15" s="96"/>
    </row>
    <row r="16" spans="1:11" ht="14.5" x14ac:dyDescent="0.35">
      <c r="A16" s="87"/>
      <c r="B16" s="88"/>
      <c r="C16" s="93"/>
      <c r="D16" s="96"/>
      <c r="E16" s="96"/>
      <c r="F16" s="96"/>
      <c r="G16" s="96"/>
      <c r="H16" s="96"/>
      <c r="I16" s="96"/>
      <c r="J16" s="96"/>
      <c r="K16" s="96"/>
    </row>
    <row r="17" spans="1:11" ht="14.5" x14ac:dyDescent="0.35">
      <c r="A17" s="87"/>
      <c r="B17" s="88"/>
      <c r="C17" s="96"/>
      <c r="D17" s="96"/>
      <c r="E17" s="96"/>
      <c r="F17" s="96"/>
      <c r="G17" s="96"/>
      <c r="H17" s="96"/>
      <c r="I17" s="96"/>
      <c r="J17" s="96"/>
      <c r="K17" s="96"/>
    </row>
    <row r="18" spans="1:11" ht="14.5" x14ac:dyDescent="0.35">
      <c r="A18" s="87"/>
      <c r="B18" s="88"/>
      <c r="C18" s="96"/>
      <c r="D18" s="96"/>
      <c r="E18" s="96"/>
      <c r="F18" s="96"/>
      <c r="G18" s="96"/>
      <c r="H18" s="96"/>
      <c r="I18" s="96"/>
      <c r="J18" s="96"/>
      <c r="K18" s="96"/>
    </row>
    <row r="19" spans="1:11" ht="14.5" x14ac:dyDescent="0.35">
      <c r="A19" s="87"/>
      <c r="B19" s="88"/>
      <c r="C19" s="96"/>
      <c r="D19" s="96"/>
      <c r="E19" s="96"/>
      <c r="F19" s="96"/>
      <c r="H19" s="96"/>
      <c r="I19" s="96"/>
      <c r="J19" s="96"/>
      <c r="K19" s="96"/>
    </row>
    <row r="20" spans="1:11" ht="14.5" x14ac:dyDescent="0.35">
      <c r="A20" s="87"/>
      <c r="B20" s="88"/>
      <c r="C20" s="96"/>
      <c r="D20" s="96"/>
      <c r="E20" s="96"/>
      <c r="F20" s="96"/>
      <c r="G20" s="96"/>
      <c r="H20" s="96"/>
      <c r="I20" s="96"/>
      <c r="J20" s="96"/>
      <c r="K20" s="96"/>
    </row>
    <row r="21" spans="1:11" ht="14.5" x14ac:dyDescent="0.35">
      <c r="A21" s="87"/>
      <c r="B21" s="88"/>
      <c r="C21" s="96"/>
      <c r="D21" s="96"/>
      <c r="E21" s="96"/>
      <c r="F21" s="96"/>
      <c r="G21" s="96"/>
      <c r="H21" s="96"/>
      <c r="I21" s="96"/>
      <c r="J21" s="96"/>
      <c r="K21" s="96"/>
    </row>
    <row r="22" spans="1:11" ht="14.5" x14ac:dyDescent="0.35">
      <c r="A22" s="87"/>
      <c r="B22" s="88"/>
      <c r="C22" s="96"/>
      <c r="D22" s="96"/>
      <c r="E22" s="96"/>
      <c r="F22" s="96"/>
      <c r="G22" s="96"/>
      <c r="H22" s="96"/>
      <c r="I22" s="96"/>
      <c r="J22" s="96"/>
      <c r="K22" s="96"/>
    </row>
    <row r="23" spans="1:11" ht="14.5" x14ac:dyDescent="0.35">
      <c r="A23" s="87"/>
      <c r="B23" s="88"/>
      <c r="C23" s="96"/>
      <c r="D23" s="96"/>
      <c r="E23" s="96"/>
      <c r="F23" s="96"/>
      <c r="G23" s="96"/>
      <c r="H23" s="96"/>
      <c r="I23" s="96"/>
      <c r="J23" s="96"/>
      <c r="K23" s="96"/>
    </row>
    <row r="24" spans="1:11" ht="14.5" x14ac:dyDescent="0.35">
      <c r="A24" s="87"/>
      <c r="B24" s="88"/>
      <c r="C24" s="96"/>
      <c r="D24" s="96"/>
      <c r="E24" s="96"/>
      <c r="F24" s="96"/>
      <c r="G24" s="96"/>
      <c r="H24" s="96"/>
      <c r="I24" s="96"/>
      <c r="J24" s="96"/>
      <c r="K24" s="96"/>
    </row>
    <row r="25" spans="1:11" ht="14.5" x14ac:dyDescent="0.35">
      <c r="A25" s="87"/>
      <c r="B25" s="88"/>
      <c r="C25" s="96"/>
      <c r="D25" s="96"/>
      <c r="E25" s="96"/>
      <c r="F25" s="96"/>
      <c r="G25" s="96"/>
      <c r="H25" s="96"/>
      <c r="I25" s="96"/>
      <c r="J25" s="96"/>
      <c r="K25" s="96"/>
    </row>
    <row r="26" spans="1:11" ht="14.5" x14ac:dyDescent="0.35">
      <c r="A26" s="87"/>
      <c r="B26" s="88"/>
      <c r="C26" s="96"/>
      <c r="D26" s="96"/>
      <c r="E26" s="96"/>
      <c r="F26" s="96"/>
      <c r="G26" s="96"/>
      <c r="H26" s="96"/>
      <c r="I26" s="96"/>
      <c r="J26" s="96"/>
      <c r="K26" s="96"/>
    </row>
    <row r="27" spans="1:11" ht="14.5" x14ac:dyDescent="0.35">
      <c r="A27" s="87"/>
      <c r="B27" s="88"/>
      <c r="C27" s="96"/>
      <c r="D27" s="96"/>
      <c r="E27" s="96"/>
      <c r="F27" s="96"/>
      <c r="G27" s="96"/>
      <c r="H27" s="96"/>
      <c r="I27" s="96"/>
      <c r="J27" s="96"/>
      <c r="K27" s="96"/>
    </row>
    <row r="28" spans="1:11" ht="14.5" x14ac:dyDescent="0.35">
      <c r="A28" s="87"/>
      <c r="B28" s="88"/>
      <c r="C28" s="96"/>
      <c r="D28" s="96"/>
      <c r="E28" s="96"/>
      <c r="F28" s="96"/>
      <c r="G28" s="96"/>
      <c r="H28" s="96"/>
      <c r="I28" s="96"/>
      <c r="J28" s="96"/>
      <c r="K28" s="96"/>
    </row>
    <row r="29" spans="1:11" ht="14.5" x14ac:dyDescent="0.35">
      <c r="A29" s="87"/>
      <c r="B29" s="88"/>
      <c r="C29" s="96"/>
      <c r="D29" s="96"/>
      <c r="E29" s="96"/>
      <c r="F29" s="96"/>
      <c r="G29" s="96"/>
      <c r="H29" s="96"/>
      <c r="I29" s="96"/>
      <c r="J29" s="96"/>
      <c r="K29" s="96"/>
    </row>
    <row r="30" spans="1:11" ht="14.5" x14ac:dyDescent="0.35">
      <c r="A30" s="87"/>
      <c r="B30" s="88"/>
      <c r="C30" s="96"/>
      <c r="D30" s="88"/>
      <c r="E30" s="96"/>
      <c r="F30" s="96"/>
      <c r="G30" s="96"/>
      <c r="H30" s="96"/>
      <c r="I30" s="96"/>
      <c r="J30" s="96"/>
      <c r="K30" s="96"/>
    </row>
    <row r="31" spans="1:11" ht="14.5" x14ac:dyDescent="0.35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1:11" ht="14.5" x14ac:dyDescent="0.3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1:11" ht="14.5" x14ac:dyDescent="0.3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1:11" ht="14.5" x14ac:dyDescent="0.3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1:11" ht="14.5" x14ac:dyDescent="0.3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1:11" ht="14.5" x14ac:dyDescent="0.3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1:11" ht="14.5" x14ac:dyDescent="0.3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1:11" ht="14.5" x14ac:dyDescent="0.3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1:11" ht="14.5" x14ac:dyDescent="0.3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1:11" ht="14.5" x14ac:dyDescent="0.3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1:11" ht="14.5" x14ac:dyDescent="0.3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1:11" ht="14.5" x14ac:dyDescent="0.3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1:11" ht="14.5" x14ac:dyDescent="0.3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</row>
  </sheetData>
  <conditionalFormatting sqref="D6">
    <cfRule type="expression" dxfId="1" priority="2">
      <formula>LEFT(D6,1)="&lt;"</formula>
    </cfRule>
  </conditionalFormatting>
  <conditionalFormatting sqref="C5">
    <cfRule type="expression" dxfId="0" priority="1">
      <formula>LEFT(C5,1)="&lt;"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3"/>
  <sheetViews>
    <sheetView showGridLines="0" workbookViewId="0">
      <selection activeCell="A7" sqref="A7"/>
    </sheetView>
  </sheetViews>
  <sheetFormatPr defaultRowHeight="14.5" x14ac:dyDescent="0.35"/>
  <cols>
    <col min="1" max="1" width="22.54296875" customWidth="1"/>
    <col min="2" max="7" width="11.6328125" customWidth="1"/>
  </cols>
  <sheetData>
    <row r="1" spans="1:7" x14ac:dyDescent="0.35">
      <c r="A1" s="19" t="s">
        <v>44</v>
      </c>
    </row>
    <row r="2" spans="1:7" x14ac:dyDescent="0.35">
      <c r="A2" s="1"/>
      <c r="B2" s="7" t="s">
        <v>18</v>
      </c>
      <c r="C2" s="7" t="s">
        <v>19</v>
      </c>
      <c r="D2" s="7" t="s">
        <v>20</v>
      </c>
      <c r="E2" s="7" t="s">
        <v>21</v>
      </c>
      <c r="F2" s="7" t="s">
        <v>22</v>
      </c>
    </row>
    <row r="3" spans="1:7" x14ac:dyDescent="0.35">
      <c r="A3" s="5" t="s">
        <v>28</v>
      </c>
      <c r="B3" s="4">
        <f>'Return on debt'!$B$16</f>
        <v>4.619643095146992E-2</v>
      </c>
      <c r="C3" s="4">
        <f>'Return on debt'!$B$17</f>
        <v>4.7199115662785368E-2</v>
      </c>
      <c r="D3" s="4">
        <f>'Return on debt'!$B$18</f>
        <v>4.8182651479379897E-2</v>
      </c>
      <c r="E3" s="4">
        <f>'Return on debt'!$B$19</f>
        <v>4.9986979635425435E-2</v>
      </c>
      <c r="F3" s="4">
        <f>'Return on debt'!$B$20</f>
        <v>5.2864076964536252E-2</v>
      </c>
    </row>
    <row r="4" spans="1:7" x14ac:dyDescent="0.35">
      <c r="A4" s="5" t="s">
        <v>0</v>
      </c>
      <c r="B4" s="4">
        <f>'Return on equity'!B$5</f>
        <v>7.6778303072274678E-2</v>
      </c>
      <c r="C4" s="4">
        <f>'Return on equity'!C$5</f>
        <v>7.6778303072274678E-2</v>
      </c>
      <c r="D4" s="4">
        <f>'Return on equity'!D$5</f>
        <v>7.6778303072274678E-2</v>
      </c>
      <c r="E4" s="4">
        <f>'Return on equity'!E$5</f>
        <v>7.6778303072274678E-2</v>
      </c>
      <c r="F4" s="4">
        <f>'Return on equity'!F$5</f>
        <v>7.6778303072274678E-2</v>
      </c>
    </row>
    <row r="5" spans="1:7" x14ac:dyDescent="0.35">
      <c r="A5" s="5" t="s">
        <v>1</v>
      </c>
      <c r="B5" s="4">
        <f>B3*60%+B4*40%</f>
        <v>5.8429179799791828E-2</v>
      </c>
      <c r="C5" s="4">
        <f t="shared" ref="C5:F5" si="0">C3*60%+C4*40%</f>
        <v>5.9030790626581092E-2</v>
      </c>
      <c r="D5" s="4">
        <f t="shared" si="0"/>
        <v>5.9620912116537805E-2</v>
      </c>
      <c r="E5" s="4">
        <f t="shared" si="0"/>
        <v>6.0703509010165135E-2</v>
      </c>
      <c r="F5" s="4">
        <f t="shared" si="0"/>
        <v>6.242976740763162E-2</v>
      </c>
    </row>
    <row r="6" spans="1:7" x14ac:dyDescent="0.35">
      <c r="A6" s="5" t="s">
        <v>29</v>
      </c>
      <c r="B6" s="4">
        <f>Inflation!$C$9</f>
        <v>2.7498479316033997E-2</v>
      </c>
      <c r="C6" s="4">
        <f>Inflation!$C$9</f>
        <v>2.7498479316033997E-2</v>
      </c>
      <c r="D6" s="4">
        <f>Inflation!$C$9</f>
        <v>2.7498479316033997E-2</v>
      </c>
      <c r="E6" s="4">
        <f>Inflation!$C$9</f>
        <v>2.7498479316033997E-2</v>
      </c>
      <c r="F6" s="4">
        <f>Inflation!$C$9</f>
        <v>2.7498479316033997E-2</v>
      </c>
    </row>
    <row r="8" spans="1:7" x14ac:dyDescent="0.35">
      <c r="C8" s="70"/>
      <c r="D8" s="70"/>
      <c r="E8" s="70"/>
      <c r="F8" s="70"/>
      <c r="G8" s="70"/>
    </row>
    <row r="9" spans="1:7" x14ac:dyDescent="0.35">
      <c r="C9" s="70"/>
      <c r="D9" s="70"/>
      <c r="E9" s="70"/>
      <c r="F9" s="70"/>
      <c r="G9" s="70"/>
    </row>
    <row r="10" spans="1:7" x14ac:dyDescent="0.35">
      <c r="B10" s="68"/>
      <c r="C10" s="71"/>
      <c r="D10" s="71"/>
      <c r="E10" s="71"/>
      <c r="F10" s="71"/>
      <c r="G10" s="71"/>
    </row>
    <row r="11" spans="1:7" x14ac:dyDescent="0.35">
      <c r="B11" s="67"/>
      <c r="C11" s="67"/>
    </row>
    <row r="12" spans="1:7" x14ac:dyDescent="0.35">
      <c r="B12" s="69"/>
      <c r="C12" s="69"/>
    </row>
    <row r="13" spans="1:7" x14ac:dyDescent="0.35">
      <c r="C13" s="7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"/>
  <sheetViews>
    <sheetView showGridLines="0" workbookViewId="0">
      <selection activeCell="B2" sqref="B2"/>
    </sheetView>
  </sheetViews>
  <sheetFormatPr defaultRowHeight="14.5" x14ac:dyDescent="0.35"/>
  <cols>
    <col min="1" max="1" width="31.90625" customWidth="1"/>
    <col min="2" max="6" width="10.6328125" customWidth="1"/>
  </cols>
  <sheetData>
    <row r="1" spans="1:6" s="2" customFormat="1" x14ac:dyDescent="0.35">
      <c r="A1" s="1"/>
      <c r="B1" s="21" t="s">
        <v>18</v>
      </c>
      <c r="C1" s="21" t="s">
        <v>19</v>
      </c>
      <c r="D1" s="21" t="s">
        <v>20</v>
      </c>
      <c r="E1" s="21" t="s">
        <v>21</v>
      </c>
      <c r="F1" s="21" t="s">
        <v>22</v>
      </c>
    </row>
    <row r="2" spans="1:6" s="2" customFormat="1" x14ac:dyDescent="0.35">
      <c r="A2" s="5" t="s">
        <v>2</v>
      </c>
      <c r="B2" s="59">
        <f>'Risk free rate'!$G$26</f>
        <v>3.9578303072274681E-2</v>
      </c>
      <c r="C2" s="59">
        <f>B2</f>
        <v>3.9578303072274681E-2</v>
      </c>
      <c r="D2" s="59">
        <f t="shared" ref="D2:F2" si="0">C2</f>
        <v>3.9578303072274681E-2</v>
      </c>
      <c r="E2" s="59">
        <f t="shared" si="0"/>
        <v>3.9578303072274681E-2</v>
      </c>
      <c r="F2" s="59">
        <f t="shared" si="0"/>
        <v>3.9578303072274681E-2</v>
      </c>
    </row>
    <row r="3" spans="1:6" s="2" customFormat="1" x14ac:dyDescent="0.35">
      <c r="A3" s="5" t="s">
        <v>3</v>
      </c>
      <c r="B3" s="58">
        <v>0.6</v>
      </c>
      <c r="C3" s="58">
        <v>0.6</v>
      </c>
      <c r="D3" s="58">
        <v>0.6</v>
      </c>
      <c r="E3" s="58">
        <v>0.6</v>
      </c>
      <c r="F3" s="58">
        <v>0.6</v>
      </c>
    </row>
    <row r="4" spans="1:6" s="2" customFormat="1" x14ac:dyDescent="0.35">
      <c r="A4" s="5" t="s">
        <v>4</v>
      </c>
      <c r="B4" s="59">
        <v>6.2E-2</v>
      </c>
      <c r="C4" s="59">
        <v>6.2E-2</v>
      </c>
      <c r="D4" s="59">
        <v>6.2E-2</v>
      </c>
      <c r="E4" s="59">
        <v>6.2E-2</v>
      </c>
      <c r="F4" s="59">
        <v>6.2E-2</v>
      </c>
    </row>
    <row r="5" spans="1:6" s="2" customFormat="1" x14ac:dyDescent="0.35">
      <c r="A5" s="3" t="s">
        <v>0</v>
      </c>
      <c r="B5" s="6">
        <f t="shared" ref="B5:F5" si="1">B2+B3*B4</f>
        <v>7.6778303072274678E-2</v>
      </c>
      <c r="C5" s="6">
        <f t="shared" si="1"/>
        <v>7.6778303072274678E-2</v>
      </c>
      <c r="D5" s="6">
        <f t="shared" si="1"/>
        <v>7.6778303072274678E-2</v>
      </c>
      <c r="E5" s="6">
        <f t="shared" si="1"/>
        <v>7.6778303072274678E-2</v>
      </c>
      <c r="F5" s="6">
        <f t="shared" si="1"/>
        <v>7.6778303072274678E-2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45"/>
  <sheetViews>
    <sheetView showGridLines="0" zoomScale="90" zoomScaleNormal="90" workbookViewId="0">
      <selection activeCell="V8" sqref="V8"/>
    </sheetView>
  </sheetViews>
  <sheetFormatPr defaultColWidth="9.08984375" defaultRowHeight="14.5" x14ac:dyDescent="0.35"/>
  <cols>
    <col min="1" max="1" width="14.6328125" style="12" bestFit="1" customWidth="1"/>
    <col min="2" max="2" width="9.6328125" style="19" customWidth="1"/>
    <col min="3" max="19" width="9.6328125" style="12" customWidth="1"/>
    <col min="20" max="16384" width="9.08984375" style="12"/>
  </cols>
  <sheetData>
    <row r="1" spans="1:19" x14ac:dyDescent="0.35">
      <c r="A1" s="22"/>
      <c r="B1" s="23"/>
      <c r="C1" s="24">
        <v>42735</v>
      </c>
      <c r="D1" s="24">
        <f>DATE(YEAR(C1)+1,MONTH(C1),DAY(C1))</f>
        <v>43100</v>
      </c>
      <c r="E1" s="24">
        <f>DATE(YEAR(D1)+1,MONTH(D1),DAY(D1))</f>
        <v>43465</v>
      </c>
      <c r="F1" s="24">
        <f>DATE(YEAR(E1)+1,MONTH(E1),DAY(E1))</f>
        <v>43830</v>
      </c>
      <c r="G1" s="24">
        <f>DATE(YEAR(F1)+1,MONTH(F1),DAY(F1))</f>
        <v>44196</v>
      </c>
      <c r="H1" s="24">
        <v>44377</v>
      </c>
      <c r="I1" s="24">
        <f t="shared" ref="I1:S1" si="0">DATE(YEAR(H1)+1,MONTH(H1),DAY(H1))</f>
        <v>44742</v>
      </c>
      <c r="J1" s="24">
        <f t="shared" si="0"/>
        <v>45107</v>
      </c>
      <c r="K1" s="24">
        <f t="shared" si="0"/>
        <v>45473</v>
      </c>
      <c r="L1" s="24">
        <f t="shared" si="0"/>
        <v>45838</v>
      </c>
      <c r="M1" s="24">
        <f t="shared" si="0"/>
        <v>46203</v>
      </c>
      <c r="N1" s="24">
        <f t="shared" si="0"/>
        <v>46568</v>
      </c>
      <c r="O1" s="24">
        <f t="shared" si="0"/>
        <v>46934</v>
      </c>
      <c r="P1" s="24">
        <f t="shared" si="0"/>
        <v>47299</v>
      </c>
      <c r="Q1" s="24">
        <f t="shared" si="0"/>
        <v>47664</v>
      </c>
      <c r="R1" s="24">
        <f t="shared" si="0"/>
        <v>48029</v>
      </c>
      <c r="S1" s="25">
        <f t="shared" si="0"/>
        <v>48395</v>
      </c>
    </row>
    <row r="2" spans="1:19" s="13" customFormat="1" x14ac:dyDescent="0.35">
      <c r="A2" s="26"/>
      <c r="B2" s="27" t="s">
        <v>24</v>
      </c>
      <c r="C2" s="28" t="s">
        <v>7</v>
      </c>
      <c r="D2" s="28" t="s">
        <v>6</v>
      </c>
      <c r="E2" s="28" t="s">
        <v>11</v>
      </c>
      <c r="F2" s="28" t="s">
        <v>10</v>
      </c>
      <c r="G2" s="28" t="s">
        <v>9</v>
      </c>
      <c r="H2" s="28" t="s">
        <v>13</v>
      </c>
      <c r="I2" s="28" t="s">
        <v>8</v>
      </c>
      <c r="J2" s="28" t="s">
        <v>14</v>
      </c>
      <c r="K2" s="28" t="s">
        <v>15</v>
      </c>
      <c r="L2" s="28" t="s">
        <v>16</v>
      </c>
      <c r="M2" s="28" t="s">
        <v>17</v>
      </c>
      <c r="N2" s="28" t="s">
        <v>18</v>
      </c>
      <c r="O2" s="28" t="s">
        <v>19</v>
      </c>
      <c r="P2" s="28" t="s">
        <v>20</v>
      </c>
      <c r="Q2" s="28" t="s">
        <v>21</v>
      </c>
      <c r="R2" s="28" t="s">
        <v>22</v>
      </c>
      <c r="S2" s="29" t="s">
        <v>23</v>
      </c>
    </row>
    <row r="3" spans="1:19" s="13" customFormat="1" x14ac:dyDescent="0.35">
      <c r="A3" s="30" t="s">
        <v>12</v>
      </c>
      <c r="B3" s="31"/>
      <c r="C3" s="60">
        <v>5.5095437785709134E-2</v>
      </c>
      <c r="D3" s="60">
        <v>4.5330352627134737E-2</v>
      </c>
      <c r="E3" s="60">
        <v>4.6615953146556366E-2</v>
      </c>
      <c r="F3" s="60">
        <v>4.5713330521553193E-2</v>
      </c>
      <c r="G3" s="60">
        <v>3.0200106357536002E-2</v>
      </c>
      <c r="H3" s="60">
        <v>2.4257947060247701E-2</v>
      </c>
      <c r="I3" s="60">
        <v>2.3900000000000001E-2</v>
      </c>
      <c r="J3" s="60">
        <v>3.9998881738051398E-2</v>
      </c>
      <c r="K3" s="60">
        <v>6.3440798306250656E-2</v>
      </c>
      <c r="L3" s="60">
        <v>5.8301089601060403E-2</v>
      </c>
      <c r="M3" s="73">
        <v>6.3E-2</v>
      </c>
      <c r="N3" s="73">
        <v>5.6000000000000001E-2</v>
      </c>
      <c r="O3" s="73">
        <v>5.6000000000000001E-2</v>
      </c>
      <c r="P3" s="73">
        <v>5.6000000000000001E-2</v>
      </c>
      <c r="Q3" s="73">
        <v>5.6000000000000001E-2</v>
      </c>
      <c r="R3" s="73">
        <v>5.6000000000000001E-2</v>
      </c>
      <c r="S3" s="74">
        <v>5.6000000000000001E-2</v>
      </c>
    </row>
    <row r="4" spans="1:19" s="13" customFormat="1" ht="15" customHeight="1" x14ac:dyDescent="0.35">
      <c r="A4" s="32" t="s">
        <v>25</v>
      </c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5"/>
    </row>
    <row r="5" spans="1:19" x14ac:dyDescent="0.35">
      <c r="A5" s="36" t="s">
        <v>7</v>
      </c>
      <c r="B5" s="37">
        <f>SUM(C5:S5)</f>
        <v>5.5095437785709134E-2</v>
      </c>
      <c r="C5" s="38">
        <f t="shared" ref="C5:S5" si="1">C$3*C23</f>
        <v>5.5095437785709134E-2</v>
      </c>
      <c r="D5" s="38">
        <f t="shared" si="1"/>
        <v>0</v>
      </c>
      <c r="E5" s="38">
        <f t="shared" si="1"/>
        <v>0</v>
      </c>
      <c r="F5" s="38">
        <f t="shared" si="1"/>
        <v>0</v>
      </c>
      <c r="G5" s="38">
        <f t="shared" si="1"/>
        <v>0</v>
      </c>
      <c r="H5" s="38">
        <f t="shared" si="1"/>
        <v>0</v>
      </c>
      <c r="I5" s="38">
        <f t="shared" si="1"/>
        <v>0</v>
      </c>
      <c r="J5" s="38">
        <f t="shared" si="1"/>
        <v>0</v>
      </c>
      <c r="K5" s="38">
        <f t="shared" si="1"/>
        <v>0</v>
      </c>
      <c r="L5" s="38">
        <f t="shared" si="1"/>
        <v>0</v>
      </c>
      <c r="M5" s="38">
        <f t="shared" si="1"/>
        <v>0</v>
      </c>
      <c r="N5" s="38">
        <f t="shared" si="1"/>
        <v>0</v>
      </c>
      <c r="O5" s="38">
        <f t="shared" si="1"/>
        <v>0</v>
      </c>
      <c r="P5" s="38">
        <f t="shared" si="1"/>
        <v>0</v>
      </c>
      <c r="Q5" s="38">
        <f t="shared" si="1"/>
        <v>0</v>
      </c>
      <c r="R5" s="38">
        <f t="shared" si="1"/>
        <v>0</v>
      </c>
      <c r="S5" s="39">
        <f t="shared" si="1"/>
        <v>0</v>
      </c>
    </row>
    <row r="6" spans="1:19" x14ac:dyDescent="0.35">
      <c r="A6" s="36" t="s">
        <v>6</v>
      </c>
      <c r="B6" s="37">
        <f t="shared" ref="B6:B21" si="2">SUM(C6:S6)</f>
        <v>5.4118929269851693E-2</v>
      </c>
      <c r="C6" s="38">
        <f t="shared" ref="C6:S6" si="3">C$3*C24</f>
        <v>4.9585894007138219E-2</v>
      </c>
      <c r="D6" s="38">
        <f t="shared" si="3"/>
        <v>4.5330352627134737E-3</v>
      </c>
      <c r="E6" s="38">
        <f t="shared" si="3"/>
        <v>0</v>
      </c>
      <c r="F6" s="38">
        <f t="shared" si="3"/>
        <v>0</v>
      </c>
      <c r="G6" s="38">
        <f t="shared" si="3"/>
        <v>0</v>
      </c>
      <c r="H6" s="38">
        <f t="shared" si="3"/>
        <v>0</v>
      </c>
      <c r="I6" s="38">
        <f t="shared" si="3"/>
        <v>0</v>
      </c>
      <c r="J6" s="38">
        <f t="shared" si="3"/>
        <v>0</v>
      </c>
      <c r="K6" s="38">
        <f t="shared" si="3"/>
        <v>0</v>
      </c>
      <c r="L6" s="38">
        <f t="shared" si="3"/>
        <v>0</v>
      </c>
      <c r="M6" s="38">
        <f t="shared" si="3"/>
        <v>0</v>
      </c>
      <c r="N6" s="38">
        <f t="shared" si="3"/>
        <v>0</v>
      </c>
      <c r="O6" s="38">
        <f t="shared" si="3"/>
        <v>0</v>
      </c>
      <c r="P6" s="38">
        <f t="shared" si="3"/>
        <v>0</v>
      </c>
      <c r="Q6" s="38">
        <f t="shared" si="3"/>
        <v>0</v>
      </c>
      <c r="R6" s="38">
        <f t="shared" si="3"/>
        <v>0</v>
      </c>
      <c r="S6" s="39">
        <f t="shared" si="3"/>
        <v>0</v>
      </c>
    </row>
    <row r="7" spans="1:19" x14ac:dyDescent="0.35">
      <c r="A7" s="36" t="s">
        <v>11</v>
      </c>
      <c r="B7" s="37">
        <f t="shared" si="2"/>
        <v>5.3270980805936424E-2</v>
      </c>
      <c r="C7" s="38">
        <f t="shared" ref="C7:S7" si="4">C$3*C25</f>
        <v>4.4076350228567311E-2</v>
      </c>
      <c r="D7" s="38">
        <f t="shared" si="4"/>
        <v>4.5330352627134737E-3</v>
      </c>
      <c r="E7" s="38">
        <f t="shared" si="4"/>
        <v>4.6615953146556368E-3</v>
      </c>
      <c r="F7" s="38">
        <f t="shared" si="4"/>
        <v>0</v>
      </c>
      <c r="G7" s="38">
        <f t="shared" si="4"/>
        <v>0</v>
      </c>
      <c r="H7" s="38">
        <f t="shared" si="4"/>
        <v>0</v>
      </c>
      <c r="I7" s="38">
        <f t="shared" si="4"/>
        <v>0</v>
      </c>
      <c r="J7" s="38">
        <f t="shared" si="4"/>
        <v>0</v>
      </c>
      <c r="K7" s="38">
        <f t="shared" si="4"/>
        <v>0</v>
      </c>
      <c r="L7" s="38">
        <f t="shared" si="4"/>
        <v>0</v>
      </c>
      <c r="M7" s="38">
        <f t="shared" si="4"/>
        <v>0</v>
      </c>
      <c r="N7" s="38">
        <f t="shared" si="4"/>
        <v>0</v>
      </c>
      <c r="O7" s="38">
        <f t="shared" si="4"/>
        <v>0</v>
      </c>
      <c r="P7" s="38">
        <f t="shared" si="4"/>
        <v>0</v>
      </c>
      <c r="Q7" s="38">
        <f t="shared" si="4"/>
        <v>0</v>
      </c>
      <c r="R7" s="38">
        <f t="shared" si="4"/>
        <v>0</v>
      </c>
      <c r="S7" s="39">
        <f t="shared" si="4"/>
        <v>0</v>
      </c>
    </row>
    <row r="8" spans="1:19" x14ac:dyDescent="0.35">
      <c r="A8" s="36" t="s">
        <v>10</v>
      </c>
      <c r="B8" s="37">
        <f t="shared" si="2"/>
        <v>5.2332770079520821E-2</v>
      </c>
      <c r="C8" s="38">
        <f t="shared" ref="C8:S8" si="5">C$3*C26</f>
        <v>3.8566806449996389E-2</v>
      </c>
      <c r="D8" s="38">
        <f t="shared" si="5"/>
        <v>4.5330352627134737E-3</v>
      </c>
      <c r="E8" s="38">
        <f t="shared" si="5"/>
        <v>4.6615953146556368E-3</v>
      </c>
      <c r="F8" s="38">
        <f t="shared" si="5"/>
        <v>4.5713330521553195E-3</v>
      </c>
      <c r="G8" s="38">
        <f t="shared" si="5"/>
        <v>0</v>
      </c>
      <c r="H8" s="38">
        <f t="shared" si="5"/>
        <v>0</v>
      </c>
      <c r="I8" s="38">
        <f t="shared" si="5"/>
        <v>0</v>
      </c>
      <c r="J8" s="38">
        <f t="shared" si="5"/>
        <v>0</v>
      </c>
      <c r="K8" s="38">
        <f t="shared" si="5"/>
        <v>0</v>
      </c>
      <c r="L8" s="38">
        <f t="shared" si="5"/>
        <v>0</v>
      </c>
      <c r="M8" s="38">
        <f t="shared" si="5"/>
        <v>0</v>
      </c>
      <c r="N8" s="38">
        <f t="shared" si="5"/>
        <v>0</v>
      </c>
      <c r="O8" s="38">
        <f t="shared" si="5"/>
        <v>0</v>
      </c>
      <c r="P8" s="38">
        <f t="shared" si="5"/>
        <v>0</v>
      </c>
      <c r="Q8" s="38">
        <f t="shared" si="5"/>
        <v>0</v>
      </c>
      <c r="R8" s="38">
        <f t="shared" si="5"/>
        <v>0</v>
      </c>
      <c r="S8" s="39">
        <f t="shared" si="5"/>
        <v>0</v>
      </c>
    </row>
    <row r="9" spans="1:19" x14ac:dyDescent="0.35">
      <c r="A9" s="36" t="s">
        <v>9</v>
      </c>
      <c r="B9" s="37">
        <f t="shared" si="2"/>
        <v>4.9843236936703512E-2</v>
      </c>
      <c r="C9" s="38">
        <f t="shared" ref="C9:S9" si="6">C$3*C27</f>
        <v>3.3057262671425482E-2</v>
      </c>
      <c r="D9" s="38">
        <f t="shared" si="6"/>
        <v>4.5330352627134737E-3</v>
      </c>
      <c r="E9" s="38">
        <f t="shared" si="6"/>
        <v>4.6615953146556368E-3</v>
      </c>
      <c r="F9" s="38">
        <f t="shared" si="6"/>
        <v>4.5713330521553195E-3</v>
      </c>
      <c r="G9" s="38">
        <f t="shared" si="6"/>
        <v>3.0200106357536004E-3</v>
      </c>
      <c r="H9" s="38">
        <f t="shared" si="6"/>
        <v>0</v>
      </c>
      <c r="I9" s="38">
        <f t="shared" si="6"/>
        <v>0</v>
      </c>
      <c r="J9" s="38">
        <f t="shared" si="6"/>
        <v>0</v>
      </c>
      <c r="K9" s="38">
        <f t="shared" si="6"/>
        <v>0</v>
      </c>
      <c r="L9" s="38">
        <f t="shared" si="6"/>
        <v>0</v>
      </c>
      <c r="M9" s="38">
        <f t="shared" si="6"/>
        <v>0</v>
      </c>
      <c r="N9" s="38">
        <f t="shared" si="6"/>
        <v>0</v>
      </c>
      <c r="O9" s="38">
        <f t="shared" si="6"/>
        <v>0</v>
      </c>
      <c r="P9" s="38">
        <f t="shared" si="6"/>
        <v>0</v>
      </c>
      <c r="Q9" s="38">
        <f t="shared" si="6"/>
        <v>0</v>
      </c>
      <c r="R9" s="38">
        <f t="shared" si="6"/>
        <v>0</v>
      </c>
      <c r="S9" s="39">
        <f t="shared" si="6"/>
        <v>0</v>
      </c>
    </row>
    <row r="10" spans="1:19" x14ac:dyDescent="0.35">
      <c r="A10" s="36" t="s">
        <v>13</v>
      </c>
      <c r="B10" s="37">
        <f t="shared" si="2"/>
        <v>4.6759487864157366E-2</v>
      </c>
      <c r="C10" s="38">
        <f t="shared" ref="C10:S10" si="7">C$3*C28</f>
        <v>2.7547718892854567E-2</v>
      </c>
      <c r="D10" s="38">
        <f t="shared" si="7"/>
        <v>4.5330352627134737E-3</v>
      </c>
      <c r="E10" s="38">
        <f t="shared" si="7"/>
        <v>4.6615953146556368E-3</v>
      </c>
      <c r="F10" s="38">
        <f t="shared" si="7"/>
        <v>4.5713330521553195E-3</v>
      </c>
      <c r="G10" s="38">
        <f t="shared" si="7"/>
        <v>3.0200106357536004E-3</v>
      </c>
      <c r="H10" s="38">
        <f t="shared" si="7"/>
        <v>2.4257947060247701E-3</v>
      </c>
      <c r="I10" s="38">
        <f t="shared" si="7"/>
        <v>0</v>
      </c>
      <c r="J10" s="38">
        <f t="shared" si="7"/>
        <v>0</v>
      </c>
      <c r="K10" s="38">
        <f t="shared" si="7"/>
        <v>0</v>
      </c>
      <c r="L10" s="38">
        <f t="shared" si="7"/>
        <v>0</v>
      </c>
      <c r="M10" s="38">
        <f t="shared" si="7"/>
        <v>0</v>
      </c>
      <c r="N10" s="38">
        <f t="shared" si="7"/>
        <v>0</v>
      </c>
      <c r="O10" s="38">
        <f t="shared" si="7"/>
        <v>0</v>
      </c>
      <c r="P10" s="38">
        <f t="shared" si="7"/>
        <v>0</v>
      </c>
      <c r="Q10" s="38">
        <f t="shared" si="7"/>
        <v>0</v>
      </c>
      <c r="R10" s="38">
        <f t="shared" si="7"/>
        <v>0</v>
      </c>
      <c r="S10" s="39">
        <f t="shared" si="7"/>
        <v>0</v>
      </c>
    </row>
    <row r="11" spans="1:19" x14ac:dyDescent="0.35">
      <c r="A11" s="36" t="s">
        <v>8</v>
      </c>
      <c r="B11" s="37">
        <f t="shared" si="2"/>
        <v>4.5181818621859528E-2</v>
      </c>
      <c r="C11" s="38">
        <f t="shared" ref="C11:S11" si="8">C$3*C29</f>
        <v>2.4792947003569109E-2</v>
      </c>
      <c r="D11" s="38">
        <f t="shared" si="8"/>
        <v>4.5330352627134737E-3</v>
      </c>
      <c r="E11" s="38">
        <f t="shared" si="8"/>
        <v>4.6615953146556368E-3</v>
      </c>
      <c r="F11" s="38">
        <f t="shared" si="8"/>
        <v>4.5713330521553195E-3</v>
      </c>
      <c r="G11" s="38">
        <f t="shared" si="8"/>
        <v>3.0200106357536004E-3</v>
      </c>
      <c r="H11" s="38">
        <f t="shared" si="8"/>
        <v>1.2128973530123851E-3</v>
      </c>
      <c r="I11" s="38">
        <f t="shared" si="8"/>
        <v>2.3900000000000002E-3</v>
      </c>
      <c r="J11" s="38">
        <f t="shared" si="8"/>
        <v>0</v>
      </c>
      <c r="K11" s="38">
        <f t="shared" si="8"/>
        <v>0</v>
      </c>
      <c r="L11" s="38">
        <f t="shared" si="8"/>
        <v>0</v>
      </c>
      <c r="M11" s="38">
        <f t="shared" si="8"/>
        <v>0</v>
      </c>
      <c r="N11" s="38">
        <f t="shared" si="8"/>
        <v>0</v>
      </c>
      <c r="O11" s="38">
        <f t="shared" si="8"/>
        <v>0</v>
      </c>
      <c r="P11" s="38">
        <f t="shared" si="8"/>
        <v>0</v>
      </c>
      <c r="Q11" s="38">
        <f t="shared" si="8"/>
        <v>0</v>
      </c>
      <c r="R11" s="38">
        <f t="shared" si="8"/>
        <v>0</v>
      </c>
      <c r="S11" s="39">
        <f t="shared" si="8"/>
        <v>0</v>
      </c>
    </row>
    <row r="12" spans="1:19" x14ac:dyDescent="0.35">
      <c r="A12" s="36" t="s">
        <v>14</v>
      </c>
      <c r="B12" s="37">
        <f t="shared" si="2"/>
        <v>4.367216301709375E-2</v>
      </c>
      <c r="C12" s="38">
        <f t="shared" ref="C12:S12" si="9">C$3*C30</f>
        <v>1.9283403224998195E-2</v>
      </c>
      <c r="D12" s="38">
        <f t="shared" si="9"/>
        <v>4.5330352627134737E-3</v>
      </c>
      <c r="E12" s="38">
        <f t="shared" si="9"/>
        <v>4.6615953146556368E-3</v>
      </c>
      <c r="F12" s="38">
        <f t="shared" si="9"/>
        <v>4.5713330521553195E-3</v>
      </c>
      <c r="G12" s="38">
        <f t="shared" si="9"/>
        <v>3.0200106357536004E-3</v>
      </c>
      <c r="H12" s="38">
        <f t="shared" si="9"/>
        <v>1.2128973530123851E-3</v>
      </c>
      <c r="I12" s="38">
        <f t="shared" si="9"/>
        <v>2.3900000000000002E-3</v>
      </c>
      <c r="J12" s="38">
        <f t="shared" si="9"/>
        <v>3.9998881738051396E-3</v>
      </c>
      <c r="K12" s="38">
        <f t="shared" si="9"/>
        <v>0</v>
      </c>
      <c r="L12" s="38">
        <f t="shared" si="9"/>
        <v>0</v>
      </c>
      <c r="M12" s="38">
        <f t="shared" si="9"/>
        <v>0</v>
      </c>
      <c r="N12" s="38">
        <f t="shared" si="9"/>
        <v>0</v>
      </c>
      <c r="O12" s="38">
        <f t="shared" si="9"/>
        <v>0</v>
      </c>
      <c r="P12" s="38">
        <f t="shared" si="9"/>
        <v>0</v>
      </c>
      <c r="Q12" s="38">
        <f t="shared" si="9"/>
        <v>0</v>
      </c>
      <c r="R12" s="38">
        <f t="shared" si="9"/>
        <v>0</v>
      </c>
      <c r="S12" s="39">
        <f t="shared" si="9"/>
        <v>0</v>
      </c>
    </row>
    <row r="13" spans="1:19" x14ac:dyDescent="0.35">
      <c r="A13" s="36" t="s">
        <v>15</v>
      </c>
      <c r="B13" s="37">
        <f t="shared" si="2"/>
        <v>4.4506699069147899E-2</v>
      </c>
      <c r="C13" s="38">
        <f t="shared" ref="C13:S13" si="10">C$3*C31</f>
        <v>1.3773859446427283E-2</v>
      </c>
      <c r="D13" s="38">
        <f t="shared" si="10"/>
        <v>4.5330352627134737E-3</v>
      </c>
      <c r="E13" s="38">
        <f t="shared" si="10"/>
        <v>4.6615953146556368E-3</v>
      </c>
      <c r="F13" s="38">
        <f t="shared" si="10"/>
        <v>4.5713330521553195E-3</v>
      </c>
      <c r="G13" s="38">
        <f t="shared" si="10"/>
        <v>3.0200106357536004E-3</v>
      </c>
      <c r="H13" s="38">
        <f t="shared" si="10"/>
        <v>1.2128973530123851E-3</v>
      </c>
      <c r="I13" s="38">
        <f t="shared" si="10"/>
        <v>2.3900000000000002E-3</v>
      </c>
      <c r="J13" s="38">
        <f t="shared" si="10"/>
        <v>3.9998881738051396E-3</v>
      </c>
      <c r="K13" s="38">
        <f t="shared" si="10"/>
        <v>6.344079830625066E-3</v>
      </c>
      <c r="L13" s="38">
        <f t="shared" si="10"/>
        <v>0</v>
      </c>
      <c r="M13" s="38">
        <f t="shared" si="10"/>
        <v>0</v>
      </c>
      <c r="N13" s="38">
        <f t="shared" si="10"/>
        <v>0</v>
      </c>
      <c r="O13" s="38">
        <f t="shared" si="10"/>
        <v>0</v>
      </c>
      <c r="P13" s="38">
        <f t="shared" si="10"/>
        <v>0</v>
      </c>
      <c r="Q13" s="38">
        <f t="shared" si="10"/>
        <v>0</v>
      </c>
      <c r="R13" s="38">
        <f t="shared" si="10"/>
        <v>0</v>
      </c>
      <c r="S13" s="39">
        <f t="shared" si="10"/>
        <v>0</v>
      </c>
    </row>
    <row r="14" spans="1:19" x14ac:dyDescent="0.35">
      <c r="A14" s="36" t="s">
        <v>16</v>
      </c>
      <c r="B14" s="37">
        <f t="shared" si="2"/>
        <v>4.4827264250683022E-2</v>
      </c>
      <c r="C14" s="38">
        <f t="shared" ref="C14:S14" si="11">C$3*C32</f>
        <v>8.2643156678563704E-3</v>
      </c>
      <c r="D14" s="38">
        <f t="shared" si="11"/>
        <v>4.5330352627134737E-3</v>
      </c>
      <c r="E14" s="38">
        <f t="shared" si="11"/>
        <v>4.6615953146556368E-3</v>
      </c>
      <c r="F14" s="38">
        <f t="shared" si="11"/>
        <v>4.5713330521553195E-3</v>
      </c>
      <c r="G14" s="38">
        <f t="shared" si="11"/>
        <v>3.0200106357536004E-3</v>
      </c>
      <c r="H14" s="38">
        <f t="shared" si="11"/>
        <v>1.2128973530123851E-3</v>
      </c>
      <c r="I14" s="38">
        <f t="shared" si="11"/>
        <v>2.3900000000000002E-3</v>
      </c>
      <c r="J14" s="38">
        <f t="shared" si="11"/>
        <v>3.9998881738051396E-3</v>
      </c>
      <c r="K14" s="38">
        <f t="shared" si="11"/>
        <v>6.344079830625066E-3</v>
      </c>
      <c r="L14" s="38">
        <f t="shared" si="11"/>
        <v>5.8301089601060403E-3</v>
      </c>
      <c r="M14" s="38">
        <f t="shared" si="11"/>
        <v>0</v>
      </c>
      <c r="N14" s="38">
        <f t="shared" si="11"/>
        <v>0</v>
      </c>
      <c r="O14" s="38">
        <f t="shared" si="11"/>
        <v>0</v>
      </c>
      <c r="P14" s="38">
        <f t="shared" si="11"/>
        <v>0</v>
      </c>
      <c r="Q14" s="38">
        <f t="shared" si="11"/>
        <v>0</v>
      </c>
      <c r="R14" s="38">
        <f t="shared" si="11"/>
        <v>0</v>
      </c>
      <c r="S14" s="39">
        <f t="shared" si="11"/>
        <v>0</v>
      </c>
    </row>
    <row r="15" spans="1:19" x14ac:dyDescent="0.35">
      <c r="A15" s="36" t="s">
        <v>17</v>
      </c>
      <c r="B15" s="37">
        <f t="shared" si="2"/>
        <v>4.5617720472112114E-2</v>
      </c>
      <c r="C15" s="38">
        <f t="shared" ref="C15:S15" si="12">C$3*C33</f>
        <v>2.7547718892854569E-3</v>
      </c>
      <c r="D15" s="38">
        <f t="shared" si="12"/>
        <v>4.5330352627134737E-3</v>
      </c>
      <c r="E15" s="38">
        <f t="shared" si="12"/>
        <v>4.6615953146556368E-3</v>
      </c>
      <c r="F15" s="38">
        <f t="shared" si="12"/>
        <v>4.5713330521553195E-3</v>
      </c>
      <c r="G15" s="38">
        <f t="shared" si="12"/>
        <v>3.0200106357536004E-3</v>
      </c>
      <c r="H15" s="38">
        <f t="shared" si="12"/>
        <v>1.2128973530123851E-3</v>
      </c>
      <c r="I15" s="38">
        <f t="shared" si="12"/>
        <v>2.3900000000000002E-3</v>
      </c>
      <c r="J15" s="38">
        <f t="shared" si="12"/>
        <v>3.9998881738051396E-3</v>
      </c>
      <c r="K15" s="38">
        <f t="shared" si="12"/>
        <v>6.344079830625066E-3</v>
      </c>
      <c r="L15" s="38">
        <f t="shared" si="12"/>
        <v>5.8301089601060403E-3</v>
      </c>
      <c r="M15" s="38">
        <f t="shared" si="12"/>
        <v>6.3E-3</v>
      </c>
      <c r="N15" s="38">
        <f t="shared" si="12"/>
        <v>0</v>
      </c>
      <c r="O15" s="38">
        <f t="shared" si="12"/>
        <v>0</v>
      </c>
      <c r="P15" s="38">
        <f t="shared" si="12"/>
        <v>0</v>
      </c>
      <c r="Q15" s="38">
        <f t="shared" si="12"/>
        <v>0</v>
      </c>
      <c r="R15" s="38">
        <f t="shared" si="12"/>
        <v>0</v>
      </c>
      <c r="S15" s="39">
        <f t="shared" si="12"/>
        <v>0</v>
      </c>
    </row>
    <row r="16" spans="1:19" x14ac:dyDescent="0.35">
      <c r="A16" s="36" t="s">
        <v>18</v>
      </c>
      <c r="B16" s="37">
        <f t="shared" si="2"/>
        <v>4.619643095146992E-2</v>
      </c>
      <c r="C16" s="38">
        <f t="shared" ref="C16:S16" si="13">C$3*C34</f>
        <v>0</v>
      </c>
      <c r="D16" s="38">
        <f t="shared" si="13"/>
        <v>2.2665176313567369E-3</v>
      </c>
      <c r="E16" s="38">
        <f t="shared" si="13"/>
        <v>4.6615953146556368E-3</v>
      </c>
      <c r="F16" s="38">
        <f t="shared" si="13"/>
        <v>4.5713330521553195E-3</v>
      </c>
      <c r="G16" s="38">
        <f t="shared" si="13"/>
        <v>3.0200106357536004E-3</v>
      </c>
      <c r="H16" s="38">
        <f t="shared" si="13"/>
        <v>1.2128973530123851E-3</v>
      </c>
      <c r="I16" s="38">
        <f t="shared" si="13"/>
        <v>2.3900000000000002E-3</v>
      </c>
      <c r="J16" s="38">
        <f t="shared" si="13"/>
        <v>3.9998881738051396E-3</v>
      </c>
      <c r="K16" s="38">
        <f t="shared" si="13"/>
        <v>6.344079830625066E-3</v>
      </c>
      <c r="L16" s="38">
        <f t="shared" si="13"/>
        <v>5.8301089601060403E-3</v>
      </c>
      <c r="M16" s="38">
        <f t="shared" si="13"/>
        <v>6.3E-3</v>
      </c>
      <c r="N16" s="38">
        <f t="shared" si="13"/>
        <v>5.6000000000000008E-3</v>
      </c>
      <c r="O16" s="38">
        <f t="shared" si="13"/>
        <v>0</v>
      </c>
      <c r="P16" s="38">
        <f t="shared" si="13"/>
        <v>0</v>
      </c>
      <c r="Q16" s="38">
        <f t="shared" si="13"/>
        <v>0</v>
      </c>
      <c r="R16" s="38">
        <f t="shared" si="13"/>
        <v>0</v>
      </c>
      <c r="S16" s="39">
        <f t="shared" si="13"/>
        <v>0</v>
      </c>
    </row>
    <row r="17" spans="1:20" x14ac:dyDescent="0.35">
      <c r="A17" s="36" t="s">
        <v>19</v>
      </c>
      <c r="B17" s="37">
        <f t="shared" si="2"/>
        <v>4.7199115662785368E-2</v>
      </c>
      <c r="C17" s="38">
        <f t="shared" ref="C17:S17" si="14">C$3*C35</f>
        <v>0</v>
      </c>
      <c r="D17" s="38">
        <f t="shared" si="14"/>
        <v>0</v>
      </c>
      <c r="E17" s="38">
        <f t="shared" si="14"/>
        <v>2.3307976573278184E-3</v>
      </c>
      <c r="F17" s="38">
        <f t="shared" si="14"/>
        <v>4.5713330521553195E-3</v>
      </c>
      <c r="G17" s="38">
        <f t="shared" si="14"/>
        <v>3.0200106357536004E-3</v>
      </c>
      <c r="H17" s="38">
        <f t="shared" si="14"/>
        <v>1.2128973530123851E-3</v>
      </c>
      <c r="I17" s="38">
        <f t="shared" si="14"/>
        <v>2.3900000000000002E-3</v>
      </c>
      <c r="J17" s="38">
        <f t="shared" si="14"/>
        <v>3.9998881738051396E-3</v>
      </c>
      <c r="K17" s="38">
        <f t="shared" si="14"/>
        <v>6.344079830625066E-3</v>
      </c>
      <c r="L17" s="38">
        <f t="shared" si="14"/>
        <v>5.8301089601060403E-3</v>
      </c>
      <c r="M17" s="38">
        <f t="shared" si="14"/>
        <v>6.3E-3</v>
      </c>
      <c r="N17" s="38">
        <f t="shared" si="14"/>
        <v>5.6000000000000008E-3</v>
      </c>
      <c r="O17" s="38">
        <f t="shared" si="14"/>
        <v>5.6000000000000008E-3</v>
      </c>
      <c r="P17" s="38">
        <f t="shared" si="14"/>
        <v>0</v>
      </c>
      <c r="Q17" s="38">
        <f t="shared" si="14"/>
        <v>0</v>
      </c>
      <c r="R17" s="38">
        <f t="shared" si="14"/>
        <v>0</v>
      </c>
      <c r="S17" s="39">
        <f t="shared" si="14"/>
        <v>0</v>
      </c>
    </row>
    <row r="18" spans="1:20" x14ac:dyDescent="0.35">
      <c r="A18" s="36" t="s">
        <v>20</v>
      </c>
      <c r="B18" s="37">
        <f t="shared" si="2"/>
        <v>4.8182651479379897E-2</v>
      </c>
      <c r="C18" s="38">
        <f t="shared" ref="C18:S18" si="15">C$3*C36</f>
        <v>0</v>
      </c>
      <c r="D18" s="38">
        <f t="shared" si="15"/>
        <v>0</v>
      </c>
      <c r="E18" s="38">
        <f t="shared" si="15"/>
        <v>0</v>
      </c>
      <c r="F18" s="38">
        <f t="shared" si="15"/>
        <v>2.2856665260776597E-3</v>
      </c>
      <c r="G18" s="38">
        <f t="shared" si="15"/>
        <v>3.0200106357536004E-3</v>
      </c>
      <c r="H18" s="38">
        <f t="shared" si="15"/>
        <v>1.2128973530123851E-3</v>
      </c>
      <c r="I18" s="38">
        <f t="shared" si="15"/>
        <v>2.3900000000000002E-3</v>
      </c>
      <c r="J18" s="38">
        <f t="shared" si="15"/>
        <v>3.9998881738051396E-3</v>
      </c>
      <c r="K18" s="38">
        <f t="shared" si="15"/>
        <v>6.344079830625066E-3</v>
      </c>
      <c r="L18" s="38">
        <f t="shared" si="15"/>
        <v>5.8301089601060403E-3</v>
      </c>
      <c r="M18" s="38">
        <f t="shared" si="15"/>
        <v>6.3E-3</v>
      </c>
      <c r="N18" s="38">
        <f t="shared" si="15"/>
        <v>5.6000000000000008E-3</v>
      </c>
      <c r="O18" s="38">
        <f t="shared" si="15"/>
        <v>5.6000000000000008E-3</v>
      </c>
      <c r="P18" s="38">
        <f t="shared" si="15"/>
        <v>5.6000000000000008E-3</v>
      </c>
      <c r="Q18" s="38">
        <f t="shared" si="15"/>
        <v>0</v>
      </c>
      <c r="R18" s="38">
        <f t="shared" si="15"/>
        <v>0</v>
      </c>
      <c r="S18" s="39">
        <f t="shared" si="15"/>
        <v>0</v>
      </c>
    </row>
    <row r="19" spans="1:20" x14ac:dyDescent="0.35">
      <c r="A19" s="36" t="s">
        <v>21</v>
      </c>
      <c r="B19" s="37">
        <f t="shared" si="2"/>
        <v>4.9986979635425435E-2</v>
      </c>
      <c r="C19" s="38">
        <f t="shared" ref="C19:S19" si="16">C$3*C37</f>
        <v>0</v>
      </c>
      <c r="D19" s="38">
        <f t="shared" si="16"/>
        <v>0</v>
      </c>
      <c r="E19" s="38">
        <f t="shared" si="16"/>
        <v>0</v>
      </c>
      <c r="F19" s="38">
        <f t="shared" si="16"/>
        <v>0</v>
      </c>
      <c r="G19" s="38">
        <f t="shared" si="16"/>
        <v>1.5100053178768002E-3</v>
      </c>
      <c r="H19" s="38">
        <f t="shared" si="16"/>
        <v>1.2128973530123851E-3</v>
      </c>
      <c r="I19" s="38">
        <f t="shared" si="16"/>
        <v>2.3900000000000002E-3</v>
      </c>
      <c r="J19" s="38">
        <f t="shared" si="16"/>
        <v>3.9998881738051396E-3</v>
      </c>
      <c r="K19" s="38">
        <f t="shared" si="16"/>
        <v>6.344079830625066E-3</v>
      </c>
      <c r="L19" s="38">
        <f t="shared" si="16"/>
        <v>5.8301089601060403E-3</v>
      </c>
      <c r="M19" s="38">
        <f t="shared" si="16"/>
        <v>6.3E-3</v>
      </c>
      <c r="N19" s="38">
        <f t="shared" si="16"/>
        <v>5.6000000000000008E-3</v>
      </c>
      <c r="O19" s="38">
        <f t="shared" si="16"/>
        <v>5.6000000000000008E-3</v>
      </c>
      <c r="P19" s="38">
        <f t="shared" si="16"/>
        <v>5.6000000000000008E-3</v>
      </c>
      <c r="Q19" s="38">
        <f t="shared" si="16"/>
        <v>5.6000000000000008E-3</v>
      </c>
      <c r="R19" s="38">
        <f t="shared" si="16"/>
        <v>0</v>
      </c>
      <c r="S19" s="39">
        <f t="shared" si="16"/>
        <v>0</v>
      </c>
    </row>
    <row r="20" spans="1:20" x14ac:dyDescent="0.35">
      <c r="A20" s="36" t="s">
        <v>22</v>
      </c>
      <c r="B20" s="37">
        <f t="shared" si="2"/>
        <v>5.2864076964536252E-2</v>
      </c>
      <c r="C20" s="38">
        <f t="shared" ref="C20:S20" si="17">C$3*C38</f>
        <v>0</v>
      </c>
      <c r="D20" s="38">
        <f t="shared" si="17"/>
        <v>0</v>
      </c>
      <c r="E20" s="38">
        <f t="shared" si="17"/>
        <v>0</v>
      </c>
      <c r="F20" s="38">
        <f t="shared" si="17"/>
        <v>0</v>
      </c>
      <c r="G20" s="38">
        <f t="shared" si="17"/>
        <v>0</v>
      </c>
      <c r="H20" s="38">
        <f t="shared" si="17"/>
        <v>0</v>
      </c>
      <c r="I20" s="38">
        <f t="shared" si="17"/>
        <v>2.3900000000000002E-3</v>
      </c>
      <c r="J20" s="38">
        <f t="shared" si="17"/>
        <v>3.9998881738051396E-3</v>
      </c>
      <c r="K20" s="38">
        <f t="shared" si="17"/>
        <v>6.344079830625066E-3</v>
      </c>
      <c r="L20" s="38">
        <f t="shared" si="17"/>
        <v>5.8301089601060403E-3</v>
      </c>
      <c r="M20" s="38">
        <f t="shared" si="17"/>
        <v>6.3E-3</v>
      </c>
      <c r="N20" s="38">
        <f t="shared" si="17"/>
        <v>5.6000000000000008E-3</v>
      </c>
      <c r="O20" s="38">
        <f t="shared" si="17"/>
        <v>5.6000000000000008E-3</v>
      </c>
      <c r="P20" s="38">
        <f t="shared" si="17"/>
        <v>5.6000000000000008E-3</v>
      </c>
      <c r="Q20" s="38">
        <f t="shared" si="17"/>
        <v>5.6000000000000008E-3</v>
      </c>
      <c r="R20" s="38">
        <f t="shared" si="17"/>
        <v>5.6000000000000008E-3</v>
      </c>
      <c r="S20" s="39">
        <f t="shared" si="17"/>
        <v>0</v>
      </c>
    </row>
    <row r="21" spans="1:20" x14ac:dyDescent="0.35">
      <c r="A21" s="41" t="s">
        <v>23</v>
      </c>
      <c r="B21" s="42">
        <f t="shared" si="2"/>
        <v>5.607407696453625E-2</v>
      </c>
      <c r="C21" s="43">
        <f t="shared" ref="C21:S21" si="18">C$3*C39</f>
        <v>0</v>
      </c>
      <c r="D21" s="43">
        <f t="shared" si="18"/>
        <v>0</v>
      </c>
      <c r="E21" s="43">
        <f t="shared" si="18"/>
        <v>0</v>
      </c>
      <c r="F21" s="43">
        <f t="shared" si="18"/>
        <v>0</v>
      </c>
      <c r="G21" s="43">
        <f t="shared" si="18"/>
        <v>0</v>
      </c>
      <c r="H21" s="43">
        <f t="shared" si="18"/>
        <v>0</v>
      </c>
      <c r="I21" s="43">
        <f t="shared" si="18"/>
        <v>0</v>
      </c>
      <c r="J21" s="43">
        <f t="shared" si="18"/>
        <v>3.9998881738051396E-3</v>
      </c>
      <c r="K21" s="43">
        <f t="shared" si="18"/>
        <v>6.344079830625066E-3</v>
      </c>
      <c r="L21" s="43">
        <f t="shared" si="18"/>
        <v>5.8301089601060403E-3</v>
      </c>
      <c r="M21" s="43">
        <f t="shared" si="18"/>
        <v>6.3E-3</v>
      </c>
      <c r="N21" s="43">
        <f t="shared" si="18"/>
        <v>5.6000000000000008E-3</v>
      </c>
      <c r="O21" s="43">
        <f t="shared" si="18"/>
        <v>5.6000000000000008E-3</v>
      </c>
      <c r="P21" s="43">
        <f t="shared" si="18"/>
        <v>5.6000000000000008E-3</v>
      </c>
      <c r="Q21" s="43">
        <f t="shared" si="18"/>
        <v>5.6000000000000008E-3</v>
      </c>
      <c r="R21" s="43">
        <f t="shared" si="18"/>
        <v>5.6000000000000008E-3</v>
      </c>
      <c r="S21" s="44">
        <f t="shared" si="18"/>
        <v>5.6000000000000008E-3</v>
      </c>
      <c r="T21" s="11"/>
    </row>
    <row r="22" spans="1:20" s="13" customFormat="1" x14ac:dyDescent="0.35">
      <c r="A22" s="45" t="s">
        <v>26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</row>
    <row r="23" spans="1:20" x14ac:dyDescent="0.35">
      <c r="A23" s="36" t="s">
        <v>7</v>
      </c>
      <c r="B23" s="46">
        <f t="shared" ref="B23:B39" si="19">SUM(C23:S23)</f>
        <v>1</v>
      </c>
      <c r="C23" s="47">
        <v>1</v>
      </c>
      <c r="D23" s="47"/>
      <c r="E23" s="47"/>
      <c r="F23" s="47"/>
      <c r="G23" s="47"/>
      <c r="H23" s="47"/>
      <c r="I23" s="47"/>
      <c r="J23" s="47"/>
      <c r="K23" s="47"/>
      <c r="L23" s="47"/>
      <c r="M23" s="48"/>
      <c r="N23" s="48"/>
      <c r="O23" s="48"/>
      <c r="P23" s="48"/>
      <c r="Q23" s="48"/>
      <c r="R23" s="48"/>
      <c r="S23" s="49"/>
    </row>
    <row r="24" spans="1:20" x14ac:dyDescent="0.35">
      <c r="A24" s="36" t="s">
        <v>6</v>
      </c>
      <c r="B24" s="46">
        <f t="shared" si="19"/>
        <v>1</v>
      </c>
      <c r="C24" s="47">
        <v>0.9</v>
      </c>
      <c r="D24" s="47">
        <v>0.1</v>
      </c>
      <c r="E24" s="47"/>
      <c r="F24" s="47"/>
      <c r="G24" s="47"/>
      <c r="H24" s="47"/>
      <c r="I24" s="47"/>
      <c r="J24" s="47"/>
      <c r="K24" s="47"/>
      <c r="L24" s="47"/>
      <c r="M24" s="48"/>
      <c r="N24" s="48"/>
      <c r="O24" s="48"/>
      <c r="P24" s="48"/>
      <c r="Q24" s="48"/>
      <c r="R24" s="48"/>
      <c r="S24" s="49"/>
    </row>
    <row r="25" spans="1:20" x14ac:dyDescent="0.35">
      <c r="A25" s="36" t="s">
        <v>11</v>
      </c>
      <c r="B25" s="46">
        <f t="shared" si="19"/>
        <v>1</v>
      </c>
      <c r="C25" s="47">
        <v>0.8</v>
      </c>
      <c r="D25" s="47">
        <v>0.1</v>
      </c>
      <c r="E25" s="47">
        <v>0.1</v>
      </c>
      <c r="F25" s="47"/>
      <c r="G25" s="47"/>
      <c r="H25" s="47"/>
      <c r="I25" s="47"/>
      <c r="J25" s="47"/>
      <c r="K25" s="47"/>
      <c r="L25" s="47"/>
      <c r="M25" s="48"/>
      <c r="N25" s="48"/>
      <c r="O25" s="48"/>
      <c r="P25" s="48"/>
      <c r="Q25" s="48"/>
      <c r="R25" s="48"/>
      <c r="S25" s="49"/>
    </row>
    <row r="26" spans="1:20" x14ac:dyDescent="0.35">
      <c r="A26" s="36" t="s">
        <v>10</v>
      </c>
      <c r="B26" s="46">
        <f t="shared" si="19"/>
        <v>0.99999999999999989</v>
      </c>
      <c r="C26" s="47">
        <v>0.7</v>
      </c>
      <c r="D26" s="47">
        <v>0.1</v>
      </c>
      <c r="E26" s="47">
        <v>0.1</v>
      </c>
      <c r="F26" s="47">
        <v>0.1</v>
      </c>
      <c r="G26" s="47"/>
      <c r="H26" s="47"/>
      <c r="I26" s="47"/>
      <c r="J26" s="47"/>
      <c r="K26" s="47"/>
      <c r="L26" s="47"/>
      <c r="M26" s="48"/>
      <c r="N26" s="48"/>
      <c r="O26" s="48"/>
      <c r="P26" s="48"/>
      <c r="Q26" s="48"/>
      <c r="R26" s="48"/>
      <c r="S26" s="49"/>
    </row>
    <row r="27" spans="1:20" x14ac:dyDescent="0.35">
      <c r="A27" s="36" t="s">
        <v>9</v>
      </c>
      <c r="B27" s="46">
        <f t="shared" si="19"/>
        <v>0.99999999999999989</v>
      </c>
      <c r="C27" s="47">
        <v>0.6</v>
      </c>
      <c r="D27" s="47">
        <v>0.1</v>
      </c>
      <c r="E27" s="47">
        <v>0.1</v>
      </c>
      <c r="F27" s="47">
        <v>0.1</v>
      </c>
      <c r="G27" s="47">
        <v>0.1</v>
      </c>
      <c r="H27" s="47"/>
      <c r="I27" s="47"/>
      <c r="J27" s="47"/>
      <c r="K27" s="47"/>
      <c r="L27" s="47"/>
      <c r="M27" s="48"/>
      <c r="N27" s="48"/>
      <c r="O27" s="48"/>
      <c r="P27" s="48"/>
      <c r="Q27" s="48"/>
      <c r="R27" s="48"/>
      <c r="S27" s="49"/>
    </row>
    <row r="28" spans="1:20" x14ac:dyDescent="0.35">
      <c r="A28" s="40" t="s">
        <v>13</v>
      </c>
      <c r="B28" s="20">
        <f t="shared" si="19"/>
        <v>0.99999999999999989</v>
      </c>
      <c r="C28" s="65">
        <v>0.5</v>
      </c>
      <c r="D28" s="65">
        <v>0.1</v>
      </c>
      <c r="E28" s="65">
        <v>0.1</v>
      </c>
      <c r="F28" s="65">
        <v>0.1</v>
      </c>
      <c r="G28" s="65">
        <v>0.1</v>
      </c>
      <c r="H28" s="65">
        <v>0.1</v>
      </c>
      <c r="I28" s="14"/>
      <c r="J28" s="14"/>
      <c r="K28" s="14"/>
      <c r="L28" s="14"/>
      <c r="M28" s="15"/>
      <c r="N28" s="15"/>
      <c r="O28" s="15"/>
      <c r="P28" s="15"/>
      <c r="Q28" s="15"/>
      <c r="R28" s="15"/>
      <c r="S28" s="50"/>
    </row>
    <row r="29" spans="1:20" x14ac:dyDescent="0.35">
      <c r="A29" s="36" t="s">
        <v>8</v>
      </c>
      <c r="B29" s="46">
        <f t="shared" si="19"/>
        <v>1</v>
      </c>
      <c r="C29" s="51">
        <v>0.45</v>
      </c>
      <c r="D29" s="51">
        <v>0.1</v>
      </c>
      <c r="E29" s="51">
        <v>0.1</v>
      </c>
      <c r="F29" s="51">
        <v>0.1</v>
      </c>
      <c r="G29" s="51">
        <v>0.1</v>
      </c>
      <c r="H29" s="51">
        <v>0.05</v>
      </c>
      <c r="I29" s="47">
        <v>0.1</v>
      </c>
      <c r="J29" s="47"/>
      <c r="K29" s="47"/>
      <c r="L29" s="47"/>
      <c r="M29" s="48"/>
      <c r="N29" s="48"/>
      <c r="O29" s="48"/>
      <c r="P29" s="48"/>
      <c r="Q29" s="48"/>
      <c r="R29" s="48"/>
      <c r="S29" s="49"/>
    </row>
    <row r="30" spans="1:20" x14ac:dyDescent="0.35">
      <c r="A30" s="36" t="s">
        <v>14</v>
      </c>
      <c r="B30" s="46">
        <f t="shared" si="19"/>
        <v>0.99999999999999989</v>
      </c>
      <c r="C30" s="51">
        <v>0.35</v>
      </c>
      <c r="D30" s="51">
        <v>0.1</v>
      </c>
      <c r="E30" s="51">
        <v>0.1</v>
      </c>
      <c r="F30" s="51">
        <v>0.1</v>
      </c>
      <c r="G30" s="51">
        <v>0.1</v>
      </c>
      <c r="H30" s="51">
        <v>0.05</v>
      </c>
      <c r="I30" s="47">
        <v>0.1</v>
      </c>
      <c r="J30" s="47">
        <v>0.1</v>
      </c>
      <c r="K30" s="47"/>
      <c r="L30" s="47"/>
      <c r="M30" s="48"/>
      <c r="N30" s="48"/>
      <c r="O30" s="48"/>
      <c r="P30" s="48"/>
      <c r="Q30" s="48"/>
      <c r="R30" s="48"/>
      <c r="S30" s="49"/>
    </row>
    <row r="31" spans="1:20" x14ac:dyDescent="0.35">
      <c r="A31" s="36" t="s">
        <v>15</v>
      </c>
      <c r="B31" s="46">
        <f t="shared" si="19"/>
        <v>0.99999999999999989</v>
      </c>
      <c r="C31" s="51">
        <v>0.25</v>
      </c>
      <c r="D31" s="51">
        <v>0.1</v>
      </c>
      <c r="E31" s="51">
        <v>0.1</v>
      </c>
      <c r="F31" s="51">
        <v>0.1</v>
      </c>
      <c r="G31" s="51">
        <v>0.1</v>
      </c>
      <c r="H31" s="51">
        <v>0.05</v>
      </c>
      <c r="I31" s="47">
        <v>0.1</v>
      </c>
      <c r="J31" s="47">
        <v>0.1</v>
      </c>
      <c r="K31" s="47">
        <v>0.1</v>
      </c>
      <c r="L31" s="47"/>
      <c r="M31" s="48"/>
      <c r="N31" s="48"/>
      <c r="O31" s="48"/>
      <c r="P31" s="48"/>
      <c r="Q31" s="48"/>
      <c r="R31" s="48"/>
      <c r="S31" s="49"/>
    </row>
    <row r="32" spans="1:20" x14ac:dyDescent="0.35">
      <c r="A32" s="36" t="s">
        <v>16</v>
      </c>
      <c r="B32" s="46">
        <f t="shared" si="19"/>
        <v>0.99999999999999989</v>
      </c>
      <c r="C32" s="51">
        <v>0.15</v>
      </c>
      <c r="D32" s="51">
        <v>0.1</v>
      </c>
      <c r="E32" s="51">
        <v>0.1</v>
      </c>
      <c r="F32" s="51">
        <v>0.1</v>
      </c>
      <c r="G32" s="51">
        <v>0.1</v>
      </c>
      <c r="H32" s="51">
        <v>0.05</v>
      </c>
      <c r="I32" s="47">
        <v>0.1</v>
      </c>
      <c r="J32" s="47">
        <v>0.1</v>
      </c>
      <c r="K32" s="47">
        <v>0.1</v>
      </c>
      <c r="L32" s="47">
        <v>0.1</v>
      </c>
      <c r="M32" s="47"/>
      <c r="N32" s="48"/>
      <c r="O32" s="48"/>
      <c r="P32" s="48"/>
      <c r="Q32" s="48"/>
      <c r="R32" s="48"/>
      <c r="S32" s="49"/>
    </row>
    <row r="33" spans="1:20" x14ac:dyDescent="0.35">
      <c r="A33" s="36" t="s">
        <v>17</v>
      </c>
      <c r="B33" s="46">
        <f t="shared" si="19"/>
        <v>0.99999999999999989</v>
      </c>
      <c r="C33" s="51">
        <v>0.05</v>
      </c>
      <c r="D33" s="51">
        <v>0.1</v>
      </c>
      <c r="E33" s="51">
        <v>0.1</v>
      </c>
      <c r="F33" s="51">
        <v>0.1</v>
      </c>
      <c r="G33" s="51">
        <v>0.1</v>
      </c>
      <c r="H33" s="51">
        <v>0.05</v>
      </c>
      <c r="I33" s="47">
        <v>0.1</v>
      </c>
      <c r="J33" s="47">
        <v>0.1</v>
      </c>
      <c r="K33" s="47">
        <v>0.1</v>
      </c>
      <c r="L33" s="47">
        <v>0.1</v>
      </c>
      <c r="M33" s="47">
        <v>0.1</v>
      </c>
      <c r="N33" s="47"/>
      <c r="O33" s="48"/>
      <c r="P33" s="48"/>
      <c r="Q33" s="48"/>
      <c r="R33" s="48"/>
      <c r="S33" s="49"/>
    </row>
    <row r="34" spans="1:20" x14ac:dyDescent="0.35">
      <c r="A34" s="36" t="s">
        <v>18</v>
      </c>
      <c r="B34" s="46">
        <f t="shared" si="19"/>
        <v>0.99999999999999989</v>
      </c>
      <c r="C34" s="66"/>
      <c r="D34" s="51">
        <v>0.05</v>
      </c>
      <c r="E34" s="51">
        <v>0.1</v>
      </c>
      <c r="F34" s="51">
        <v>0.1</v>
      </c>
      <c r="G34" s="51">
        <v>0.1</v>
      </c>
      <c r="H34" s="51">
        <v>0.05</v>
      </c>
      <c r="I34" s="47">
        <v>0.1</v>
      </c>
      <c r="J34" s="47">
        <v>0.1</v>
      </c>
      <c r="K34" s="47">
        <v>0.1</v>
      </c>
      <c r="L34" s="47">
        <v>0.1</v>
      </c>
      <c r="M34" s="47">
        <v>0.1</v>
      </c>
      <c r="N34" s="47">
        <v>0.1</v>
      </c>
      <c r="O34" s="47"/>
      <c r="P34" s="48"/>
      <c r="Q34" s="48"/>
      <c r="R34" s="48"/>
      <c r="S34" s="49"/>
    </row>
    <row r="35" spans="1:20" x14ac:dyDescent="0.35">
      <c r="A35" s="36" t="s">
        <v>19</v>
      </c>
      <c r="B35" s="46">
        <f t="shared" si="19"/>
        <v>0.99999999999999989</v>
      </c>
      <c r="C35" s="66"/>
      <c r="D35" s="66"/>
      <c r="E35" s="51">
        <v>0.05</v>
      </c>
      <c r="F35" s="51">
        <v>0.1</v>
      </c>
      <c r="G35" s="51">
        <v>0.1</v>
      </c>
      <c r="H35" s="51">
        <v>0.05</v>
      </c>
      <c r="I35" s="47">
        <v>0.1</v>
      </c>
      <c r="J35" s="47">
        <v>0.1</v>
      </c>
      <c r="K35" s="47">
        <v>0.1</v>
      </c>
      <c r="L35" s="47">
        <v>0.1</v>
      </c>
      <c r="M35" s="47">
        <v>0.1</v>
      </c>
      <c r="N35" s="47">
        <v>0.1</v>
      </c>
      <c r="O35" s="47">
        <v>0.1</v>
      </c>
      <c r="P35" s="47"/>
      <c r="Q35" s="48"/>
      <c r="R35" s="48"/>
      <c r="S35" s="49"/>
    </row>
    <row r="36" spans="1:20" x14ac:dyDescent="0.35">
      <c r="A36" s="36" t="s">
        <v>20</v>
      </c>
      <c r="B36" s="46">
        <f t="shared" si="19"/>
        <v>0.99999999999999989</v>
      </c>
      <c r="C36" s="66"/>
      <c r="D36" s="66"/>
      <c r="E36" s="66"/>
      <c r="F36" s="51">
        <v>0.05</v>
      </c>
      <c r="G36" s="51">
        <v>0.1</v>
      </c>
      <c r="H36" s="51">
        <v>0.05</v>
      </c>
      <c r="I36" s="47">
        <v>0.1</v>
      </c>
      <c r="J36" s="47">
        <v>0.1</v>
      </c>
      <c r="K36" s="47">
        <v>0.1</v>
      </c>
      <c r="L36" s="47">
        <v>0.1</v>
      </c>
      <c r="M36" s="47">
        <v>0.1</v>
      </c>
      <c r="N36" s="47">
        <v>0.1</v>
      </c>
      <c r="O36" s="47">
        <v>0.1</v>
      </c>
      <c r="P36" s="47">
        <v>0.1</v>
      </c>
      <c r="Q36" s="47"/>
      <c r="R36" s="48"/>
      <c r="S36" s="49"/>
    </row>
    <row r="37" spans="1:20" x14ac:dyDescent="0.35">
      <c r="A37" s="36" t="s">
        <v>21</v>
      </c>
      <c r="B37" s="46">
        <f t="shared" si="19"/>
        <v>0.99999999999999989</v>
      </c>
      <c r="C37" s="66"/>
      <c r="D37" s="66"/>
      <c r="E37" s="66"/>
      <c r="F37" s="66"/>
      <c r="G37" s="51">
        <v>0.05</v>
      </c>
      <c r="H37" s="51">
        <v>0.05</v>
      </c>
      <c r="I37" s="51">
        <v>0.1</v>
      </c>
      <c r="J37" s="47">
        <v>0.1</v>
      </c>
      <c r="K37" s="47">
        <v>0.1</v>
      </c>
      <c r="L37" s="47">
        <v>0.1</v>
      </c>
      <c r="M37" s="47">
        <v>0.1</v>
      </c>
      <c r="N37" s="47">
        <v>0.1</v>
      </c>
      <c r="O37" s="47">
        <v>0.1</v>
      </c>
      <c r="P37" s="47">
        <v>0.1</v>
      </c>
      <c r="Q37" s="47">
        <v>0.1</v>
      </c>
      <c r="R37" s="47"/>
      <c r="S37" s="49"/>
    </row>
    <row r="38" spans="1:20" x14ac:dyDescent="0.35">
      <c r="A38" s="36" t="s">
        <v>22</v>
      </c>
      <c r="B38" s="46">
        <f t="shared" si="19"/>
        <v>0.99999999999999989</v>
      </c>
      <c r="C38" s="48"/>
      <c r="D38" s="48"/>
      <c r="E38" s="48"/>
      <c r="F38" s="48"/>
      <c r="G38" s="48"/>
      <c r="H38" s="48"/>
      <c r="I38" s="47">
        <v>0.1</v>
      </c>
      <c r="J38" s="47">
        <v>0.1</v>
      </c>
      <c r="K38" s="47">
        <v>0.1</v>
      </c>
      <c r="L38" s="47">
        <v>0.1</v>
      </c>
      <c r="M38" s="47">
        <v>0.1</v>
      </c>
      <c r="N38" s="47">
        <v>0.1</v>
      </c>
      <c r="O38" s="47">
        <v>0.1</v>
      </c>
      <c r="P38" s="47">
        <v>0.1</v>
      </c>
      <c r="Q38" s="47">
        <v>0.1</v>
      </c>
      <c r="R38" s="47">
        <v>0.1</v>
      </c>
      <c r="S38" s="52"/>
    </row>
    <row r="39" spans="1:20" x14ac:dyDescent="0.35">
      <c r="A39" s="41" t="s">
        <v>23</v>
      </c>
      <c r="B39" s="53">
        <f t="shared" si="19"/>
        <v>0.99999999999999989</v>
      </c>
      <c r="C39" s="54"/>
      <c r="D39" s="54"/>
      <c r="E39" s="54"/>
      <c r="F39" s="54"/>
      <c r="G39" s="54"/>
      <c r="H39" s="54"/>
      <c r="I39" s="54"/>
      <c r="J39" s="55">
        <v>0.1</v>
      </c>
      <c r="K39" s="55">
        <v>0.1</v>
      </c>
      <c r="L39" s="55">
        <v>0.1</v>
      </c>
      <c r="M39" s="55">
        <v>0.1</v>
      </c>
      <c r="N39" s="55">
        <v>0.1</v>
      </c>
      <c r="O39" s="55">
        <v>0.1</v>
      </c>
      <c r="P39" s="55">
        <v>0.1</v>
      </c>
      <c r="Q39" s="55">
        <v>0.1</v>
      </c>
      <c r="R39" s="55">
        <v>0.1</v>
      </c>
      <c r="S39" s="56">
        <v>0.1</v>
      </c>
      <c r="T39" s="11"/>
    </row>
    <row r="41" spans="1:20" x14ac:dyDescent="0.3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20" x14ac:dyDescent="0.35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20" x14ac:dyDescent="0.35">
      <c r="C43" s="18"/>
      <c r="D43" s="18"/>
      <c r="E43" s="18"/>
    </row>
    <row r="44" spans="1:20" x14ac:dyDescent="0.35">
      <c r="C44" s="61"/>
    </row>
    <row r="45" spans="1:20" x14ac:dyDescent="0.35">
      <c r="C45" s="6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G26"/>
  <sheetViews>
    <sheetView showGridLines="0" workbookViewId="0">
      <selection activeCell="G26" sqref="G26"/>
    </sheetView>
  </sheetViews>
  <sheetFormatPr defaultRowHeight="14.5" x14ac:dyDescent="0.35"/>
  <cols>
    <col min="1" max="1" width="2.6328125" customWidth="1"/>
    <col min="2" max="7" width="12.6328125" customWidth="1"/>
  </cols>
  <sheetData>
    <row r="1" spans="1:7" x14ac:dyDescent="0.35">
      <c r="A1" s="19" t="s">
        <v>32</v>
      </c>
    </row>
    <row r="3" spans="1:7" ht="15" customHeight="1" x14ac:dyDescent="0.35">
      <c r="B3" s="75" t="s">
        <v>30</v>
      </c>
      <c r="C3" s="76" t="s">
        <v>31</v>
      </c>
      <c r="D3" s="75" t="s">
        <v>45</v>
      </c>
      <c r="E3" s="77" t="s">
        <v>46</v>
      </c>
      <c r="F3" s="77" t="s">
        <v>37</v>
      </c>
      <c r="G3" s="77" t="s">
        <v>38</v>
      </c>
    </row>
    <row r="4" spans="1:7" x14ac:dyDescent="0.35">
      <c r="B4" s="78"/>
      <c r="C4" s="19"/>
      <c r="D4" s="79">
        <v>49116</v>
      </c>
      <c r="E4" s="80">
        <v>49299</v>
      </c>
      <c r="F4" s="78" t="s">
        <v>35</v>
      </c>
      <c r="G4" s="78" t="s">
        <v>36</v>
      </c>
    </row>
    <row r="5" spans="1:7" x14ac:dyDescent="0.35">
      <c r="B5" s="81" t="s">
        <v>47</v>
      </c>
      <c r="C5" s="81">
        <f t="shared" ref="C5:C25" si="0">DATE(YEAR(B5)+10,MONTH(B5),DAY(B5))</f>
        <v>49189</v>
      </c>
      <c r="D5" s="82">
        <v>4.0049999999999999</v>
      </c>
      <c r="E5" s="82">
        <v>4.0339999999999998</v>
      </c>
      <c r="F5" s="83">
        <f t="shared" ref="F5:F25" si="1">D5+((E5-D5)*(C5-$D$4)/($E$4-$D$4))</f>
        <v>4.016568306010929</v>
      </c>
      <c r="G5" s="84">
        <f t="shared" ref="G5:G25" si="2">((1+F5/200)^2-1)</f>
        <v>4.0569003584030705E-2</v>
      </c>
    </row>
    <row r="6" spans="1:7" x14ac:dyDescent="0.35">
      <c r="B6" s="81" t="s">
        <v>48</v>
      </c>
      <c r="C6" s="81">
        <f t="shared" si="0"/>
        <v>49190</v>
      </c>
      <c r="D6" s="82">
        <v>3.9950000000000001</v>
      </c>
      <c r="E6" s="82">
        <v>4.024</v>
      </c>
      <c r="F6" s="83">
        <f t="shared" si="1"/>
        <v>4.0067267759562846</v>
      </c>
      <c r="G6" s="84">
        <f t="shared" si="2"/>
        <v>4.046861424599224E-2</v>
      </c>
    </row>
    <row r="7" spans="1:7" x14ac:dyDescent="0.35">
      <c r="B7" s="81" t="s">
        <v>49</v>
      </c>
      <c r="C7" s="81">
        <f t="shared" si="0"/>
        <v>49191</v>
      </c>
      <c r="D7" s="82">
        <v>3.9449999999999998</v>
      </c>
      <c r="E7" s="82">
        <v>3.9740000000000002</v>
      </c>
      <c r="F7" s="83">
        <f t="shared" si="1"/>
        <v>3.9568852459016393</v>
      </c>
      <c r="G7" s="84">
        <f t="shared" si="2"/>
        <v>3.9960275980247095E-2</v>
      </c>
    </row>
    <row r="8" spans="1:7" x14ac:dyDescent="0.35">
      <c r="B8" s="81" t="s">
        <v>50</v>
      </c>
      <c r="C8" s="81">
        <f t="shared" si="0"/>
        <v>49192</v>
      </c>
      <c r="D8" s="82">
        <v>3.92</v>
      </c>
      <c r="E8" s="82">
        <v>3.9489999999999998</v>
      </c>
      <c r="F8" s="83">
        <f t="shared" si="1"/>
        <v>3.9320437158469943</v>
      </c>
      <c r="G8" s="84">
        <f t="shared" si="2"/>
        <v>3.9706961353053183E-2</v>
      </c>
    </row>
    <row r="9" spans="1:7" x14ac:dyDescent="0.35">
      <c r="B9" s="81" t="s">
        <v>51</v>
      </c>
      <c r="C9" s="81">
        <f t="shared" si="0"/>
        <v>49193</v>
      </c>
      <c r="D9" s="82">
        <v>3.8740000000000001</v>
      </c>
      <c r="E9" s="82">
        <v>3.903</v>
      </c>
      <c r="F9" s="83">
        <f t="shared" si="1"/>
        <v>3.8862021857923499</v>
      </c>
      <c r="G9" s="84">
        <f t="shared" si="2"/>
        <v>3.9239586043644747E-2</v>
      </c>
    </row>
    <row r="10" spans="1:7" x14ac:dyDescent="0.35">
      <c r="B10" s="81" t="s">
        <v>52</v>
      </c>
      <c r="C10" s="81">
        <f t="shared" si="0"/>
        <v>49196</v>
      </c>
      <c r="D10" s="82">
        <v>3.95</v>
      </c>
      <c r="E10" s="82">
        <v>3.9780000000000002</v>
      </c>
      <c r="F10" s="83">
        <f t="shared" si="1"/>
        <v>3.9622404371584703</v>
      </c>
      <c r="G10" s="84">
        <f t="shared" si="2"/>
        <v>4.0014888103631074E-2</v>
      </c>
    </row>
    <row r="11" spans="1:7" x14ac:dyDescent="0.35">
      <c r="B11" s="81" t="s">
        <v>53</v>
      </c>
      <c r="C11" s="81">
        <f t="shared" si="0"/>
        <v>49197</v>
      </c>
      <c r="D11" s="82">
        <v>3.9039999999999999</v>
      </c>
      <c r="E11" s="82">
        <v>3.93</v>
      </c>
      <c r="F11" s="83">
        <f t="shared" si="1"/>
        <v>3.9155081967213117</v>
      </c>
      <c r="G11" s="84">
        <f t="shared" si="2"/>
        <v>3.9538362078177958E-2</v>
      </c>
    </row>
    <row r="12" spans="1:7" x14ac:dyDescent="0.35">
      <c r="B12" s="81" t="s">
        <v>54</v>
      </c>
      <c r="C12" s="81">
        <f t="shared" si="0"/>
        <v>49198</v>
      </c>
      <c r="D12" s="82">
        <v>3.8439999999999999</v>
      </c>
      <c r="E12" s="82">
        <v>3.87</v>
      </c>
      <c r="F12" s="83">
        <f t="shared" si="1"/>
        <v>3.8556502732240436</v>
      </c>
      <c r="G12" s="84">
        <f t="shared" si="2"/>
        <v>3.8928153707975754E-2</v>
      </c>
    </row>
    <row r="13" spans="1:7" x14ac:dyDescent="0.35">
      <c r="B13" s="81" t="s">
        <v>55</v>
      </c>
      <c r="C13" s="81">
        <f t="shared" si="0"/>
        <v>49199</v>
      </c>
      <c r="D13" s="82">
        <v>3.85</v>
      </c>
      <c r="E13" s="82">
        <v>3.8740000000000001</v>
      </c>
      <c r="F13" s="83">
        <f t="shared" si="1"/>
        <v>3.8608852459016396</v>
      </c>
      <c r="G13" s="84">
        <f t="shared" si="2"/>
        <v>3.8981513331066697E-2</v>
      </c>
    </row>
    <row r="14" spans="1:7" x14ac:dyDescent="0.35">
      <c r="B14" s="81" t="s">
        <v>56</v>
      </c>
      <c r="C14" s="81">
        <f t="shared" si="0"/>
        <v>49200</v>
      </c>
      <c r="D14" s="82">
        <v>3.8130000000000002</v>
      </c>
      <c r="E14" s="82">
        <v>3.8370000000000002</v>
      </c>
      <c r="F14" s="83">
        <f t="shared" si="1"/>
        <v>3.8240163934426232</v>
      </c>
      <c r="G14" s="84">
        <f t="shared" si="2"/>
        <v>3.8605741468858978E-2</v>
      </c>
    </row>
    <row r="15" spans="1:7" x14ac:dyDescent="0.35">
      <c r="B15" s="81" t="s">
        <v>57</v>
      </c>
      <c r="C15" s="81">
        <f t="shared" si="0"/>
        <v>49203</v>
      </c>
      <c r="D15" s="82">
        <v>3.8090000000000002</v>
      </c>
      <c r="E15" s="82">
        <v>3.8340000000000001</v>
      </c>
      <c r="F15" s="83">
        <f t="shared" si="1"/>
        <v>3.8208852459016396</v>
      </c>
      <c r="G15" s="84">
        <f t="shared" si="2"/>
        <v>3.8573831560575034E-2</v>
      </c>
    </row>
    <row r="16" spans="1:7" x14ac:dyDescent="0.35">
      <c r="B16" s="81" t="s">
        <v>58</v>
      </c>
      <c r="C16" s="81">
        <f t="shared" si="0"/>
        <v>49204</v>
      </c>
      <c r="D16" s="82">
        <v>3.8279999999999998</v>
      </c>
      <c r="E16" s="82">
        <v>3.8540000000000001</v>
      </c>
      <c r="F16" s="83">
        <f t="shared" si="1"/>
        <v>3.840502732240437</v>
      </c>
      <c r="G16" s="84">
        <f t="shared" si="2"/>
        <v>3.8773763853312992E-2</v>
      </c>
    </row>
    <row r="17" spans="2:7" x14ac:dyDescent="0.35">
      <c r="B17" s="81" t="s">
        <v>59</v>
      </c>
      <c r="C17" s="81">
        <f t="shared" si="0"/>
        <v>49205</v>
      </c>
      <c r="D17" s="82">
        <v>3.859</v>
      </c>
      <c r="E17" s="82">
        <v>3.883</v>
      </c>
      <c r="F17" s="83">
        <f t="shared" si="1"/>
        <v>3.8706721311475412</v>
      </c>
      <c r="G17" s="84">
        <f t="shared" si="2"/>
        <v>3.9081273880146483E-2</v>
      </c>
    </row>
    <row r="18" spans="2:7" x14ac:dyDescent="0.35">
      <c r="B18" s="81" t="s">
        <v>60</v>
      </c>
      <c r="C18" s="81">
        <f t="shared" si="0"/>
        <v>49206</v>
      </c>
      <c r="D18" s="82">
        <v>3.9260000000000002</v>
      </c>
      <c r="E18" s="82">
        <v>3.95</v>
      </c>
      <c r="F18" s="83">
        <f t="shared" si="1"/>
        <v>3.9378032786885249</v>
      </c>
      <c r="G18" s="84">
        <f t="shared" si="2"/>
        <v>3.976569015342668E-2</v>
      </c>
    </row>
    <row r="19" spans="2:7" x14ac:dyDescent="0.35">
      <c r="B19" s="81" t="s">
        <v>61</v>
      </c>
      <c r="C19" s="81">
        <f t="shared" si="0"/>
        <v>49207</v>
      </c>
      <c r="D19" s="82">
        <v>3.9159999999999999</v>
      </c>
      <c r="E19" s="82">
        <v>3.94</v>
      </c>
      <c r="F19" s="83">
        <f t="shared" si="1"/>
        <v>3.9279344262295082</v>
      </c>
      <c r="G19" s="84">
        <f t="shared" si="2"/>
        <v>3.966506098371414E-2</v>
      </c>
    </row>
    <row r="20" spans="2:7" x14ac:dyDescent="0.35">
      <c r="B20" s="81" t="s">
        <v>62</v>
      </c>
      <c r="C20" s="81">
        <f t="shared" si="0"/>
        <v>49210</v>
      </c>
      <c r="D20" s="82">
        <v>3.956</v>
      </c>
      <c r="E20" s="82">
        <v>3.9780000000000002</v>
      </c>
      <c r="F20" s="83">
        <f t="shared" si="1"/>
        <v>3.9673005464480875</v>
      </c>
      <c r="G20" s="84">
        <f t="shared" si="2"/>
        <v>4.0066492305127044E-2</v>
      </c>
    </row>
    <row r="21" spans="2:7" x14ac:dyDescent="0.35">
      <c r="B21" s="81" t="s">
        <v>63</v>
      </c>
      <c r="C21" s="81">
        <f t="shared" si="0"/>
        <v>49211</v>
      </c>
      <c r="D21" s="82">
        <v>3.8860000000000001</v>
      </c>
      <c r="E21" s="82">
        <v>3.91</v>
      </c>
      <c r="F21" s="83">
        <f t="shared" si="1"/>
        <v>3.8984590163934429</v>
      </c>
      <c r="G21" s="84">
        <f t="shared" si="2"/>
        <v>3.9364539731496784E-2</v>
      </c>
    </row>
    <row r="22" spans="2:7" x14ac:dyDescent="0.35">
      <c r="B22" s="81" t="s">
        <v>64</v>
      </c>
      <c r="C22" s="81">
        <f t="shared" si="0"/>
        <v>49212</v>
      </c>
      <c r="D22" s="82">
        <v>3.9049999999999998</v>
      </c>
      <c r="E22" s="82">
        <v>3.93</v>
      </c>
      <c r="F22" s="83">
        <f t="shared" si="1"/>
        <v>3.9181147540983607</v>
      </c>
      <c r="G22" s="84">
        <f t="shared" si="2"/>
        <v>3.9564938121640747E-2</v>
      </c>
    </row>
    <row r="23" spans="2:7" x14ac:dyDescent="0.35">
      <c r="B23" s="81" t="s">
        <v>65</v>
      </c>
      <c r="C23" s="81">
        <f t="shared" si="0"/>
        <v>49213</v>
      </c>
      <c r="D23" s="82">
        <v>3.9390000000000001</v>
      </c>
      <c r="E23" s="82">
        <v>3.9630000000000001</v>
      </c>
      <c r="F23" s="83">
        <f t="shared" si="1"/>
        <v>3.9517213114754099</v>
      </c>
      <c r="G23" s="84">
        <f t="shared" si="2"/>
        <v>3.9907615647843508E-2</v>
      </c>
    </row>
    <row r="24" spans="2:7" x14ac:dyDescent="0.35">
      <c r="B24" s="81" t="s">
        <v>66</v>
      </c>
      <c r="C24" s="81">
        <f t="shared" si="0"/>
        <v>49214</v>
      </c>
      <c r="D24" s="82">
        <v>3.9580000000000002</v>
      </c>
      <c r="E24" s="82">
        <v>3.9820000000000002</v>
      </c>
      <c r="F24" s="83">
        <f t="shared" si="1"/>
        <v>3.9708524590163936</v>
      </c>
      <c r="G24" s="84">
        <f t="shared" si="2"/>
        <v>4.0102716321445797E-2</v>
      </c>
    </row>
    <row r="25" spans="2:7" x14ac:dyDescent="0.35">
      <c r="B25" s="81" t="s">
        <v>67</v>
      </c>
      <c r="C25" s="81">
        <f t="shared" si="0"/>
        <v>49217</v>
      </c>
      <c r="D25" s="82">
        <v>3.9729999999999999</v>
      </c>
      <c r="E25" s="82">
        <v>3.9980000000000002</v>
      </c>
      <c r="F25" s="83">
        <f t="shared" si="1"/>
        <v>3.9867978142076503</v>
      </c>
      <c r="G25" s="85">
        <f t="shared" si="2"/>
        <v>4.0265342062360654E-2</v>
      </c>
    </row>
    <row r="26" spans="2:7" x14ac:dyDescent="0.35">
      <c r="B26" s="57"/>
      <c r="G26" s="86">
        <f>AVERAGE(G5:G25)</f>
        <v>3.9578303072274681E-2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C9"/>
  <sheetViews>
    <sheetView showGridLines="0" workbookViewId="0">
      <selection activeCell="C4" sqref="C4"/>
    </sheetView>
  </sheetViews>
  <sheetFormatPr defaultRowHeight="14.5" x14ac:dyDescent="0.35"/>
  <cols>
    <col min="1" max="1" width="2.6328125" customWidth="1"/>
    <col min="2" max="2" width="12.6328125" style="8" customWidth="1"/>
    <col min="3" max="3" width="12.6328125" customWidth="1"/>
    <col min="5" max="5" width="20.36328125" bestFit="1" customWidth="1"/>
  </cols>
  <sheetData>
    <row r="1" spans="1:3" x14ac:dyDescent="0.35">
      <c r="A1" s="19" t="s">
        <v>33</v>
      </c>
    </row>
    <row r="3" spans="1:3" x14ac:dyDescent="0.35">
      <c r="B3" s="9" t="s">
        <v>5</v>
      </c>
      <c r="C3" s="64" t="s">
        <v>27</v>
      </c>
    </row>
    <row r="4" spans="1:3" x14ac:dyDescent="0.35">
      <c r="B4" s="10" t="s">
        <v>39</v>
      </c>
      <c r="C4" s="72">
        <v>0.03</v>
      </c>
    </row>
    <row r="5" spans="1:3" x14ac:dyDescent="0.35">
      <c r="B5" s="10" t="s">
        <v>40</v>
      </c>
      <c r="C5" s="72">
        <v>2.8749999999999998E-2</v>
      </c>
    </row>
    <row r="6" spans="1:3" x14ac:dyDescent="0.35">
      <c r="B6" s="10" t="s">
        <v>41</v>
      </c>
      <c r="C6" s="72">
        <v>2.75E-2</v>
      </c>
    </row>
    <row r="7" spans="1:3" x14ac:dyDescent="0.35">
      <c r="B7" s="10" t="s">
        <v>42</v>
      </c>
      <c r="C7" s="72">
        <v>2.6250000000000002E-2</v>
      </c>
    </row>
    <row r="8" spans="1:3" x14ac:dyDescent="0.35">
      <c r="B8" s="10" t="s">
        <v>43</v>
      </c>
      <c r="C8" s="72">
        <v>2.5000000000000001E-2</v>
      </c>
    </row>
    <row r="9" spans="1:3" x14ac:dyDescent="0.35">
      <c r="B9" s="9" t="s">
        <v>34</v>
      </c>
      <c r="C9" s="63">
        <f t="array" ref="C9">GEOMEAN(1+$C$4:$C$8)-1</f>
        <v>2.7498479316033997E-2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Summary</vt:lpstr>
      <vt:lpstr>Return on equity</vt:lpstr>
      <vt:lpstr>Return on debt</vt:lpstr>
      <vt:lpstr>Risk free rate</vt:lpstr>
      <vt:lpstr>Inflation</vt:lpstr>
    </vt:vector>
  </TitlesOfParts>
  <Company>CHED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De Villiers</dc:creator>
  <cp:lastModifiedBy>De Villiers, Mark</cp:lastModifiedBy>
  <dcterms:created xsi:type="dcterms:W3CDTF">2019-03-26T05:57:41Z</dcterms:created>
  <dcterms:modified xsi:type="dcterms:W3CDTF">2025-01-28T05:30:00Z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