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8485233-A8FE-43A5-BF22-EB87C5B36FBD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F29" i="33"/>
  <c r="G29" i="33"/>
  <c r="H29" i="33"/>
  <c r="AG14" i="82"/>
  <c r="AF14" i="82"/>
  <c r="AE14" i="82"/>
  <c r="AD14" i="82"/>
  <c r="AC14" i="82"/>
  <c r="AB14" i="82"/>
  <c r="AA14" i="82"/>
  <c r="Z14" i="82"/>
  <c r="Y14" i="82"/>
  <c r="X14" i="82"/>
  <c r="W14" i="82"/>
  <c r="V14" i="82"/>
  <c r="U14" i="82"/>
  <c r="T14" i="82"/>
  <c r="S14" i="82"/>
  <c r="R14" i="82"/>
  <c r="Q14" i="82"/>
  <c r="P14" i="82"/>
  <c r="AG14" i="73"/>
  <c r="AF14" i="73"/>
  <c r="AE14" i="73"/>
  <c r="AD14" i="73"/>
  <c r="AC14" i="73"/>
  <c r="AB14" i="73"/>
  <c r="AA14" i="73"/>
  <c r="Z14" i="73"/>
  <c r="Y14" i="73"/>
  <c r="X14" i="73"/>
  <c r="W14" i="73"/>
  <c r="V14" i="73"/>
  <c r="U14" i="73"/>
  <c r="T14" i="73"/>
  <c r="S14" i="73"/>
  <c r="R14" i="73"/>
  <c r="Q14" i="73"/>
  <c r="P14" i="73"/>
  <c r="O14" i="73"/>
  <c r="N14" i="73"/>
  <c r="J14" i="73"/>
  <c r="I14" i="73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I29" i="33"/>
  <c r="J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D98" i="85"/>
  <c r="F98" i="85"/>
  <c r="I75" i="33" s="1"/>
  <c r="E98" i="85"/>
  <c r="D96" i="85"/>
  <c r="E97" i="85"/>
  <c r="G98" i="85"/>
  <c r="J75" i="33" s="1"/>
  <c r="G96" i="85"/>
  <c r="E96" i="85"/>
  <c r="G97" i="85"/>
  <c r="J74" i="33" s="1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D80" i="73" l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D80" i="82" l="1"/>
  <c r="AD82" i="82" s="1"/>
  <c r="AD107" i="82" s="1"/>
  <c r="AE77" i="82"/>
  <c r="AE80" i="82" s="1"/>
  <c r="AE82" i="82" s="1"/>
  <c r="AE107" i="82" s="1"/>
  <c r="AF77" i="82"/>
  <c r="AE80" i="73"/>
  <c r="AF77" i="73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82" l="1"/>
  <c r="AF82" i="82" s="1"/>
  <c r="AF107" i="82" s="1"/>
  <c r="AG77" i="82"/>
  <c r="AF80" i="73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P87" i="72"/>
  <c r="P106" i="72" s="1"/>
  <c r="P48" i="75"/>
  <c r="P50" i="75" s="1"/>
  <c r="P40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34" i="75" l="1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72" i="33" s="1"/>
  <c r="F95" i="85"/>
  <c r="I72" i="33" s="1"/>
  <c r="F77" i="85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G30" i="33"/>
  <c r="F30" i="33"/>
  <c r="G31" i="33"/>
  <c r="H30" i="33"/>
  <c r="I31" i="33"/>
  <c r="I30" i="33"/>
  <c r="J31" i="33"/>
  <c r="H31" i="33"/>
  <c r="J30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F45" i="85"/>
  <c r="F50" i="85"/>
  <c r="F48" i="85"/>
  <c r="E95" i="85" s="1"/>
  <c r="H72" i="33" s="1"/>
  <c r="E90" i="85"/>
  <c r="H67" i="33" s="1"/>
  <c r="E92" i="85"/>
  <c r="H69" i="33" s="1"/>
  <c r="E91" i="85"/>
  <c r="H68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<sst xmlns="http://schemas.openxmlformats.org/spreadsheetml/2006/main" count="745" uniqueCount="254">
  <si>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</si>
  <si>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</si>
  <si>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</si>
  <si>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</si>
  <si>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</si>
  <si>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</si>
  <si>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</si>
  <si>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</si>
  <si>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</si>
  <si>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</si>
  <si>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</si>
  <si>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</si>
  <si>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</si>
  <si>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</si>
  <si>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</si>
  <si>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</si>
  <si>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</si>
  <si>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</si>
  <si>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</si>
  <si>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</si>
  <si>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</si>
  <si>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</si>
  <si>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</si>
  <si>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</si>
  <si>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</si>
  <si>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</si>
  <si>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</si>
  <si>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</si>
  <si>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</si>
  <si>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</si>
  <si>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</si>
  <si>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</si>
  <si>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</si>
  <si>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</si>
  <si>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</si>
  <si>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</si>
  <si>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</si>
  <si>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</si>
  <si>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</si>
  <si>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</si>
  <si>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</si>
  <si>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</si>
  <si>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</si>
  <si>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</si>
  <si>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</si>
  <si>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</si>
  <si>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</si>
  <si>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</si>
  <si>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</si>
  <si>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</si>
  <si>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</si>
  <si>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</si>
  <si>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</si>
  <si>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</si>
  <si>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</si>
  <si>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</si>
  <si>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</si>
  <si>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</si>
  <si>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</si>
  <si>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</si>
  <si>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</si>
  <si>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</si>
  <si>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</si>
  <si>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</si>
  <si>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</si>
  <si>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</si>
  <si>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</si>
  <si>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</si>
  <si>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</si>
  <si>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</si>
  <si>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</si>
  <si>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</si>
  <si>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</si>
  <si>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</si>
  <si>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</si>
  <si>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</si>
  <si>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</si>
  <si>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</si>
  <si>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</si>
  <si>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</si>
  <si>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</si>
  <si>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</si>
  <si>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</si>
  <si>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</si>
  <si>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</si>
  <si>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</si>
  <si>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</si>
  <si>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</si>
  <si>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</si>
  <si>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</si>
  <si>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</si>
  <si>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</si>
  <si>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</si>
  <si>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</si>
  <si>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</si>
  <si>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</si>
  <si>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</si>
  <si>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</si>
  <si>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</si>
  <si>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</si>
  <si>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</si>
  <si>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</si>
  <si>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</si>
  <si>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</si>
  <si>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</si>
  <si>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</si>
  <si>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</si>
  <si>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</si>
  <si>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</si>
  <si>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</si>
  <si>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</si>
  <si>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</si>
  <si>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</si>
  <si>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</si>
  <si>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</si>
  <si>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</si>
  <si>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</si>
  <si>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</si>
  <si>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</si>
  <si>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</si>
  <si>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</si>
  <si>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</si>
  <si>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</si>
  <si>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</si>
  <si>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</si>
  <si>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</si>
  <si>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</si>
  <si>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</si>
  <si>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</si>
  <si>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</si>
  <si>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</si>
  <si>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</si>
  <si>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</si>
  <si>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</si>
  <si>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</si>
  <si>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</si>
  <si>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</si>
  <si>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</si>
  <si>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</si>
  <si>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</si>
  <si>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Little Bourke Street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</si>
  <si>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</si>
  <si>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</si>
  <si>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</si>
  <si>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</si>
  <si>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</si>
  <si>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</si>
  <si>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</si>
  <si>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</si>
  <si>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</si>
  <si>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</si>
  <si>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</si>
  <si>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</si>
  <si>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</si>
  <si>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</si>
  <si>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</si>
  <si>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</si>
  <si>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</si>
  <si>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</si>
  <si>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</si>
  <si>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</si>
  <si>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</si>
  <si>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</si>
  <si>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</si>
  <si>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</si>
  <si>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</si>
  <si>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</si>
  <si>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</si>
  <si>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</si>
  <si>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</si>
  <si>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</si>
  <si>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</si>
  <si>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</si>
  <si>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</si>
  <si>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</si>
  <si>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</si>
  <si>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</si>
  <si>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</si>
  <si>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</si>
  <si>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</si>
  <si>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</si>
  <si>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</si>
  <si>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</si>
  <si>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</si>
  <si>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</si>
  <si>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</si>
  <si>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</si>
  <si>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</si>
  <si>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</si>
  <si>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</si>
  <si>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</si>
  <si>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</si>
  <si>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</si>
  <si>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</si>
  <si>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</si>
  <si>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</si>
  <si>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</si>
  <si>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</si>
  <si>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</si>
  <si>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</si>
  <si>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</si>
  <si>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</si>
  <si>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</si>
  <si>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</si>
  <si>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</si>
  <si>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</si>
  <si>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</si>
  <si>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</si>
  <si>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</si>
  <si>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</si>
  <si>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</si>
  <si>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</si>
  <si>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</si>
  <si>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</si>
  <si>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</si>
  <si>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</si>
  <si>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</si>
  <si>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</si>
  <si>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</si>
  <si>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</si>
  <si>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</si>
  <si>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</si>
  <si>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</si>
  <si>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</si>
  <si>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</si>
  <si>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</si>
  <si>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</si>
  <si>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</si>
  <si>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</si>
  <si>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</si>
  <si>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</si>
  <si>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</si>
  <si>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</si>
  <si>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</si>
  <si>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</si>
  <si>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</si>
  <si>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</si>
  <si>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</si>
  <si>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</si>
  <si>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</si>
  <si>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</si>
  <si>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</si>
  <si>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</si>
  <si>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</si>
  <si>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</si>
  <si>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</si>
  <si>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CBD security of supply</t>
  </si>
  <si>
    <t>Rebuilding J ZSS and offloading JA ZSS.</t>
  </si>
  <si>
    <t>JA</t>
  </si>
  <si>
    <t>Jumbo feeders from MG ZSS</t>
  </si>
  <si>
    <t>Jumbo feeders MG ZSS to Docklands &amp;  rebuild J ZSS</t>
  </si>
  <si>
    <t>Construct new feeders from MG to JA</t>
  </si>
  <si>
    <t>Construct new feeders from MG to JA and rebuild J</t>
  </si>
  <si>
    <t>Rebuild J zone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</si>
</sst>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3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27" fillId="2" borderId="0" xfId="18" applyFont="1" applyFill="1" applyAlignment="1">
      <alignment horizontal="left" vertical="top"/>
    </xf>
    <xf numFmtId="0" fontId="27" fillId="2" borderId="0" xfId="18" applyFont="1" applyFill="1" applyAlignment="1">
      <alignment horizontal="left" wrapText="1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E2A24"/>
      <color rgb="FF66FFFF"/>
      <color rgb="FF00215B"/>
      <color rgb="FF3333FF"/>
      <color rgb="FFFFFFCC"/>
      <color rgb="FFF2F2F2"/>
      <color rgb="FFFABFA8"/>
      <color rgb="FF882B3C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Consol!$I$88:$X$88</c:f>
              <c:strCache>
                <c:ptCount val="16"/>
                <c:pt idx="0">
                  <c:v>FY26</c:v>
                </c:pt>
                <c:pt idx="1">
                  <c:v>FY27</c:v>
                </c:pt>
                <c:pt idx="2">
                  <c:v>FY28</c:v>
                </c:pt>
                <c:pt idx="3">
                  <c:v>FY29</c:v>
                </c:pt>
                <c:pt idx="4">
                  <c:v>FY30</c:v>
                </c:pt>
                <c:pt idx="5">
                  <c:v>FY31</c:v>
                </c:pt>
                <c:pt idx="6">
                  <c:v>FY32</c:v>
                </c:pt>
                <c:pt idx="7">
                  <c:v>FY33</c:v>
                </c:pt>
                <c:pt idx="8">
                  <c:v>FY34</c:v>
                </c:pt>
                <c:pt idx="9">
                  <c:v>FY35</c:v>
                </c:pt>
                <c:pt idx="10">
                  <c:v>FY36</c:v>
                </c:pt>
                <c:pt idx="11">
                  <c:v>FY37</c:v>
                </c:pt>
                <c:pt idx="12">
                  <c:v>FY38</c:v>
                </c:pt>
                <c:pt idx="13">
                  <c:v>FY39</c:v>
                </c:pt>
                <c:pt idx="14">
                  <c:v>FY40</c:v>
                </c:pt>
                <c:pt idx="15">
                  <c:v>FY41</c:v>
                </c:pt>
              </c:strCache>
            </c:strRef>
          </c:cat>
          <c:val>
            <c:numRef>
              <c:f>Consol!$I$91:$S$91</c:f>
              <c:numCache>
                <c:formatCode>#,##0.0;[Red]\ \-#,##0.0;\ "-"</c:formatCode>
                <c:ptCount val="11"/>
                <c:pt idx="0">
                  <c:v>0.81556118765848074</c:v>
                </c:pt>
                <c:pt idx="1">
                  <c:v>0.81556118765848074</c:v>
                </c:pt>
                <c:pt idx="2">
                  <c:v>0.81556118765848074</c:v>
                </c:pt>
                <c:pt idx="3">
                  <c:v>0.81556118765848074</c:v>
                </c:pt>
                <c:pt idx="4">
                  <c:v>0.81556118765848074</c:v>
                </c:pt>
                <c:pt idx="5">
                  <c:v>0.81556118765848074</c:v>
                </c:pt>
                <c:pt idx="6">
                  <c:v>0.81556118765848074</c:v>
                </c:pt>
                <c:pt idx="7">
                  <c:v>0.81556118765848074</c:v>
                </c:pt>
                <c:pt idx="8">
                  <c:v>0.81556118765848074</c:v>
                </c:pt>
                <c:pt idx="9">
                  <c:v>0.81556118765848074</c:v>
                </c:pt>
                <c:pt idx="10">
                  <c:v>0.81556118765848074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Consol!$I$88:$X$88</c:f>
              <c:strCache>
                <c:ptCount val="16"/>
                <c:pt idx="0">
                  <c:v>FY26</c:v>
                </c:pt>
                <c:pt idx="1">
                  <c:v>FY27</c:v>
                </c:pt>
                <c:pt idx="2">
                  <c:v>FY28</c:v>
                </c:pt>
                <c:pt idx="3">
                  <c:v>FY29</c:v>
                </c:pt>
                <c:pt idx="4">
                  <c:v>FY30</c:v>
                </c:pt>
                <c:pt idx="5">
                  <c:v>FY31</c:v>
                </c:pt>
                <c:pt idx="6">
                  <c:v>FY32</c:v>
                </c:pt>
                <c:pt idx="7">
                  <c:v>FY33</c:v>
                </c:pt>
                <c:pt idx="8">
                  <c:v>FY34</c:v>
                </c:pt>
                <c:pt idx="9">
                  <c:v>FY35</c:v>
                </c:pt>
                <c:pt idx="10">
                  <c:v>FY36</c:v>
                </c:pt>
                <c:pt idx="11">
                  <c:v>FY37</c:v>
                </c:pt>
                <c:pt idx="12">
                  <c:v>FY38</c:v>
                </c:pt>
                <c:pt idx="13">
                  <c:v>FY39</c:v>
                </c:pt>
                <c:pt idx="14">
                  <c:v>FY40</c:v>
                </c:pt>
                <c:pt idx="15">
                  <c:v>FY41</c:v>
                </c:pt>
              </c:strCache>
            </c:strRef>
          </c:cat>
          <c:val>
            <c:numRef>
              <c:f>Consol!$I$92:$S$92</c:f>
              <c:numCache>
                <c:formatCode>#,##0.0;[Red]\ \-#,##0.0;\ "-"</c:formatCode>
                <c:ptCount val="11"/>
                <c:pt idx="0">
                  <c:v>3.0567173963861791E-3</c:v>
                </c:pt>
                <c:pt idx="1">
                  <c:v>1.5945733034768764E-2</c:v>
                </c:pt>
                <c:pt idx="2">
                  <c:v>4.7423582589954452E-2</c:v>
                </c:pt>
                <c:pt idx="3">
                  <c:v>0.10781740882181717</c:v>
                </c:pt>
                <c:pt idx="4">
                  <c:v>0.20558932143226344</c:v>
                </c:pt>
                <c:pt idx="5">
                  <c:v>0.36873892504321226</c:v>
                </c:pt>
                <c:pt idx="6">
                  <c:v>0.71747712327747792</c:v>
                </c:pt>
                <c:pt idx="7">
                  <c:v>1.3796853524645314</c:v>
                </c:pt>
                <c:pt idx="8">
                  <c:v>2.193164995459794</c:v>
                </c:pt>
                <c:pt idx="9">
                  <c:v>2.193164995459794</c:v>
                </c:pt>
                <c:pt idx="10">
                  <c:v>2.193164995459794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7782919978132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Consol!$J$97:$S$97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Consol!$J$99:$S$99</c:f>
              <c:numCache>
                <c:formatCode>#,##0;[Red]\ \-#,##0;\ "-"</c:formatCode>
                <c:ptCount val="10"/>
                <c:pt idx="0">
                  <c:v>1.43279286888432E-2</c:v>
                </c:pt>
                <c:pt idx="1">
                  <c:v>4.2612133793834502E-2</c:v>
                </c:pt>
                <c:pt idx="2">
                  <c:v>9.6878590758198505E-2</c:v>
                </c:pt>
                <c:pt idx="3">
                  <c:v>0.18473087002311336</c:v>
                </c:pt>
                <c:pt idx="4">
                  <c:v>0.3313278236441049</c:v>
                </c:pt>
                <c:pt idx="5">
                  <c:v>0.64468413184776097</c:v>
                </c:pt>
                <c:pt idx="6">
                  <c:v>1.2397067792399525</c:v>
                </c:pt>
                <c:pt idx="7">
                  <c:v>1.9706533145448921</c:v>
                </c:pt>
                <c:pt idx="8">
                  <c:v>1.9706533145448921</c:v>
                </c:pt>
                <c:pt idx="9">
                  <c:v>1.9706533145448921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059027777777777E-2"/>
          <c:y val="0.92469745649263724"/>
          <c:w val="0.92154704861111114"/>
          <c:h val="7.1157965194109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1</xdr:row>
      <xdr:rowOff>19050</xdr:rowOff>
    </xdr:from>
    <xdr:to>
      <xdr:col>10</xdr:col>
      <xdr:colOff>225050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0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">
        <v>42</v>
      </c>
      <c r="D2" s="318"/>
      <c r="E2" s="318"/>
    </row>
    <row r="3" spans="1:19" ht="15.75" x14ac:dyDescent="0.25">
      <c r="A3" s="316"/>
      <c r="C3" s="319" t="s">
        <v>243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">
        <v>246</v>
      </c>
    </row>
    <row r="6" spans="1:19" x14ac:dyDescent="0.25">
      <c r="A6" s="316"/>
      <c r="C6" s="321" t="s">
        <v>244</v>
      </c>
      <c r="D6" s="331">
        <v>3.01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CBD security of supply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190</v>
      </c>
      <c r="H7" s="155" t="s">
        <v>191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3" t="str">
        <f>INDEX(Assumptions!$E$14:$E$18, MATCH(C9, Assumptions!$C$14:$C$18,0))</f>
        <v>No change to existing practices</v>
      </c>
      <c r="E9" s="334"/>
      <c r="F9" s="33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5" t="str">
        <f>INDEX(Assumptions!$E$14:$E$18, MATCH(C10, Assumptions!$C$14:$C$18,0))</f>
        <v>Construct new feeders from MG to JA</v>
      </c>
      <c r="E10" s="336"/>
      <c r="F10" s="336"/>
      <c r="G10" s="103">
        <f>IF(Data!$C10, "", INDEX(Consol!$F$15:$F$82, MATCH($C10&amp;G$7, Consol!$D$15:$D$82,0))/mill_conv)</f>
        <v>-10.215286608169146</v>
      </c>
      <c r="H10" s="103">
        <f>IF(Data!$C10, "", INDEX(Consol!$F$15:$F$82, MATCH($C10&amp;H$7, Consol!$D$15:$D$82,0))/mill_conv)</f>
        <v>16.338011035226021</v>
      </c>
      <c r="I10" s="103">
        <f>IF(Data!$C10, "", INDEX(Consol!$F$15:$F$82, MATCH($C10&amp;I$7, Consol!$D$15:$D$82,0))/mill_conv)</f>
        <v>6.1227244270568786</v>
      </c>
    </row>
    <row r="11" spans="1:13" s="7" customFormat="1" ht="12.75" x14ac:dyDescent="0.2">
      <c r="C11" s="91" t="str">
        <v>Option 3</v>
      </c>
      <c r="D11" s="335" t="str">
        <f>INDEX(Assumptions!$E$14:$E$18, MATCH(C11, Assumptions!$C$14:$C$18,0))</f>
        <v>Construct new feeders from MG to JA and rebuild J</v>
      </c>
      <c r="E11" s="336"/>
      <c r="F11" s="336"/>
      <c r="G11" s="103">
        <f>IF(Data!$C11, "", INDEX(Consol!$F$15:$F$82, MATCH($C11&amp;G$7, Consol!$D$15:$D$82,0))/mill_conv)</f>
        <v>-43.236926841969165</v>
      </c>
      <c r="H11" s="103">
        <f>IF(Data!$C11, "", INDEX(Consol!$F$15:$F$82, MATCH($C11&amp;H$7, Consol!$D$15:$D$82,0))/mill_conv)</f>
        <v>19.717091337437051</v>
      </c>
      <c r="I11" s="103">
        <f>IF(Data!$C11, "", INDEX(Consol!$F$15:$F$82, MATCH($C11&amp;I$7, Consol!$D$15:$D$82,0))/mill_conv)</f>
        <v>-23.519835504532111</v>
      </c>
    </row>
    <row r="12" spans="1:13" s="7" customFormat="1" ht="12.75" x14ac:dyDescent="0.2">
      <c r="C12" s="91" t="str">
        <v>Option 4</v>
      </c>
      <c r="D12" s="335" t="str">
        <f>INDEX(Assumptions!$E$14:$E$18, MATCH(C12, Assumptions!$C$14:$C$18,0))</f>
        <v>Rebuild J zone substation</v>
      </c>
      <c r="E12" s="336"/>
      <c r="F12" s="336"/>
      <c r="G12" s="103">
        <f>IF(Data!$C12, "", INDEX(Consol!$F$15:$F$82, MATCH($C12&amp;G$7, Consol!$D$15:$D$82,0))/mill_conv)</f>
        <v>-33.021640233800014</v>
      </c>
      <c r="H12" s="103">
        <f>IF(Data!$C12, "", INDEX(Consol!$F$15:$F$82, MATCH($C12&amp;H$7, Consol!$D$15:$D$82,0))/mill_conv)</f>
        <v>19.401885241315593</v>
      </c>
      <c r="I12" s="103">
        <f>IF(Data!$C12, "", INDEX(Consol!$F$15:$F$82, MATCH($C12&amp;I$7, Consol!$D$15:$D$82,0))/mill_conv)</f>
        <v>-13.619754992484422</v>
      </c>
    </row>
    <row r="13" spans="1:13" s="7" customFormat="1" ht="12.75" x14ac:dyDescent="0.2">
      <c r="C13" s="91" t="str">
        <v>Option 5</v>
      </c>
      <c r="D13" s="335">
        <f>INDEX(Assumptions!$E$14:$E$18, MATCH(C13, Assumptions!$C$14:$C$18,0))</f>
        <v>0</v>
      </c>
      <c r="E13" s="336"/>
      <c r="F13" s="336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2" t="str">
        <f>INDEX($D$9:$D$13,MATCH(G18, $I$9:$I$13,0))</f>
        <v>Construct new feeders from MG to JA</v>
      </c>
      <c r="E18" s="332"/>
      <c r="F18" s="332"/>
      <c r="G18" s="104">
        <f>_xlfn.MAXIFS(I9:I13, IF(compliance, Data!$F$9:$F$13, Data!$C$9:$C$13),FALSE)</f>
        <v>6.1227244270568786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-INDEX(Consol!$I$15:$O$82,MATCH($C$26&amp;$C30,Consol!$D$15:$D$82,0), MATCH(F$29, Consol!$I$9:$O$9,0))/mill_conv</f>
        <v>8.8130075634648524</v>
      </c>
      <c r="G30" s="105">
        <f>-INDEX(Consol!$I$15:$O$82,MATCH($C$26&amp;$C30,Consol!$D$15:$D$82,0), MATCH(G$29, Consol!$I$9:$O$9,0))/mill_conv</f>
        <v>10.316484004362515</v>
      </c>
      <c r="H30" s="105">
        <f>-INDEX(Consol!$I$15:$O$82,MATCH($C$26&amp;$C30,Consol!$D$15:$D$82,0), MATCH(H$29, Consol!$I$9:$O$9,0))/mill_conv</f>
        <v>0</v>
      </c>
      <c r="I30" s="105">
        <f>-INDEX(Consol!$I$15:$O$82,MATCH($C$26&amp;$C30,Consol!$D$15:$D$82,0), MATCH(I$29, Consol!$I$9:$O$9,0))/mill_conv</f>
        <v>0</v>
      </c>
      <c r="J30" s="105">
        <f>-INDEX(Consol!$I$15:$O$82,MATCH($C$26&amp;$C30,Consol!$D$15:$D$82,0), MATCH(J$29, Consol!$I$9:$O$9,0))/mill_conv</f>
        <v>0</v>
      </c>
      <c r="K30" s="190"/>
      <c r="L30" s="190">
        <f>SUM(F30:J30)</f>
        <v>19.129491567827365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-INDEX(Consol!$I$15:$O$82,MATCH($C$26&amp;$C31,Consol!$D$15:$D$82,0), MATCH(F$29, Consol!$I$9:$O$9,0))/mill_conv</f>
        <v>0</v>
      </c>
      <c r="G31" s="105">
        <f>-INDEX(Consol!$I$15:$O$82,MATCH($C$26&amp;$C31,Consol!$D$15:$D$82,0), MATCH(G$29, Consol!$I$9:$O$9,0))/mill_conv</f>
        <v>0</v>
      </c>
      <c r="H31" s="105">
        <f>-INDEX(Consol!$I$15:$O$82,MATCH($C$26&amp;$C31,Consol!$D$15:$D$82,0), MATCH(H$29, Consol!$I$9:$O$9,0))/mill_conv</f>
        <v>0</v>
      </c>
      <c r="I31" s="105">
        <f>-INDEX(Consol!$I$15:$O$82,MATCH($C$26&amp;$C31,Consol!$D$15:$D$82,0), MATCH(I$29, Consol!$I$9:$O$9,0))/mill_conv</f>
        <v>0</v>
      </c>
      <c r="J31" s="105">
        <f>-INDEX(Consol!$I$15:$O$82,MATCH($C$26&amp;$C31,Consol!$D$15:$D$82,0), MATCH(J$29, Consol!$I$9:$O$9,0))/mill_conv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8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221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219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6.1227244270568759</v>
      </c>
      <c r="H67" s="291">
        <f>Sensitivity_calcs!E90</f>
        <v>-23.519835504532111</v>
      </c>
      <c r="I67" s="291">
        <f>Sensitivity_calcs!F90</f>
        <v>-13.619754992484422</v>
      </c>
      <c r="J67" s="291" t="str">
        <f>Sensitivity_calcs!G90</f>
        <v/>
      </c>
      <c r="K67" s="261"/>
      <c r="L67" s="293" t="str">
        <f>Sensitivity_calcs!K90</f>
        <v>Option 2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5.1011957662399627</v>
      </c>
      <c r="H68" s="278">
        <f>Sensitivity_calcs!E91</f>
        <v>-27.843528188729021</v>
      </c>
      <c r="I68" s="278">
        <f>Sensitivity_calcs!F91</f>
        <v>-16.921919015864422</v>
      </c>
      <c r="J68" s="278" t="str">
        <f>Sensitivity_calcs!G91</f>
        <v/>
      </c>
      <c r="K68" s="261"/>
      <c r="L68" s="286" t="str">
        <f>Sensitivity_calcs!K91</f>
        <v>Option 2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7.1442530878737918</v>
      </c>
      <c r="H69" s="279">
        <f>Sensitivity_calcs!E92</f>
        <v>-19.196142820335197</v>
      </c>
      <c r="I69" s="279">
        <f>Sensitivity_calcs!F92</f>
        <v>-10.317590969104421</v>
      </c>
      <c r="J69" s="279" t="str">
        <f>Sensitivity_calcs!G92</f>
        <v/>
      </c>
      <c r="K69" s="261"/>
      <c r="L69" s="286" t="str">
        <f>Sensitivity_calcs!K92</f>
        <v>Option 2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7.7565255305794771</v>
      </c>
      <c r="H70" s="279">
        <f>Sensitivity_calcs!E93</f>
        <v>-21.548126370788406</v>
      </c>
      <c r="I70" s="279">
        <f>Sensitivity_calcs!F93</f>
        <v>-11.679566468352863</v>
      </c>
      <c r="J70" s="279" t="str">
        <f>Sensitivity_calcs!G93</f>
        <v/>
      </c>
      <c r="K70" s="261"/>
      <c r="L70" s="286" t="str">
        <f>Sensitivity_calcs!K93</f>
        <v>Option 2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4.4889233235342747</v>
      </c>
      <c r="H71" s="279">
        <f>Sensitivity_calcs!E94</f>
        <v>-25.491544638275812</v>
      </c>
      <c r="I71" s="279">
        <f>Sensitivity_calcs!F94</f>
        <v>-15.559943516615979</v>
      </c>
      <c r="J71" s="279" t="str">
        <f>Sensitivity_calcs!G94</f>
        <v/>
      </c>
      <c r="K71" s="261"/>
      <c r="L71" s="286" t="str">
        <f>Sensitivity_calcs!K94</f>
        <v>Option 2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3.4673946627173606</v>
      </c>
      <c r="H72" s="279">
        <f>Sensitivity_calcs!E95</f>
        <v>-29.815237322472726</v>
      </c>
      <c r="I72" s="279">
        <f>Sensitivity_calcs!F95</f>
        <v>-18.862107539995979</v>
      </c>
      <c r="J72" s="279" t="str">
        <f>Sensitivity_calcs!G95</f>
        <v/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J20" sqref="J20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CBD security of supply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0" t="s">
        <v>246</v>
      </c>
      <c r="F8" s="340"/>
      <c r="G8" s="340"/>
      <c r="H8" s="340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1" t="s">
        <v>58</v>
      </c>
      <c r="F14" s="341"/>
      <c r="G14" s="341"/>
      <c r="H14" s="341"/>
      <c r="I14" s="341"/>
      <c r="J14" s="341"/>
      <c r="K14" s="341"/>
      <c r="L14"/>
    </row>
    <row r="15" spans="1:16" s="1" customFormat="1" ht="12.75" customHeight="1" x14ac:dyDescent="0.2">
      <c r="C15" s="61" t="str">
        <v>Option 2</v>
      </c>
      <c r="D15" s="61"/>
      <c r="E15" s="342" t="s">
        <v>251</v>
      </c>
      <c r="F15" s="342"/>
      <c r="G15" s="342"/>
      <c r="H15" s="342"/>
      <c r="I15" s="342"/>
      <c r="J15" s="342"/>
      <c r="K15" s="342"/>
      <c r="L15"/>
    </row>
    <row r="16" spans="1:16" s="1" customFormat="1" ht="12.75" customHeight="1" x14ac:dyDescent="0.2">
      <c r="C16" s="61" t="str">
        <v>Option 3</v>
      </c>
      <c r="D16" s="61"/>
      <c r="E16" s="342" t="s">
        <v>252</v>
      </c>
      <c r="F16" s="342"/>
      <c r="G16" s="342"/>
      <c r="H16" s="342"/>
      <c r="I16" s="342"/>
      <c r="J16" s="342"/>
      <c r="K16" s="342"/>
      <c r="L16"/>
    </row>
    <row r="17" spans="1:16" s="1" customFormat="1" ht="12.75" customHeight="1" x14ac:dyDescent="0.2">
      <c r="C17" s="61" t="str">
        <v>Option 4</v>
      </c>
      <c r="D17" s="61"/>
      <c r="E17" s="329" t="s">
        <v>253</v>
      </c>
      <c r="F17" s="329"/>
      <c r="G17" s="329"/>
      <c r="H17" s="329"/>
      <c r="I17" s="329"/>
      <c r="J17" s="329"/>
      <c r="K17" s="329"/>
      <c r="L17"/>
    </row>
    <row r="18" spans="1:16" s="1" customFormat="1" ht="12.75" customHeight="1" x14ac:dyDescent="0.2">
      <c r="C18" s="61" t="str">
        <v>Option 5</v>
      </c>
      <c r="D18" s="61"/>
      <c r="E18" s="329"/>
      <c r="F18" s="329"/>
      <c r="G18" s="329"/>
      <c r="H18" s="329"/>
      <c r="I18" s="329"/>
      <c r="J18" s="329"/>
      <c r="K18" s="32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224</v>
      </c>
      <c r="D20"/>
      <c r="E20" s="296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301" t="s">
        <v>47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9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248</v>
      </c>
      <c r="F41" s="129"/>
      <c r="G41" s="315" t="s">
        <v>140</v>
      </c>
      <c r="H41" s="134">
        <v>53187.175617833505</v>
      </c>
      <c r="I41" s="244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1">
        <v>5400000</v>
      </c>
      <c r="H50" s="69">
        <v>45107</v>
      </c>
    </row>
    <row r="52" spans="3:8" x14ac:dyDescent="0.2">
      <c r="C52" s="8" t="s">
        <v>166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60" t="s">
        <v>68</v>
      </c>
      <c r="H69" s="160" t="s">
        <v>167</v>
      </c>
      <c r="I69" s="160" t="s">
        <v>181</v>
      </c>
      <c r="J69" s="159" t="s">
        <v>185</v>
      </c>
      <c r="K69" s="160"/>
      <c r="L69" s="160"/>
      <c r="M69" s="160"/>
    </row>
    <row r="70" spans="2:16" x14ac:dyDescent="0.2">
      <c r="C70" s="8" t="s">
        <v>168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7">
        <v>0</v>
      </c>
      <c r="K70" s="338"/>
      <c r="L70" s="338"/>
      <c r="M70" s="339"/>
    </row>
    <row r="71" spans="2:16" x14ac:dyDescent="0.2">
      <c r="C71" s="8" t="s">
        <v>169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7">
        <v>0</v>
      </c>
      <c r="K71" s="338"/>
      <c r="L71" s="338"/>
      <c r="M71" s="339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7">
        <v>0</v>
      </c>
      <c r="H78" s="69">
        <f>input_dollars</f>
        <v>45291</v>
      </c>
    </row>
    <row r="79" spans="2:16" x14ac:dyDescent="0.2">
      <c r="C79" s="8" t="s">
        <v>171</v>
      </c>
      <c r="G79" s="157">
        <v>0</v>
      </c>
      <c r="H79" s="69">
        <f>input_dollars</f>
        <v>45291</v>
      </c>
    </row>
    <row r="81" spans="1:16" x14ac:dyDescent="0.2">
      <c r="C81" s="8" t="s">
        <v>172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6">
    <mergeCell ref="J70:M70"/>
    <mergeCell ref="J71:M71"/>
    <mergeCell ref="E8:H8"/>
    <mergeCell ref="E14:K14"/>
    <mergeCell ref="E15:K15"/>
    <mergeCell ref="E16:K16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T11" activePane="bottomRight" state="frozen"/>
      <selection activeCell="I105" sqref="I105"/>
      <selection pane="topRight" activeCell="I105" sqref="I105"/>
      <selection pane="bottomLeft" activeCell="I105" sqref="I105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8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CBD security of supply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143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45838</v>
      </c>
      <c r="I9" s="187" t="str">
        <f>start</f>
        <v>2025-26</v>
      </c>
      <c r="J9" s="187" t="str">
        <f t="shared" ref="J9:AG9" si="1">LEFT(I9,4)+1&amp;"-"&amp;RIGHT(I9,2)+1</f>
        <v>2026-27</v>
      </c>
      <c r="K9" s="187" t="str">
        <f t="shared" si="1"/>
        <v>2027-28</v>
      </c>
      <c r="L9" s="187" t="str">
        <f t="shared" si="1"/>
        <v>2028-29</v>
      </c>
      <c r="M9" s="187" t="str">
        <f t="shared" si="1"/>
        <v>2029-30</v>
      </c>
      <c r="N9" s="187" t="str">
        <f t="shared" si="1"/>
        <v>2030-31</v>
      </c>
      <c r="O9" s="187" t="str">
        <f t="shared" si="1"/>
        <v>2031-32</v>
      </c>
      <c r="P9" s="187" t="str">
        <f t="shared" si="1"/>
        <v>2032-33</v>
      </c>
      <c r="Q9" s="187" t="str">
        <f t="shared" si="1"/>
        <v>2033-34</v>
      </c>
      <c r="R9" s="187" t="str">
        <f t="shared" si="1"/>
        <v>2034-35</v>
      </c>
      <c r="S9" s="187" t="str">
        <f t="shared" si="1"/>
        <v>2035-36</v>
      </c>
      <c r="T9" s="187" t="str">
        <f t="shared" si="1"/>
        <v>2036-37</v>
      </c>
      <c r="U9" s="187" t="str">
        <f t="shared" si="1"/>
        <v>2037-38</v>
      </c>
      <c r="V9" s="187" t="str">
        <f t="shared" si="1"/>
        <v>2038-39</v>
      </c>
      <c r="W9" s="187" t="str">
        <f t="shared" si="1"/>
        <v>2039-40</v>
      </c>
      <c r="X9" s="187" t="str">
        <f t="shared" si="1"/>
        <v>2040-41</v>
      </c>
      <c r="Y9" s="187" t="str">
        <f t="shared" si="1"/>
        <v>2041-42</v>
      </c>
      <c r="Z9" s="187" t="str">
        <f t="shared" si="1"/>
        <v>2042-43</v>
      </c>
      <c r="AA9" s="187" t="str">
        <f t="shared" si="1"/>
        <v>2043-44</v>
      </c>
      <c r="AB9" s="187" t="str">
        <f t="shared" si="1"/>
        <v>2044-45</v>
      </c>
      <c r="AC9" s="187" t="str">
        <f t="shared" si="1"/>
        <v>2045-46</v>
      </c>
      <c r="AD9" s="187" t="str">
        <f t="shared" si="1"/>
        <v>2046-47</v>
      </c>
      <c r="AE9" s="187" t="str">
        <f t="shared" si="1"/>
        <v>2047-48</v>
      </c>
      <c r="AF9" s="187" t="str">
        <f t="shared" si="1"/>
        <v>2048-49</v>
      </c>
      <c r="AG9" s="187" t="str">
        <f t="shared" si="1"/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0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30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30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5.1640124710728506E-2</v>
      </c>
      <c r="J27" s="172">
        <v>0.26938690619321187</v>
      </c>
      <c r="K27" s="172">
        <v>0.8011730891675094</v>
      </c>
      <c r="L27" s="172">
        <v>1.8214652241416518</v>
      </c>
      <c r="M27" s="172">
        <v>3.4732220291309028</v>
      </c>
      <c r="N27" s="172">
        <v>6.2294682843247582</v>
      </c>
      <c r="O27" s="172">
        <v>12.121044675882363</v>
      </c>
      <c r="P27" s="172">
        <v>23.308377721495003</v>
      </c>
      <c r="Q27" s="172">
        <v>37.051287112981008</v>
      </c>
      <c r="R27" s="172">
        <v>37.051287112981008</v>
      </c>
      <c r="S27" s="172">
        <v>37.051287112981008</v>
      </c>
      <c r="T27" s="172">
        <v>37.051287112981008</v>
      </c>
      <c r="U27" s="172">
        <v>37.051287112981008</v>
      </c>
      <c r="V27" s="172">
        <v>37.051287112981008</v>
      </c>
      <c r="W27" s="172">
        <v>37.051287112981008</v>
      </c>
      <c r="X27" s="172">
        <v>37.051287112981008</v>
      </c>
      <c r="Y27" s="172">
        <v>37.051287112981008</v>
      </c>
      <c r="Z27" s="172">
        <v>37.051287112981008</v>
      </c>
      <c r="AA27" s="172">
        <v>37.051287112981008</v>
      </c>
      <c r="AB27" s="172">
        <v>37.051287112981008</v>
      </c>
      <c r="AC27" s="172">
        <v>37.051287112981008</v>
      </c>
      <c r="AD27" s="172">
        <v>37.051287112981008</v>
      </c>
      <c r="AE27" s="172">
        <v>37.051287112981008</v>
      </c>
      <c r="AF27" s="172">
        <v>37.051287112981008</v>
      </c>
      <c r="AG27" s="172">
        <v>37.051287112981008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53187.175617833505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2746.5923819163409</v>
      </c>
      <c r="J28" s="302">
        <f t="shared" ref="J28:AG28" si="3">J27*$E$28</f>
        <v>14327.9286888432</v>
      </c>
      <c r="K28" s="302">
        <f t="shared" si="3"/>
        <v>42612.133793834502</v>
      </c>
      <c r="L28" s="302">
        <f t="shared" si="3"/>
        <v>96878.590758198508</v>
      </c>
      <c r="M28" s="302">
        <f t="shared" si="3"/>
        <v>184730.87002311336</v>
      </c>
      <c r="N28" s="302">
        <f t="shared" si="3"/>
        <v>331327.82364410488</v>
      </c>
      <c r="O28" s="302">
        <f t="shared" si="3"/>
        <v>644684.13184776099</v>
      </c>
      <c r="P28" s="302">
        <f t="shared" si="3"/>
        <v>1239706.7792399526</v>
      </c>
      <c r="Q28" s="302">
        <f t="shared" si="3"/>
        <v>1970653.3145448922</v>
      </c>
      <c r="R28" s="302">
        <f t="shared" si="3"/>
        <v>1970653.3145448922</v>
      </c>
      <c r="S28" s="302">
        <f t="shared" si="3"/>
        <v>1970653.3145448922</v>
      </c>
      <c r="T28" s="302">
        <f t="shared" si="3"/>
        <v>1970653.3145448922</v>
      </c>
      <c r="U28" s="302">
        <f t="shared" si="3"/>
        <v>1970653.3145448922</v>
      </c>
      <c r="V28" s="302">
        <f t="shared" si="3"/>
        <v>1970653.3145448922</v>
      </c>
      <c r="W28" s="302">
        <f t="shared" si="3"/>
        <v>1970653.3145448922</v>
      </c>
      <c r="X28" s="302">
        <f t="shared" si="3"/>
        <v>1970653.3145448922</v>
      </c>
      <c r="Y28" s="302">
        <f t="shared" si="3"/>
        <v>1970653.3145448922</v>
      </c>
      <c r="Z28" s="302">
        <f t="shared" si="3"/>
        <v>1970653.3145448922</v>
      </c>
      <c r="AA28" s="302">
        <f t="shared" si="3"/>
        <v>1970653.3145448922</v>
      </c>
      <c r="AB28" s="302">
        <f t="shared" si="3"/>
        <v>1970653.3145448922</v>
      </c>
      <c r="AC28" s="302">
        <f t="shared" si="3"/>
        <v>1970653.3145448922</v>
      </c>
      <c r="AD28" s="302">
        <f t="shared" si="3"/>
        <v>1970653.3145448922</v>
      </c>
      <c r="AE28" s="302">
        <f t="shared" si="3"/>
        <v>1970653.3145448922</v>
      </c>
      <c r="AF28" s="302">
        <f t="shared" si="3"/>
        <v>1970653.3145448922</v>
      </c>
      <c r="AG28" s="302">
        <f t="shared" si="3"/>
        <v>1970653.3145448922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6">
        <f>SUM(I28:I34)</f>
        <v>2746.5923819163409</v>
      </c>
      <c r="J36" s="106">
        <f t="shared" ref="J36:AB36" si="4">SUM(J28:J34)</f>
        <v>14327.9286888432</v>
      </c>
      <c r="K36" s="106">
        <f t="shared" si="4"/>
        <v>42612.133793834502</v>
      </c>
      <c r="L36" s="106">
        <f t="shared" si="4"/>
        <v>96878.590758198508</v>
      </c>
      <c r="M36" s="106">
        <f t="shared" si="4"/>
        <v>184730.87002311336</v>
      </c>
      <c r="N36" s="106">
        <f t="shared" si="4"/>
        <v>331327.82364410488</v>
      </c>
      <c r="O36" s="106">
        <f t="shared" si="4"/>
        <v>644684.13184776099</v>
      </c>
      <c r="P36" s="106">
        <f t="shared" si="4"/>
        <v>1239706.7792399526</v>
      </c>
      <c r="Q36" s="106">
        <f t="shared" si="4"/>
        <v>1970653.3145448922</v>
      </c>
      <c r="R36" s="106">
        <f t="shared" si="4"/>
        <v>1970653.3145448922</v>
      </c>
      <c r="S36" s="106">
        <f t="shared" si="4"/>
        <v>1970653.3145448922</v>
      </c>
      <c r="T36" s="106">
        <f t="shared" si="4"/>
        <v>1970653.3145448922</v>
      </c>
      <c r="U36" s="106">
        <f t="shared" si="4"/>
        <v>1970653.3145448922</v>
      </c>
      <c r="V36" s="106">
        <f t="shared" si="4"/>
        <v>1970653.3145448922</v>
      </c>
      <c r="W36" s="106">
        <f t="shared" si="4"/>
        <v>1970653.3145448922</v>
      </c>
      <c r="X36" s="106">
        <f t="shared" si="4"/>
        <v>1970653.3145448922</v>
      </c>
      <c r="Y36" s="106">
        <f t="shared" si="4"/>
        <v>1970653.3145448922</v>
      </c>
      <c r="Z36" s="106">
        <f t="shared" si="4"/>
        <v>1970653.3145448922</v>
      </c>
      <c r="AA36" s="106">
        <f t="shared" si="4"/>
        <v>1970653.3145448922</v>
      </c>
      <c r="AB36" s="106">
        <f t="shared" si="4"/>
        <v>1970653.3145448922</v>
      </c>
      <c r="AC36" s="106">
        <f>SUM(AC28:AC34)</f>
        <v>1970653.3145448922</v>
      </c>
      <c r="AD36" s="106">
        <f>SUM(AD28:AD34)</f>
        <v>1970653.3145448922</v>
      </c>
      <c r="AE36" s="106">
        <f>SUM(AE28:AE34)</f>
        <v>1970653.3145448922</v>
      </c>
      <c r="AF36" s="106">
        <f>SUM(AF28:AF34)</f>
        <v>1970653.3145448922</v>
      </c>
      <c r="AG36" s="106">
        <f>SUM(AG28:AG34)</f>
        <v>1970653.3145448922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189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242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C14" sqref="C14:C16"/>
      <selection pane="topRight" activeCell="C14" sqref="C14:C16"/>
      <selection pane="bottomLeft" activeCell="C14" sqref="C14:C16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8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CBD security of supply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Construct new feeders from MG to JA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0" t="s">
        <v>249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7918867.3000000007</v>
      </c>
      <c r="K14" s="32">
        <v>9269805.709891038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30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30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7918867.3000000007</v>
      </c>
      <c r="K17" s="106">
        <f t="shared" si="0"/>
        <v>9269805.709891038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5.1640124710728506E-2</v>
      </c>
      <c r="J27" s="172">
        <v>0.26938690619321187</v>
      </c>
      <c r="K27" s="172">
        <v>0</v>
      </c>
      <c r="L27" s="172">
        <v>0</v>
      </c>
      <c r="M27" s="172">
        <v>0</v>
      </c>
      <c r="N27" s="172">
        <v>0.70768067059147644</v>
      </c>
      <c r="O27" s="172">
        <v>1.6936066777517809</v>
      </c>
      <c r="P27" s="172">
        <v>3.6943894400223627</v>
      </c>
      <c r="Q27" s="172">
        <v>6.5695359470859973</v>
      </c>
      <c r="R27" s="172">
        <v>6.5695359470859973</v>
      </c>
      <c r="S27" s="172">
        <v>6.5695359470859973</v>
      </c>
      <c r="T27" s="172">
        <v>6.5695359470859973</v>
      </c>
      <c r="U27" s="172">
        <v>6.5695359470859973</v>
      </c>
      <c r="V27" s="172">
        <v>6.5695359470859973</v>
      </c>
      <c r="W27" s="172">
        <v>6.5695359470859973</v>
      </c>
      <c r="X27" s="172">
        <v>6.5695359470859973</v>
      </c>
      <c r="Y27" s="172">
        <v>6.5695359470859973</v>
      </c>
      <c r="Z27" s="172">
        <v>6.5695359470859973</v>
      </c>
      <c r="AA27" s="172">
        <v>6.5695359470859973</v>
      </c>
      <c r="AB27" s="172">
        <v>6.5695359470859973</v>
      </c>
      <c r="AC27" s="172">
        <v>6.5695359470859973</v>
      </c>
      <c r="AD27" s="172">
        <v>6.5695359470859973</v>
      </c>
      <c r="AE27" s="172">
        <v>6.5695359470859973</v>
      </c>
      <c r="AF27" s="172">
        <v>6.5695359470859973</v>
      </c>
      <c r="AG27" s="172">
        <v>6.5695359470859973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53187.175617833505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2746.5923819163409</v>
      </c>
      <c r="J28" s="302">
        <f t="shared" ref="J28:AG28" si="2">J27*$E$28</f>
        <v>14327.9286888432</v>
      </c>
      <c r="K28" s="302">
        <f t="shared" si="2"/>
        <v>0</v>
      </c>
      <c r="L28" s="302">
        <f t="shared" si="2"/>
        <v>0</v>
      </c>
      <c r="M28" s="302">
        <f t="shared" si="2"/>
        <v>0</v>
      </c>
      <c r="N28" s="302">
        <f t="shared" si="2"/>
        <v>37639.536108095039</v>
      </c>
      <c r="O28" s="302">
        <f t="shared" si="2"/>
        <v>90078.155797119529</v>
      </c>
      <c r="P28" s="302">
        <f t="shared" si="2"/>
        <v>196494.13994713899</v>
      </c>
      <c r="Q28" s="302">
        <f t="shared" si="2"/>
        <v>349415.0621453331</v>
      </c>
      <c r="R28" s="302">
        <f t="shared" si="2"/>
        <v>349415.0621453331</v>
      </c>
      <c r="S28" s="302">
        <f t="shared" si="2"/>
        <v>349415.0621453331</v>
      </c>
      <c r="T28" s="302">
        <f t="shared" si="2"/>
        <v>349415.0621453331</v>
      </c>
      <c r="U28" s="302">
        <f t="shared" si="2"/>
        <v>349415.0621453331</v>
      </c>
      <c r="V28" s="302">
        <f t="shared" si="2"/>
        <v>349415.0621453331</v>
      </c>
      <c r="W28" s="302">
        <f t="shared" si="2"/>
        <v>349415.0621453331</v>
      </c>
      <c r="X28" s="302">
        <f t="shared" si="2"/>
        <v>349415.0621453331</v>
      </c>
      <c r="Y28" s="302">
        <f t="shared" si="2"/>
        <v>349415.0621453331</v>
      </c>
      <c r="Z28" s="302">
        <f t="shared" si="2"/>
        <v>349415.0621453331</v>
      </c>
      <c r="AA28" s="302">
        <f t="shared" si="2"/>
        <v>349415.0621453331</v>
      </c>
      <c r="AB28" s="302">
        <f t="shared" si="2"/>
        <v>349415.0621453331</v>
      </c>
      <c r="AC28" s="302">
        <f t="shared" si="2"/>
        <v>349415.0621453331</v>
      </c>
      <c r="AD28" s="302">
        <f t="shared" si="2"/>
        <v>349415.0621453331</v>
      </c>
      <c r="AE28" s="302">
        <f t="shared" si="2"/>
        <v>349415.0621453331</v>
      </c>
      <c r="AF28" s="302">
        <f t="shared" si="2"/>
        <v>349415.0621453331</v>
      </c>
      <c r="AG28" s="302">
        <f t="shared" si="2"/>
        <v>349415.0621453331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2746.5923819163409</v>
      </c>
      <c r="J36" s="174">
        <f t="shared" ref="J36:AG36" si="3">SUM(J28:J34)</f>
        <v>14327.9286888432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37639.536108095039</v>
      </c>
      <c r="O36" s="174">
        <f t="shared" si="3"/>
        <v>90078.155797119529</v>
      </c>
      <c r="P36" s="174">
        <f t="shared" si="3"/>
        <v>196494.13994713899</v>
      </c>
      <c r="Q36" s="174">
        <f t="shared" si="3"/>
        <v>349415.0621453331</v>
      </c>
      <c r="R36" s="174">
        <f t="shared" si="3"/>
        <v>349415.0621453331</v>
      </c>
      <c r="S36" s="174">
        <f t="shared" si="3"/>
        <v>349415.0621453331</v>
      </c>
      <c r="T36" s="174">
        <f t="shared" si="3"/>
        <v>349415.0621453331</v>
      </c>
      <c r="U36" s="174">
        <f t="shared" si="3"/>
        <v>349415.0621453331</v>
      </c>
      <c r="V36" s="174">
        <f t="shared" si="3"/>
        <v>349415.0621453331</v>
      </c>
      <c r="W36" s="174">
        <f t="shared" si="3"/>
        <v>349415.0621453331</v>
      </c>
      <c r="X36" s="174">
        <f t="shared" si="3"/>
        <v>349415.0621453331</v>
      </c>
      <c r="Y36" s="174">
        <f t="shared" si="3"/>
        <v>349415.0621453331</v>
      </c>
      <c r="Z36" s="174">
        <f t="shared" si="3"/>
        <v>349415.0621453331</v>
      </c>
      <c r="AA36" s="174">
        <f t="shared" si="3"/>
        <v>349415.0621453331</v>
      </c>
      <c r="AB36" s="174">
        <f t="shared" si="3"/>
        <v>349415.0621453331</v>
      </c>
      <c r="AC36" s="174">
        <f t="shared" si="3"/>
        <v>349415.0621453331</v>
      </c>
      <c r="AD36" s="174">
        <f t="shared" si="3"/>
        <v>349415.0621453331</v>
      </c>
      <c r="AE36" s="174">
        <f t="shared" si="3"/>
        <v>349415.0621453331</v>
      </c>
      <c r="AF36" s="174">
        <f t="shared" si="3"/>
        <v>349415.0621453331</v>
      </c>
      <c r="AG36" s="174">
        <f t="shared" si="3"/>
        <v>349415.0621453331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42612.133793834502</v>
      </c>
      <c r="L64" s="135">
        <f>(1-INDEX(Data!$C$9:$C$13, MATCH($A$3, options,0)))*('Option1 (base case)'!L36-L36)</f>
        <v>96878.590758198508</v>
      </c>
      <c r="M64" s="135">
        <f>(1-INDEX(Data!$C$9:$C$13, MATCH($A$3, options,0)))*('Option1 (base case)'!M36-M36)</f>
        <v>184730.87002311336</v>
      </c>
      <c r="N64" s="135">
        <f>(1-INDEX(Data!$C$9:$C$13, MATCH($A$3, options,0)))*('Option1 (base case)'!N36-N36)</f>
        <v>293688.28753600986</v>
      </c>
      <c r="O64" s="135">
        <f>(1-INDEX(Data!$C$9:$C$13, MATCH($A$3, options,0)))*('Option1 (base case)'!O36-O36)</f>
        <v>554605.9760506415</v>
      </c>
      <c r="P64" s="135">
        <f>(1-INDEX(Data!$C$9:$C$13, MATCH($A$3, options,0)))*('Option1 (base case)'!P36-P36)</f>
        <v>1043212.6392928136</v>
      </c>
      <c r="Q64" s="135">
        <f>(1-INDEX(Data!$C$9:$C$13, MATCH($A$3, options,0)))*('Option1 (base case)'!Q36-Q36)</f>
        <v>1621238.2523995591</v>
      </c>
      <c r="R64" s="135">
        <f>(1-INDEX(Data!$C$9:$C$13, MATCH($A$3, options,0)))*('Option1 (base case)'!R36-R36)</f>
        <v>1621238.2523995591</v>
      </c>
      <c r="S64" s="135">
        <f>(1-INDEX(Data!$C$9:$C$13, MATCH($A$3, options,0)))*('Option1 (base case)'!S36-S36)</f>
        <v>1621238.2523995591</v>
      </c>
      <c r="T64" s="135">
        <f>(1-INDEX(Data!$C$9:$C$13, MATCH($A$3, options,0)))*('Option1 (base case)'!T36-T36)</f>
        <v>1621238.2523995591</v>
      </c>
      <c r="U64" s="135">
        <f>(1-INDEX(Data!$C$9:$C$13, MATCH($A$3, options,0)))*('Option1 (base case)'!U36-U36)</f>
        <v>1621238.2523995591</v>
      </c>
      <c r="V64" s="135">
        <f>(1-INDEX(Data!$C$9:$C$13, MATCH($A$3, options,0)))*('Option1 (base case)'!V36-V36)</f>
        <v>1621238.2523995591</v>
      </c>
      <c r="W64" s="135">
        <f>(1-INDEX(Data!$C$9:$C$13, MATCH($A$3, options,0)))*('Option1 (base case)'!W36-W36)</f>
        <v>1621238.2523995591</v>
      </c>
      <c r="X64" s="135">
        <f>(1-INDEX(Data!$C$9:$C$13, MATCH($A$3, options,0)))*('Option1 (base case)'!X36-X36)</f>
        <v>1621238.2523995591</v>
      </c>
      <c r="Y64" s="135">
        <f>(1-INDEX(Data!$C$9:$C$13, MATCH($A$3, options,0)))*('Option1 (base case)'!Y36-Y36)</f>
        <v>1621238.2523995591</v>
      </c>
      <c r="Z64" s="135">
        <f>(1-INDEX(Data!$C$9:$C$13, MATCH($A$3, options,0)))*('Option1 (base case)'!Z36-Z36)</f>
        <v>1621238.2523995591</v>
      </c>
      <c r="AA64" s="135">
        <f>(1-INDEX(Data!$C$9:$C$13, MATCH($A$3, options,0)))*('Option1 (base case)'!AA36-AA36)</f>
        <v>1621238.2523995591</v>
      </c>
      <c r="AB64" s="135">
        <f>(1-INDEX(Data!$C$9:$C$13, MATCH($A$3, options,0)))*('Option1 (base case)'!AB36-AB36)</f>
        <v>1621238.2523995591</v>
      </c>
      <c r="AC64" s="135">
        <f>(1-INDEX(Data!$C$9:$C$13, MATCH($A$3, options,0)))*('Option1 (base case)'!AC36-AC36)</f>
        <v>1621238.2523995591</v>
      </c>
      <c r="AD64" s="135">
        <f>(1-INDEX(Data!$C$9:$C$13, MATCH($A$3, options,0)))*('Option1 (base case)'!AD36-AD36)</f>
        <v>1621238.2523995591</v>
      </c>
      <c r="AE64" s="135">
        <f>(1-INDEX(Data!$C$9:$C$13, MATCH($A$3, options,0)))*('Option1 (base case)'!AE36-AE36)</f>
        <v>1621238.2523995591</v>
      </c>
      <c r="AF64" s="135">
        <f>(1-INDEX(Data!$C$9:$C$13, MATCH($A$3, options,0)))*('Option1 (base case)'!AF36-AF36)</f>
        <v>1621238.2523995591</v>
      </c>
      <c r="AG64" s="135">
        <f>(1-INDEX(Data!$C$9:$C$13, MATCH($A$3, options,0)))*('Option1 (base case)'!AG36-AG36)</f>
        <v>1621238.2523995591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Jumbo feeders from MG ZSS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-7918867.3000000007</v>
      </c>
      <c r="K67" s="119">
        <f t="shared" si="5"/>
        <v>-9269805.709891038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Jumbo feeders from MG ZSS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-7918867.3000000007</v>
      </c>
      <c r="K72" s="119" cm="1">
        <f t="array" ref="K72">SUMPRODUCT(($I67:K67))-SUMPRODUCT(($I67:K67)*($I$6:K$6&lt;=(K$6-$E14)))</f>
        <v>-17188673.009891041</v>
      </c>
      <c r="L72" s="119" cm="1">
        <f t="array" ref="L72">SUMPRODUCT(($I67:L67))-SUMPRODUCT(($I67:L67)*($I$6:L$6&lt;=(L$6-$E14)))</f>
        <v>-17188673.009891041</v>
      </c>
      <c r="M72" s="119" cm="1">
        <f t="array" ref="M72">SUMPRODUCT(($I67:M67))-SUMPRODUCT(($I67:M67)*($I$6:M$6&lt;=(M$6-$E14)))</f>
        <v>-17188673.009891041</v>
      </c>
      <c r="N72" s="119" cm="1">
        <f t="array" ref="N72">SUMPRODUCT(($I67:N67))-SUMPRODUCT(($I67:N67)*($I$6:N$6&lt;=(N$6-$E14)))</f>
        <v>-17188673.009891041</v>
      </c>
      <c r="O72" s="119" cm="1">
        <f t="array" ref="O72">SUMPRODUCT(($I67:O67))-SUMPRODUCT(($I67:O67)*($I$6:O$6&lt;=(O$6-$E14)))</f>
        <v>-17188673.009891041</v>
      </c>
      <c r="P72" s="119" cm="1">
        <f t="array" ref="P72">SUMPRODUCT(($I67:P67))-SUMPRODUCT(($I67:P67)*($I$6:P$6&lt;=(P$6-$E14)))</f>
        <v>-17188673.009891041</v>
      </c>
      <c r="Q72" s="119" cm="1">
        <f t="array" ref="Q72">SUMPRODUCT(($I67:Q67))-SUMPRODUCT(($I67:Q67)*($I$6:Q$6&lt;=(Q$6-$E14)))</f>
        <v>-17188673.009891041</v>
      </c>
      <c r="R72" s="119" cm="1">
        <f t="array" ref="R72">SUMPRODUCT(($I67:R67))-SUMPRODUCT(($I67:R67)*($I$6:R$6&lt;=(R$6-$E14)))</f>
        <v>-17188673.009891041</v>
      </c>
      <c r="S72" s="119" cm="1">
        <f t="array" ref="S72">SUMPRODUCT(($I67:S67))-SUMPRODUCT(($I67:S67)*($I$6:S$6&lt;=(S$6-$E14)))</f>
        <v>-17188673.009891041</v>
      </c>
      <c r="T72" s="119" cm="1">
        <f t="array" ref="T72">SUMPRODUCT(($I67:T67))-SUMPRODUCT(($I67:T67)*($I$6:T$6&lt;=(T$6-$E14)))</f>
        <v>-17188673.009891041</v>
      </c>
      <c r="U72" s="119" cm="1">
        <f t="array" ref="U72">SUMPRODUCT(($I67:U67))-SUMPRODUCT(($I67:U67)*($I$6:U$6&lt;=(U$6-$E14)))</f>
        <v>-17188673.009891041</v>
      </c>
      <c r="V72" s="119" cm="1">
        <f t="array" ref="V72">SUMPRODUCT(($I67:V67))-SUMPRODUCT(($I67:V67)*($I$6:V$6&lt;=(V$6-$E14)))</f>
        <v>-17188673.009891041</v>
      </c>
      <c r="W72" s="119" cm="1">
        <f t="array" ref="W72">SUMPRODUCT(($I67:W67))-SUMPRODUCT(($I67:W67)*($I$6:W$6&lt;=(W$6-$E14)))</f>
        <v>-17188673.009891041</v>
      </c>
      <c r="X72" s="119" cm="1">
        <f t="array" ref="X72">SUMPRODUCT(($I67:X67))-SUMPRODUCT(($I67:X67)*($I$6:X$6&lt;=(X$6-$E14)))</f>
        <v>-17188673.009891041</v>
      </c>
      <c r="Y72" s="119" cm="1">
        <f t="array" ref="Y72">SUMPRODUCT(($I67:Y67))-SUMPRODUCT(($I67:Y67)*($I$6:Y$6&lt;=(Y$6-$E14)))</f>
        <v>-17188673.009891041</v>
      </c>
      <c r="Z72" s="119" cm="1">
        <f t="array" ref="Z72">SUMPRODUCT(($I67:Z67))-SUMPRODUCT(($I67:Z67)*($I$6:Z$6&lt;=(Z$6-$E14)))</f>
        <v>-17188673.009891041</v>
      </c>
      <c r="AA72" s="119" cm="1">
        <f t="array" ref="AA72">SUMPRODUCT(($I67:AA67))-SUMPRODUCT(($I67:AA67)*($I$6:AA$6&lt;=(AA$6-$E14)))</f>
        <v>-17188673.009891041</v>
      </c>
      <c r="AB72" s="119" cm="1">
        <f t="array" ref="AB72">SUMPRODUCT(($I67:AB67))-SUMPRODUCT(($I67:AB67)*($I$6:AB$6&lt;=(AB$6-$E14)))</f>
        <v>-17188673.009891041</v>
      </c>
      <c r="AC72" s="119" cm="1">
        <f t="array" ref="AC72">SUMPRODUCT(($I67:AC67))-SUMPRODUCT(($I67:AC67)*($I$6:AC$6&lt;=(AC$6-$E14)))</f>
        <v>-17188673.009891041</v>
      </c>
      <c r="AD72" s="119" cm="1">
        <f t="array" ref="AD72">SUMPRODUCT(($I67:AD67))-SUMPRODUCT(($I67:AD67)*($I$6:AD$6&lt;=(AD$6-$E14)))</f>
        <v>-17188673.009891041</v>
      </c>
      <c r="AE72" s="119" cm="1">
        <f t="array" ref="AE72">SUMPRODUCT(($I67:AE67))-SUMPRODUCT(($I67:AE67)*($I$6:AE$6&lt;=(AE$6-$E14)))</f>
        <v>-17188673.009891041</v>
      </c>
      <c r="AF72" s="119" cm="1">
        <f t="array" ref="AF72">SUMPRODUCT(($I67:AF67))-SUMPRODUCT(($I67:AF67)*($I$6:AF$6&lt;=(AF$6-$E14)))</f>
        <v>-17188673.009891041</v>
      </c>
      <c r="AG72" s="119" cm="1">
        <f t="array" ref="AG72">SUMPRODUCT(($I67:AG67))-SUMPRODUCT(($I67:AG67)*($I$6:AG$6&lt;=(AG$6-$E14)))</f>
        <v>-17188673.009891041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Jumbo feeders from MG ZSS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-337610.68856423401</v>
      </c>
      <c r="L77" s="119">
        <f t="shared" si="8"/>
        <v>-732816.89293805684</v>
      </c>
      <c r="M77" s="119">
        <f t="shared" si="8"/>
        <v>-732816.89293805684</v>
      </c>
      <c r="N77" s="119">
        <f t="shared" si="8"/>
        <v>-732816.89293805684</v>
      </c>
      <c r="O77" s="119">
        <f t="shared" si="8"/>
        <v>-732816.89293805684</v>
      </c>
      <c r="P77" s="119">
        <f t="shared" si="8"/>
        <v>-732816.89293805684</v>
      </c>
      <c r="Q77" s="119">
        <f t="shared" si="8"/>
        <v>-732816.89293805684</v>
      </c>
      <c r="R77" s="119">
        <f t="shared" si="8"/>
        <v>-732816.89293805684</v>
      </c>
      <c r="S77" s="119">
        <f t="shared" si="8"/>
        <v>-732816.89293805684</v>
      </c>
      <c r="T77" s="119">
        <f t="shared" si="8"/>
        <v>-732816.89293805684</v>
      </c>
      <c r="U77" s="119">
        <f t="shared" si="8"/>
        <v>-732816.89293805684</v>
      </c>
      <c r="V77" s="119">
        <f t="shared" si="8"/>
        <v>-732816.89293805684</v>
      </c>
      <c r="W77" s="119">
        <f t="shared" si="8"/>
        <v>-732816.89293805684</v>
      </c>
      <c r="X77" s="119">
        <f t="shared" si="8"/>
        <v>-732816.89293805684</v>
      </c>
      <c r="Y77" s="119">
        <f t="shared" si="8"/>
        <v>-732816.89293805684</v>
      </c>
      <c r="Z77" s="119">
        <f t="shared" si="8"/>
        <v>-732816.89293805684</v>
      </c>
      <c r="AA77" s="119">
        <f t="shared" si="8"/>
        <v>-732816.89293805684</v>
      </c>
      <c r="AB77" s="119">
        <f t="shared" si="8"/>
        <v>-732816.89293805684</v>
      </c>
      <c r="AC77" s="119">
        <f t="shared" si="8"/>
        <v>-732816.89293805684</v>
      </c>
      <c r="AD77" s="119">
        <f t="shared" si="8"/>
        <v>-732816.89293805684</v>
      </c>
      <c r="AE77" s="119">
        <f t="shared" si="8"/>
        <v>-732816.89293805684</v>
      </c>
      <c r="AF77" s="119">
        <f t="shared" si="8"/>
        <v>-732816.89293805684</v>
      </c>
      <c r="AG77" s="119">
        <f t="shared" si="8"/>
        <v>-732816.89293805684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-337610.68856423401</v>
      </c>
      <c r="L80" s="180">
        <f t="shared" si="11"/>
        <v>-732816.89293805684</v>
      </c>
      <c r="M80" s="180">
        <f t="shared" si="11"/>
        <v>-732816.89293805684</v>
      </c>
      <c r="N80" s="180">
        <f t="shared" si="11"/>
        <v>-732816.89293805684</v>
      </c>
      <c r="O80" s="180">
        <f t="shared" si="11"/>
        <v>-732816.89293805684</v>
      </c>
      <c r="P80" s="180">
        <f t="shared" si="11"/>
        <v>-732816.89293805684</v>
      </c>
      <c r="Q80" s="180">
        <f t="shared" si="11"/>
        <v>-732816.89293805684</v>
      </c>
      <c r="R80" s="180">
        <f t="shared" si="11"/>
        <v>-732816.89293805684</v>
      </c>
      <c r="S80" s="180">
        <f t="shared" si="11"/>
        <v>-732816.89293805684</v>
      </c>
      <c r="T80" s="180">
        <f t="shared" si="11"/>
        <v>-732816.89293805684</v>
      </c>
      <c r="U80" s="180">
        <f t="shared" si="11"/>
        <v>-732816.89293805684</v>
      </c>
      <c r="V80" s="180">
        <f t="shared" si="11"/>
        <v>-732816.89293805684</v>
      </c>
      <c r="W80" s="180">
        <f t="shared" si="11"/>
        <v>-732816.89293805684</v>
      </c>
      <c r="X80" s="180">
        <f t="shared" si="11"/>
        <v>-732816.89293805684</v>
      </c>
      <c r="Y80" s="180">
        <f t="shared" si="11"/>
        <v>-732816.89293805684</v>
      </c>
      <c r="Z80" s="180">
        <f t="shared" si="11"/>
        <v>-732816.89293805684</v>
      </c>
      <c r="AA80" s="180">
        <f t="shared" si="11"/>
        <v>-732816.89293805684</v>
      </c>
      <c r="AB80" s="180">
        <f t="shared" si="11"/>
        <v>-732816.89293805684</v>
      </c>
      <c r="AC80" s="180">
        <f>SUM(AC77:AC79)</f>
        <v>-732816.89293805684</v>
      </c>
      <c r="AD80" s="180">
        <f>SUM(AD77:AD79)</f>
        <v>-732816.89293805684</v>
      </c>
      <c r="AE80" s="180">
        <f>SUM(AE77:AE79)</f>
        <v>-732816.89293805684</v>
      </c>
      <c r="AF80" s="180">
        <f>SUM(AF77:AF79)</f>
        <v>-732816.89293805684</v>
      </c>
      <c r="AG80" s="180">
        <f>SUM(AG77:AG79)</f>
        <v>-732816.89293805684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-337610.68856423401</v>
      </c>
      <c r="L82" s="119">
        <f t="shared" si="13"/>
        <v>-732816.89293805684</v>
      </c>
      <c r="M82" s="119">
        <f t="shared" si="13"/>
        <v>-732816.89293805684</v>
      </c>
      <c r="N82" s="119">
        <f t="shared" si="13"/>
        <v>-732816.89293805684</v>
      </c>
      <c r="O82" s="119">
        <f t="shared" si="13"/>
        <v>-732816.89293805684</v>
      </c>
      <c r="P82" s="119">
        <f t="shared" si="13"/>
        <v>-732816.89293805684</v>
      </c>
      <c r="Q82" s="119">
        <f t="shared" si="13"/>
        <v>-732816.89293805684</v>
      </c>
      <c r="R82" s="119">
        <f t="shared" si="13"/>
        <v>-732816.89293805684</v>
      </c>
      <c r="S82" s="119">
        <f t="shared" si="13"/>
        <v>-732816.89293805684</v>
      </c>
      <c r="T82" s="119">
        <f t="shared" si="13"/>
        <v>-732816.89293805684</v>
      </c>
      <c r="U82" s="119">
        <f t="shared" si="13"/>
        <v>-732816.89293805684</v>
      </c>
      <c r="V82" s="119">
        <f t="shared" si="13"/>
        <v>-732816.89293805684</v>
      </c>
      <c r="W82" s="119">
        <f t="shared" si="13"/>
        <v>-732816.89293805684</v>
      </c>
      <c r="X82" s="119">
        <f t="shared" si="13"/>
        <v>-732816.89293805684</v>
      </c>
      <c r="Y82" s="119">
        <f t="shared" si="13"/>
        <v>-732816.89293805684</v>
      </c>
      <c r="Z82" s="119">
        <f t="shared" si="13"/>
        <v>-732816.89293805684</v>
      </c>
      <c r="AA82" s="119">
        <f t="shared" si="13"/>
        <v>-732816.89293805684</v>
      </c>
      <c r="AB82" s="119">
        <f t="shared" si="13"/>
        <v>-732816.89293805684</v>
      </c>
      <c r="AC82" s="119">
        <f>AC80</f>
        <v>-732816.89293805684</v>
      </c>
      <c r="AD82" s="119">
        <f>AD80</f>
        <v>-732816.89293805684</v>
      </c>
      <c r="AE82" s="119">
        <f>AE80</f>
        <v>-732816.89293805684</v>
      </c>
      <c r="AF82" s="119">
        <f>AF80</f>
        <v>-732816.89293805684</v>
      </c>
      <c r="AG82" s="119">
        <f>AG80</f>
        <v>-732816.89293805684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42612.133793834502</v>
      </c>
      <c r="L84" s="31">
        <f t="shared" si="15"/>
        <v>96878.590758198508</v>
      </c>
      <c r="M84" s="31">
        <f t="shared" si="15"/>
        <v>184730.87002311336</v>
      </c>
      <c r="N84" s="31">
        <f t="shared" si="15"/>
        <v>293688.28753600986</v>
      </c>
      <c r="O84" s="31">
        <f t="shared" si="15"/>
        <v>554605.9760506415</v>
      </c>
      <c r="P84" s="31">
        <f t="shared" si="15"/>
        <v>1043212.6392928136</v>
      </c>
      <c r="Q84" s="31">
        <f t="shared" si="15"/>
        <v>1621238.2523995591</v>
      </c>
      <c r="R84" s="31">
        <f t="shared" si="15"/>
        <v>1621238.2523995591</v>
      </c>
      <c r="S84" s="31">
        <f t="shared" si="15"/>
        <v>1621238.2523995591</v>
      </c>
      <c r="T84" s="31">
        <f t="shared" si="15"/>
        <v>1621238.2523995591</v>
      </c>
      <c r="U84" s="31">
        <f t="shared" si="15"/>
        <v>1621238.2523995591</v>
      </c>
      <c r="V84" s="31">
        <f t="shared" si="15"/>
        <v>1621238.2523995591</v>
      </c>
      <c r="W84" s="31">
        <f t="shared" si="15"/>
        <v>1621238.2523995591</v>
      </c>
      <c r="X84" s="31">
        <f t="shared" si="15"/>
        <v>1621238.2523995591</v>
      </c>
      <c r="Y84" s="31">
        <f t="shared" si="15"/>
        <v>1621238.2523995591</v>
      </c>
      <c r="Z84" s="31">
        <f t="shared" si="15"/>
        <v>1621238.2523995591</v>
      </c>
      <c r="AA84" s="31">
        <f t="shared" si="15"/>
        <v>1621238.2523995591</v>
      </c>
      <c r="AB84" s="31">
        <f t="shared" si="15"/>
        <v>1621238.2523995591</v>
      </c>
      <c r="AC84" s="31">
        <f>AC64</f>
        <v>1621238.2523995591</v>
      </c>
      <c r="AD84" s="31">
        <f>AD64</f>
        <v>1621238.2523995591</v>
      </c>
      <c r="AE84" s="31">
        <f>AE64</f>
        <v>1621238.2523995591</v>
      </c>
      <c r="AF84" s="31">
        <f>AF64</f>
        <v>1621238.2523995591</v>
      </c>
      <c r="AG84" s="31">
        <f>AG64</f>
        <v>1621238.2523995591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-294998.55477039953</v>
      </c>
      <c r="L87" s="183">
        <f t="shared" si="17"/>
        <v>-635938.30217985832</v>
      </c>
      <c r="M87" s="183">
        <f t="shared" si="17"/>
        <v>-548086.02291494352</v>
      </c>
      <c r="N87" s="183">
        <f t="shared" si="17"/>
        <v>-439128.60540204699</v>
      </c>
      <c r="O87" s="183">
        <f t="shared" si="17"/>
        <v>-178210.91688741534</v>
      </c>
      <c r="P87" s="183">
        <f t="shared" si="17"/>
        <v>310395.74635475676</v>
      </c>
      <c r="Q87" s="183">
        <f t="shared" si="17"/>
        <v>888421.35946150229</v>
      </c>
      <c r="R87" s="183">
        <f t="shared" si="17"/>
        <v>888421.35946150229</v>
      </c>
      <c r="S87" s="183">
        <f t="shared" si="17"/>
        <v>888421.35946150229</v>
      </c>
      <c r="T87" s="183">
        <f t="shared" si="17"/>
        <v>888421.35946150229</v>
      </c>
      <c r="U87" s="183">
        <f t="shared" si="17"/>
        <v>888421.35946150229</v>
      </c>
      <c r="V87" s="183">
        <f t="shared" si="17"/>
        <v>888421.35946150229</v>
      </c>
      <c r="W87" s="183">
        <f t="shared" si="17"/>
        <v>888421.35946150229</v>
      </c>
      <c r="X87" s="183">
        <f t="shared" si="17"/>
        <v>888421.35946150229</v>
      </c>
      <c r="Y87" s="183">
        <f t="shared" si="17"/>
        <v>888421.35946150229</v>
      </c>
      <c r="Z87" s="183">
        <f t="shared" si="17"/>
        <v>888421.35946150229</v>
      </c>
      <c r="AA87" s="183">
        <f t="shared" si="17"/>
        <v>888421.35946150229</v>
      </c>
      <c r="AB87" s="183">
        <f t="shared" si="17"/>
        <v>888421.35946150229</v>
      </c>
      <c r="AC87" s="183">
        <f>SUM(AC82:AC86)</f>
        <v>888421.35946150229</v>
      </c>
      <c r="AD87" s="183">
        <f>SUM(AD82:AD86)</f>
        <v>888421.35946150229</v>
      </c>
      <c r="AE87" s="183">
        <f>SUM(AE82:AE86)</f>
        <v>888421.35946150229</v>
      </c>
      <c r="AF87" s="183">
        <f>SUM(AF82:AF86)</f>
        <v>888421.35946150229</v>
      </c>
      <c r="AG87" s="183">
        <f>SUM(AG82:AG86)</f>
        <v>888421.35946150229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194</v>
      </c>
      <c r="D92" s="240"/>
      <c r="E92" s="240"/>
      <c r="F92" s="240"/>
      <c r="G92" s="241">
        <f>IF(_xlfn.MINIFS($G$90:$G$91, $G$90:$G$91, "&gt;"&amp;0)=0, $A$4, _xlfn.MINIFS($G$90:$G$91, $G$90:$G$91, "&gt;"&amp;0))</f>
        <v>2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-294998.55477039953</v>
      </c>
      <c r="L106" s="31">
        <f t="shared" si="18"/>
        <v>-635938.30217985832</v>
      </c>
      <c r="M106" s="31">
        <f t="shared" si="18"/>
        <v>-548086.02291494352</v>
      </c>
      <c r="N106" s="31">
        <f t="shared" si="18"/>
        <v>-439128.60540204699</v>
      </c>
      <c r="O106" s="31">
        <f t="shared" si="18"/>
        <v>-178210.91688741534</v>
      </c>
      <c r="P106" s="31">
        <f t="shared" si="18"/>
        <v>310395.74635475676</v>
      </c>
      <c r="Q106" s="31">
        <f t="shared" si="18"/>
        <v>888421.35946150229</v>
      </c>
      <c r="R106" s="31">
        <f t="shared" si="18"/>
        <v>888421.35946150229</v>
      </c>
      <c r="S106" s="31">
        <f t="shared" si="18"/>
        <v>888421.35946150229</v>
      </c>
      <c r="T106" s="31">
        <f t="shared" si="18"/>
        <v>888421.35946150229</v>
      </c>
      <c r="U106" s="31">
        <f t="shared" si="18"/>
        <v>888421.35946150229</v>
      </c>
      <c r="V106" s="31">
        <f t="shared" si="18"/>
        <v>888421.35946150229</v>
      </c>
      <c r="W106" s="31">
        <f t="shared" si="18"/>
        <v>888421.35946150229</v>
      </c>
      <c r="X106" s="31">
        <f t="shared" si="18"/>
        <v>888421.35946150229</v>
      </c>
      <c r="Y106" s="31">
        <f t="shared" si="18"/>
        <v>888421.35946150229</v>
      </c>
      <c r="Z106" s="31">
        <f t="shared" si="18"/>
        <v>888421.35946150229</v>
      </c>
      <c r="AA106" s="31">
        <f t="shared" si="18"/>
        <v>888421.35946150229</v>
      </c>
      <c r="AB106" s="31">
        <f t="shared" si="18"/>
        <v>888421.35946150229</v>
      </c>
      <c r="AC106" s="31">
        <f t="shared" si="18"/>
        <v>888421.35946150229</v>
      </c>
      <c r="AD106" s="31">
        <f t="shared" si="18"/>
        <v>888421.35946150229</v>
      </c>
      <c r="AE106" s="31">
        <f t="shared" si="18"/>
        <v>888421.35946150229</v>
      </c>
      <c r="AF106" s="31">
        <f t="shared" si="18"/>
        <v>888421.35946150229</v>
      </c>
      <c r="AG106" s="31">
        <f t="shared" si="18"/>
        <v>888421.35946150229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-337610.68856423401</v>
      </c>
      <c r="L107" s="31">
        <f t="shared" si="19"/>
        <v>-732816.89293805684</v>
      </c>
      <c r="M107" s="31">
        <f t="shared" si="19"/>
        <v>-732816.89293805684</v>
      </c>
      <c r="N107" s="31">
        <f t="shared" si="19"/>
        <v>-732816.89293805684</v>
      </c>
      <c r="O107" s="31">
        <f t="shared" si="19"/>
        <v>-732816.89293805684</v>
      </c>
      <c r="P107" s="31">
        <f t="shared" si="19"/>
        <v>-732816.89293805684</v>
      </c>
      <c r="Q107" s="31">
        <f t="shared" si="19"/>
        <v>-732816.89293805684</v>
      </c>
      <c r="R107" s="31">
        <f t="shared" si="19"/>
        <v>-732816.89293805684</v>
      </c>
      <c r="S107" s="31">
        <f t="shared" si="19"/>
        <v>-732816.89293805684</v>
      </c>
      <c r="T107" s="31">
        <f t="shared" si="19"/>
        <v>-732816.89293805684</v>
      </c>
      <c r="U107" s="31">
        <f t="shared" si="19"/>
        <v>-732816.89293805684</v>
      </c>
      <c r="V107" s="31">
        <f t="shared" si="19"/>
        <v>-732816.89293805684</v>
      </c>
      <c r="W107" s="31">
        <f t="shared" si="19"/>
        <v>-732816.89293805684</v>
      </c>
      <c r="X107" s="31">
        <f t="shared" si="19"/>
        <v>-732816.89293805684</v>
      </c>
      <c r="Y107" s="31">
        <f t="shared" si="19"/>
        <v>-732816.89293805684</v>
      </c>
      <c r="Z107" s="31">
        <f t="shared" si="19"/>
        <v>-732816.89293805684</v>
      </c>
      <c r="AA107" s="31">
        <f t="shared" si="19"/>
        <v>-732816.89293805684</v>
      </c>
      <c r="AB107" s="31">
        <f t="shared" si="19"/>
        <v>-732816.89293805684</v>
      </c>
      <c r="AC107" s="31">
        <f t="shared" si="19"/>
        <v>-732816.89293805684</v>
      </c>
      <c r="AD107" s="31">
        <f t="shared" si="19"/>
        <v>-732816.89293805684</v>
      </c>
      <c r="AE107" s="31">
        <f t="shared" si="19"/>
        <v>-732816.89293805684</v>
      </c>
      <c r="AF107" s="31">
        <f t="shared" si="19"/>
        <v>-732816.89293805684</v>
      </c>
      <c r="AG107" s="31">
        <f t="shared" si="19"/>
        <v>-732816.89293805684</v>
      </c>
    </row>
    <row r="108" spans="1:43" x14ac:dyDescent="0.2">
      <c r="C108" s="1" t="s">
        <v>242</v>
      </c>
      <c r="D108" s="257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42612.133793834502</v>
      </c>
      <c r="L108" s="31">
        <f t="shared" si="20"/>
        <v>96878.590758198508</v>
      </c>
      <c r="M108" s="31">
        <f t="shared" si="20"/>
        <v>184730.87002311336</v>
      </c>
      <c r="N108" s="31">
        <f t="shared" si="20"/>
        <v>293688.28753600986</v>
      </c>
      <c r="O108" s="31">
        <f t="shared" si="20"/>
        <v>554605.9760506415</v>
      </c>
      <c r="P108" s="31">
        <f t="shared" si="20"/>
        <v>1043212.6392928136</v>
      </c>
      <c r="Q108" s="31">
        <f t="shared" si="20"/>
        <v>1621238.2523995591</v>
      </c>
      <c r="R108" s="31">
        <f t="shared" si="20"/>
        <v>1621238.2523995591</v>
      </c>
      <c r="S108" s="31">
        <f t="shared" si="20"/>
        <v>1621238.2523995591</v>
      </c>
      <c r="T108" s="31">
        <f t="shared" si="20"/>
        <v>1621238.2523995591</v>
      </c>
      <c r="U108" s="31">
        <f t="shared" si="20"/>
        <v>1621238.2523995591</v>
      </c>
      <c r="V108" s="31">
        <f t="shared" si="20"/>
        <v>1621238.2523995591</v>
      </c>
      <c r="W108" s="31">
        <f t="shared" si="20"/>
        <v>1621238.2523995591</v>
      </c>
      <c r="X108" s="31">
        <f t="shared" si="20"/>
        <v>1621238.2523995591</v>
      </c>
      <c r="Y108" s="31">
        <f t="shared" si="20"/>
        <v>1621238.2523995591</v>
      </c>
      <c r="Z108" s="31">
        <f t="shared" si="20"/>
        <v>1621238.2523995591</v>
      </c>
      <c r="AA108" s="31">
        <f t="shared" si="20"/>
        <v>1621238.2523995591</v>
      </c>
      <c r="AB108" s="31">
        <f t="shared" si="20"/>
        <v>1621238.2523995591</v>
      </c>
      <c r="AC108" s="31">
        <f t="shared" si="20"/>
        <v>1621238.2523995591</v>
      </c>
      <c r="AD108" s="31">
        <f t="shared" si="20"/>
        <v>1621238.2523995591</v>
      </c>
      <c r="AE108" s="31">
        <f t="shared" si="20"/>
        <v>1621238.2523995591</v>
      </c>
      <c r="AF108" s="31">
        <f t="shared" si="20"/>
        <v>1621238.2523995591</v>
      </c>
      <c r="AG108" s="31">
        <f t="shared" si="20"/>
        <v>1621238.2523995591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-328759.62362682295</v>
      </c>
      <c r="L110" s="31" cm="1">
        <f t="array" ref="L110">L$106+IF($C110&lt;&gt;0,SUMPRODUCT((L$107:L$108)*TRANSPOSE(($D110:$E110))),0)</f>
        <v>-709219.99147366406</v>
      </c>
      <c r="M110" s="31" cm="1">
        <f t="array" ref="M110">M$106+IF($C110&lt;&gt;0,SUMPRODUCT((M$107:M$108)*TRANSPOSE(($D110:$E110))),0)</f>
        <v>-621367.71220874926</v>
      </c>
      <c r="N110" s="31" cm="1">
        <f t="array" ref="N110">N$106+IF($C110&lt;&gt;0,SUMPRODUCT((N$107:N$108)*TRANSPOSE(($D110:$E110))),0)</f>
        <v>-512410.29469585267</v>
      </c>
      <c r="O110" s="31" cm="1">
        <f t="array" ref="O110">O$106+IF($C110&lt;&gt;0,SUMPRODUCT((O$107:O$108)*TRANSPOSE(($D110:$E110))),0)</f>
        <v>-251492.60618122102</v>
      </c>
      <c r="P110" s="31" cm="1">
        <f t="array" ref="P110">P$106+IF($C110&lt;&gt;0,SUMPRODUCT((P$107:P$108)*TRANSPOSE(($D110:$E110))),0)</f>
        <v>237114.05706095108</v>
      </c>
      <c r="Q110" s="31" cm="1">
        <f t="array" ref="Q110">Q$106+IF($C110&lt;&gt;0,SUMPRODUCT((Q$107:Q$108)*TRANSPOSE(($D110:$E110))),0)</f>
        <v>815139.67016769666</v>
      </c>
      <c r="R110" s="31" cm="1">
        <f t="array" ref="R110">R$106+IF($C110&lt;&gt;0,SUMPRODUCT((R$107:R$108)*TRANSPOSE(($D110:$E110))),0)</f>
        <v>815139.67016769666</v>
      </c>
      <c r="S110" s="31" cm="1">
        <f t="array" ref="S110">S$106+IF($C110&lt;&gt;0,SUMPRODUCT((S$107:S$108)*TRANSPOSE(($D110:$E110))),0)</f>
        <v>815139.67016769666</v>
      </c>
      <c r="T110" s="31" cm="1">
        <f t="array" ref="T110">T$106+IF($C110&lt;&gt;0,SUMPRODUCT((T$107:T$108)*TRANSPOSE(($D110:$E110))),0)</f>
        <v>815139.67016769666</v>
      </c>
      <c r="U110" s="31" cm="1">
        <f t="array" ref="U110">U$106+IF($C110&lt;&gt;0,SUMPRODUCT((U$107:U$108)*TRANSPOSE(($D110:$E110))),0)</f>
        <v>815139.67016769666</v>
      </c>
      <c r="V110" s="31" cm="1">
        <f t="array" ref="V110">V$106+IF($C110&lt;&gt;0,SUMPRODUCT((V$107:V$108)*TRANSPOSE(($D110:$E110))),0)</f>
        <v>815139.67016769666</v>
      </c>
      <c r="W110" s="31" cm="1">
        <f t="array" ref="W110">W$106+IF($C110&lt;&gt;0,SUMPRODUCT((W$107:W$108)*TRANSPOSE(($D110:$E110))),0)</f>
        <v>815139.67016769666</v>
      </c>
      <c r="X110" s="31" cm="1">
        <f t="array" ref="X110">X$106+IF($C110&lt;&gt;0,SUMPRODUCT((X$107:X$108)*TRANSPOSE(($D110:$E110))),0)</f>
        <v>815139.67016769666</v>
      </c>
      <c r="Y110" s="31" cm="1">
        <f t="array" ref="Y110">Y$106+IF($C110&lt;&gt;0,SUMPRODUCT((Y$107:Y$108)*TRANSPOSE(($D110:$E110))),0)</f>
        <v>815139.67016769666</v>
      </c>
      <c r="Z110" s="31" cm="1">
        <f t="array" ref="Z110">Z$106+IF($C110&lt;&gt;0,SUMPRODUCT((Z$107:Z$108)*TRANSPOSE(($D110:$E110))),0)</f>
        <v>815139.67016769666</v>
      </c>
      <c r="AA110" s="31" cm="1">
        <f t="array" ref="AA110">AA$106+IF($C110&lt;&gt;0,SUMPRODUCT((AA$107:AA$108)*TRANSPOSE(($D110:$E110))),0)</f>
        <v>815139.67016769666</v>
      </c>
      <c r="AB110" s="31" cm="1">
        <f t="array" ref="AB110">AB$106+IF($C110&lt;&gt;0,SUMPRODUCT((AB$107:AB$108)*TRANSPOSE(($D110:$E110))),0)</f>
        <v>815139.67016769666</v>
      </c>
      <c r="AC110" s="31" cm="1">
        <f t="array" ref="AC110">AC$106+IF($C110&lt;&gt;0,SUMPRODUCT((AC$107:AC$108)*TRANSPOSE(($D110:$E110))),0)</f>
        <v>815139.67016769666</v>
      </c>
      <c r="AD110" s="31" cm="1">
        <f t="array" ref="AD110">AD$106+IF($C110&lt;&gt;0,SUMPRODUCT((AD$107:AD$108)*TRANSPOSE(($D110:$E110))),0)</f>
        <v>815139.67016769666</v>
      </c>
      <c r="AE110" s="31" cm="1">
        <f t="array" ref="AE110">AE$106+IF($C110&lt;&gt;0,SUMPRODUCT((AE$107:AE$108)*TRANSPOSE(($D110:$E110))),0)</f>
        <v>815139.67016769666</v>
      </c>
      <c r="AF110" s="31" cm="1">
        <f t="array" ref="AF110">AF$106+IF($C110&lt;&gt;0,SUMPRODUCT((AF$107:AF$108)*TRANSPOSE(($D110:$E110))),0)</f>
        <v>815139.67016769666</v>
      </c>
      <c r="AG110" s="31" cm="1">
        <f t="array" ref="AG110">AG$106+IF($C110&lt;&gt;0,SUMPRODUCT((AG$107:AG$108)*TRANSPOSE(($D110:$E110))),0)</f>
        <v>815139.67016769666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-261237.48591397612</v>
      </c>
      <c r="L111" s="31" cm="1">
        <f t="array" ref="L111">L$106+IF($C111&lt;&gt;0,SUMPRODUCT((L$107:L$108)*TRANSPOSE(($D111:$E111))),0)</f>
        <v>-562656.61288605258</v>
      </c>
      <c r="M111" s="31" cm="1">
        <f t="array" ref="M111">M$106+IF($C111&lt;&gt;0,SUMPRODUCT((M$107:M$108)*TRANSPOSE(($D111:$E111))),0)</f>
        <v>-474804.33362113783</v>
      </c>
      <c r="N111" s="31" cm="1">
        <f t="array" ref="N111">N$106+IF($C111&lt;&gt;0,SUMPRODUCT((N$107:N$108)*TRANSPOSE(($D111:$E111))),0)</f>
        <v>-365846.9161082413</v>
      </c>
      <c r="O111" s="31" cm="1">
        <f t="array" ref="O111">O$106+IF($C111&lt;&gt;0,SUMPRODUCT((O$107:O$108)*TRANSPOSE(($D111:$E111))),0)</f>
        <v>-104929.22759360966</v>
      </c>
      <c r="P111" s="31" cm="1">
        <f t="array" ref="P111">P$106+IF($C111&lt;&gt;0,SUMPRODUCT((P$107:P$108)*TRANSPOSE(($D111:$E111))),0)</f>
        <v>383677.43564856244</v>
      </c>
      <c r="Q111" s="31" cm="1">
        <f t="array" ref="Q111">Q$106+IF($C111&lt;&gt;0,SUMPRODUCT((Q$107:Q$108)*TRANSPOSE(($D111:$E111))),0)</f>
        <v>961703.04875530791</v>
      </c>
      <c r="R111" s="31" cm="1">
        <f t="array" ref="R111">R$106+IF($C111&lt;&gt;0,SUMPRODUCT((R$107:R$108)*TRANSPOSE(($D111:$E111))),0)</f>
        <v>961703.04875530791</v>
      </c>
      <c r="S111" s="31" cm="1">
        <f t="array" ref="S111">S$106+IF($C111&lt;&gt;0,SUMPRODUCT((S$107:S$108)*TRANSPOSE(($D111:$E111))),0)</f>
        <v>961703.04875530791</v>
      </c>
      <c r="T111" s="31" cm="1">
        <f t="array" ref="T111">T$106+IF($C111&lt;&gt;0,SUMPRODUCT((T$107:T$108)*TRANSPOSE(($D111:$E111))),0)</f>
        <v>961703.04875530791</v>
      </c>
      <c r="U111" s="31" cm="1">
        <f t="array" ref="U111">U$106+IF($C111&lt;&gt;0,SUMPRODUCT((U$107:U$108)*TRANSPOSE(($D111:$E111))),0)</f>
        <v>961703.04875530791</v>
      </c>
      <c r="V111" s="31" cm="1">
        <f t="array" ref="V111">V$106+IF($C111&lt;&gt;0,SUMPRODUCT((V$107:V$108)*TRANSPOSE(($D111:$E111))),0)</f>
        <v>961703.04875530791</v>
      </c>
      <c r="W111" s="31" cm="1">
        <f t="array" ref="W111">W$106+IF($C111&lt;&gt;0,SUMPRODUCT((W$107:W$108)*TRANSPOSE(($D111:$E111))),0)</f>
        <v>961703.04875530791</v>
      </c>
      <c r="X111" s="31" cm="1">
        <f t="array" ref="X111">X$106+IF($C111&lt;&gt;0,SUMPRODUCT((X$107:X$108)*TRANSPOSE(($D111:$E111))),0)</f>
        <v>961703.04875530791</v>
      </c>
      <c r="Y111" s="31" cm="1">
        <f t="array" ref="Y111">Y$106+IF($C111&lt;&gt;0,SUMPRODUCT((Y$107:Y$108)*TRANSPOSE(($D111:$E111))),0)</f>
        <v>961703.04875530791</v>
      </c>
      <c r="Z111" s="31" cm="1">
        <f t="array" ref="Z111">Z$106+IF($C111&lt;&gt;0,SUMPRODUCT((Z$107:Z$108)*TRANSPOSE(($D111:$E111))),0)</f>
        <v>961703.04875530791</v>
      </c>
      <c r="AA111" s="31" cm="1">
        <f t="array" ref="AA111">AA$106+IF($C111&lt;&gt;0,SUMPRODUCT((AA$107:AA$108)*TRANSPOSE(($D111:$E111))),0)</f>
        <v>961703.04875530791</v>
      </c>
      <c r="AB111" s="31" cm="1">
        <f t="array" ref="AB111">AB$106+IF($C111&lt;&gt;0,SUMPRODUCT((AB$107:AB$108)*TRANSPOSE(($D111:$E111))),0)</f>
        <v>961703.04875530791</v>
      </c>
      <c r="AC111" s="31" cm="1">
        <f t="array" ref="AC111">AC$106+IF($C111&lt;&gt;0,SUMPRODUCT((AC$107:AC$108)*TRANSPOSE(($D111:$E111))),0)</f>
        <v>961703.04875530791</v>
      </c>
      <c r="AD111" s="31" cm="1">
        <f t="array" ref="AD111">AD$106+IF($C111&lt;&gt;0,SUMPRODUCT((AD$107:AD$108)*TRANSPOSE(($D111:$E111))),0)</f>
        <v>961703.04875530791</v>
      </c>
      <c r="AE111" s="31" cm="1">
        <f t="array" ref="AE111">AE$106+IF($C111&lt;&gt;0,SUMPRODUCT((AE$107:AE$108)*TRANSPOSE(($D111:$E111))),0)</f>
        <v>961703.04875530791</v>
      </c>
      <c r="AF111" s="31" cm="1">
        <f t="array" ref="AF111">AF$106+IF($C111&lt;&gt;0,SUMPRODUCT((AF$107:AF$108)*TRANSPOSE(($D111:$E111))),0)</f>
        <v>961703.04875530791</v>
      </c>
      <c r="AG111" s="31" cm="1">
        <f t="array" ref="AG111">AG$106+IF($C111&lt;&gt;0,SUMPRODUCT((AG$107:AG$108)*TRANSPOSE(($D111:$E111))),0)</f>
        <v>961703.04875530791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-290737.34139101609</v>
      </c>
      <c r="L112" s="31" cm="1">
        <f t="array" ref="L112">L$106+IF($C112&lt;&gt;0,SUMPRODUCT((L$107:L$108)*TRANSPOSE(($D112:$E112))),0)</f>
        <v>-626250.44310403848</v>
      </c>
      <c r="M112" s="31" cm="1">
        <f t="array" ref="M112">M$106+IF($C112&lt;&gt;0,SUMPRODUCT((M$107:M$108)*TRANSPOSE(($D112:$E112))),0)</f>
        <v>-529612.93591263215</v>
      </c>
      <c r="N112" s="31" cm="1">
        <f t="array" ref="N112">N$106+IF($C112&lt;&gt;0,SUMPRODUCT((N$107:N$108)*TRANSPOSE(($D112:$E112))),0)</f>
        <v>-409759.77664844599</v>
      </c>
      <c r="O112" s="31" cm="1">
        <f t="array" ref="O112">O$106+IF($C112&lt;&gt;0,SUMPRODUCT((O$107:O$108)*TRANSPOSE(($D112:$E112))),0)</f>
        <v>-122750.31928235118</v>
      </c>
      <c r="P112" s="31" cm="1">
        <f t="array" ref="P112">P$106+IF($C112&lt;&gt;0,SUMPRODUCT((P$107:P$108)*TRANSPOSE(($D112:$E112))),0)</f>
        <v>414717.01028403814</v>
      </c>
      <c r="Q112" s="31" cm="1">
        <f t="array" ref="Q112">Q$106+IF($C112&lt;&gt;0,SUMPRODUCT((Q$107:Q$108)*TRANSPOSE(($D112:$E112))),0)</f>
        <v>1050545.1847014581</v>
      </c>
      <c r="R112" s="31" cm="1">
        <f t="array" ref="R112">R$106+IF($C112&lt;&gt;0,SUMPRODUCT((R$107:R$108)*TRANSPOSE(($D112:$E112))),0)</f>
        <v>1050545.1847014581</v>
      </c>
      <c r="S112" s="31" cm="1">
        <f t="array" ref="S112">S$106+IF($C112&lt;&gt;0,SUMPRODUCT((S$107:S$108)*TRANSPOSE(($D112:$E112))),0)</f>
        <v>1050545.1847014581</v>
      </c>
      <c r="T112" s="31" cm="1">
        <f t="array" ref="T112">T$106+IF($C112&lt;&gt;0,SUMPRODUCT((T$107:T$108)*TRANSPOSE(($D112:$E112))),0)</f>
        <v>1050545.1847014581</v>
      </c>
      <c r="U112" s="31" cm="1">
        <f t="array" ref="U112">U$106+IF($C112&lt;&gt;0,SUMPRODUCT((U$107:U$108)*TRANSPOSE(($D112:$E112))),0)</f>
        <v>1050545.1847014581</v>
      </c>
      <c r="V112" s="31" cm="1">
        <f t="array" ref="V112">V$106+IF($C112&lt;&gt;0,SUMPRODUCT((V$107:V$108)*TRANSPOSE(($D112:$E112))),0)</f>
        <v>1050545.1847014581</v>
      </c>
      <c r="W112" s="31" cm="1">
        <f t="array" ref="W112">W$106+IF($C112&lt;&gt;0,SUMPRODUCT((W$107:W$108)*TRANSPOSE(($D112:$E112))),0)</f>
        <v>1050545.1847014581</v>
      </c>
      <c r="X112" s="31" cm="1">
        <f t="array" ref="X112">X$106+IF($C112&lt;&gt;0,SUMPRODUCT((X$107:X$108)*TRANSPOSE(($D112:$E112))),0)</f>
        <v>1050545.1847014581</v>
      </c>
      <c r="Y112" s="31" cm="1">
        <f t="array" ref="Y112">Y$106+IF($C112&lt;&gt;0,SUMPRODUCT((Y$107:Y$108)*TRANSPOSE(($D112:$E112))),0)</f>
        <v>1050545.1847014581</v>
      </c>
      <c r="Z112" s="31" cm="1">
        <f t="array" ref="Z112">Z$106+IF($C112&lt;&gt;0,SUMPRODUCT((Z$107:Z$108)*TRANSPOSE(($D112:$E112))),0)</f>
        <v>1050545.1847014581</v>
      </c>
      <c r="AA112" s="31" cm="1">
        <f t="array" ref="AA112">AA$106+IF($C112&lt;&gt;0,SUMPRODUCT((AA$107:AA$108)*TRANSPOSE(($D112:$E112))),0)</f>
        <v>1050545.1847014581</v>
      </c>
      <c r="AB112" s="31" cm="1">
        <f t="array" ref="AB112">AB$106+IF($C112&lt;&gt;0,SUMPRODUCT((AB$107:AB$108)*TRANSPOSE(($D112:$E112))),0)</f>
        <v>1050545.1847014581</v>
      </c>
      <c r="AC112" s="31" cm="1">
        <f t="array" ref="AC112">AC$106+IF($C112&lt;&gt;0,SUMPRODUCT((AC$107:AC$108)*TRANSPOSE(($D112:$E112))),0)</f>
        <v>1050545.1847014581</v>
      </c>
      <c r="AD112" s="31" cm="1">
        <f t="array" ref="AD112">AD$106+IF($C112&lt;&gt;0,SUMPRODUCT((AD$107:AD$108)*TRANSPOSE(($D112:$E112))),0)</f>
        <v>1050545.1847014581</v>
      </c>
      <c r="AE112" s="31" cm="1">
        <f t="array" ref="AE112">AE$106+IF($C112&lt;&gt;0,SUMPRODUCT((AE$107:AE$108)*TRANSPOSE(($D112:$E112))),0)</f>
        <v>1050545.1847014581</v>
      </c>
      <c r="AF112" s="31" cm="1">
        <f t="array" ref="AF112">AF$106+IF($C112&lt;&gt;0,SUMPRODUCT((AF$107:AF$108)*TRANSPOSE(($D112:$E112))),0)</f>
        <v>1050545.1847014581</v>
      </c>
      <c r="AG112" s="31" cm="1">
        <f t="array" ref="AG112">AG$106+IF($C112&lt;&gt;0,SUMPRODUCT((AG$107:AG$108)*TRANSPOSE(($D112:$E112))),0)</f>
        <v>1050545.1847014581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-299259.76814978296</v>
      </c>
      <c r="L113" s="31" cm="1">
        <f t="array" ref="L113">L$106+IF($C113&lt;&gt;0,SUMPRODUCT((L$107:L$108)*TRANSPOSE(($D113:$E113))),0)</f>
        <v>-645626.16125567816</v>
      </c>
      <c r="M113" s="31" cm="1">
        <f t="array" ref="M113">M$106+IF($C113&lt;&gt;0,SUMPRODUCT((M$107:M$108)*TRANSPOSE(($D113:$E113))),0)</f>
        <v>-566559.10991725489</v>
      </c>
      <c r="N113" s="31" cm="1">
        <f t="array" ref="N113">N$106+IF($C113&lt;&gt;0,SUMPRODUCT((N$107:N$108)*TRANSPOSE(($D113:$E113))),0)</f>
        <v>-468497.43415564799</v>
      </c>
      <c r="O113" s="31" cm="1">
        <f t="array" ref="O113">O$106+IF($C113&lt;&gt;0,SUMPRODUCT((O$107:O$108)*TRANSPOSE(($D113:$E113))),0)</f>
        <v>-233671.5144924795</v>
      </c>
      <c r="P113" s="31" cm="1">
        <f t="array" ref="P113">P$106+IF($C113&lt;&gt;0,SUMPRODUCT((P$107:P$108)*TRANSPOSE(($D113:$E113))),0)</f>
        <v>206074.48242547538</v>
      </c>
      <c r="Q113" s="31" cm="1">
        <f t="array" ref="Q113">Q$106+IF($C113&lt;&gt;0,SUMPRODUCT((Q$107:Q$108)*TRANSPOSE(($D113:$E113))),0)</f>
        <v>726297.53422154638</v>
      </c>
      <c r="R113" s="31" cm="1">
        <f t="array" ref="R113">R$106+IF($C113&lt;&gt;0,SUMPRODUCT((R$107:R$108)*TRANSPOSE(($D113:$E113))),0)</f>
        <v>726297.53422154638</v>
      </c>
      <c r="S113" s="31" cm="1">
        <f t="array" ref="S113">S$106+IF($C113&lt;&gt;0,SUMPRODUCT((S$107:S$108)*TRANSPOSE(($D113:$E113))),0)</f>
        <v>726297.53422154638</v>
      </c>
      <c r="T113" s="31" cm="1">
        <f t="array" ref="T113">T$106+IF($C113&lt;&gt;0,SUMPRODUCT((T$107:T$108)*TRANSPOSE(($D113:$E113))),0)</f>
        <v>726297.53422154638</v>
      </c>
      <c r="U113" s="31" cm="1">
        <f t="array" ref="U113">U$106+IF($C113&lt;&gt;0,SUMPRODUCT((U$107:U$108)*TRANSPOSE(($D113:$E113))),0)</f>
        <v>726297.53422154638</v>
      </c>
      <c r="V113" s="31" cm="1">
        <f t="array" ref="V113">V$106+IF($C113&lt;&gt;0,SUMPRODUCT((V$107:V$108)*TRANSPOSE(($D113:$E113))),0)</f>
        <v>726297.53422154638</v>
      </c>
      <c r="W113" s="31" cm="1">
        <f t="array" ref="W113">W$106+IF($C113&lt;&gt;0,SUMPRODUCT((W$107:W$108)*TRANSPOSE(($D113:$E113))),0)</f>
        <v>726297.53422154638</v>
      </c>
      <c r="X113" s="31" cm="1">
        <f t="array" ref="X113">X$106+IF($C113&lt;&gt;0,SUMPRODUCT((X$107:X$108)*TRANSPOSE(($D113:$E113))),0)</f>
        <v>726297.53422154638</v>
      </c>
      <c r="Y113" s="31" cm="1">
        <f t="array" ref="Y113">Y$106+IF($C113&lt;&gt;0,SUMPRODUCT((Y$107:Y$108)*TRANSPOSE(($D113:$E113))),0)</f>
        <v>726297.53422154638</v>
      </c>
      <c r="Z113" s="31" cm="1">
        <f t="array" ref="Z113">Z$106+IF($C113&lt;&gt;0,SUMPRODUCT((Z$107:Z$108)*TRANSPOSE(($D113:$E113))),0)</f>
        <v>726297.53422154638</v>
      </c>
      <c r="AA113" s="31" cm="1">
        <f t="array" ref="AA113">AA$106+IF($C113&lt;&gt;0,SUMPRODUCT((AA$107:AA$108)*TRANSPOSE(($D113:$E113))),0)</f>
        <v>726297.53422154638</v>
      </c>
      <c r="AB113" s="31" cm="1">
        <f t="array" ref="AB113">AB$106+IF($C113&lt;&gt;0,SUMPRODUCT((AB$107:AB$108)*TRANSPOSE(($D113:$E113))),0)</f>
        <v>726297.53422154638</v>
      </c>
      <c r="AC113" s="31" cm="1">
        <f t="array" ref="AC113">AC$106+IF($C113&lt;&gt;0,SUMPRODUCT((AC$107:AC$108)*TRANSPOSE(($D113:$E113))),0)</f>
        <v>726297.53422154638</v>
      </c>
      <c r="AD113" s="31" cm="1">
        <f t="array" ref="AD113">AD$106+IF($C113&lt;&gt;0,SUMPRODUCT((AD$107:AD$108)*TRANSPOSE(($D113:$E113))),0)</f>
        <v>726297.53422154638</v>
      </c>
      <c r="AE113" s="31" cm="1">
        <f t="array" ref="AE113">AE$106+IF($C113&lt;&gt;0,SUMPRODUCT((AE$107:AE$108)*TRANSPOSE(($D113:$E113))),0)</f>
        <v>726297.53422154638</v>
      </c>
      <c r="AF113" s="31" cm="1">
        <f t="array" ref="AF113">AF$106+IF($C113&lt;&gt;0,SUMPRODUCT((AF$107:AF$108)*TRANSPOSE(($D113:$E113))),0)</f>
        <v>726297.53422154638</v>
      </c>
      <c r="AG113" s="31" cm="1">
        <f t="array" ref="AG113">AG$106+IF($C113&lt;&gt;0,SUMPRODUCT((AG$107:AG$108)*TRANSPOSE(($D113:$E113))),0)</f>
        <v>726297.53422154638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-333020.83700620639</v>
      </c>
      <c r="L114" s="31" cm="1">
        <f t="array" ref="L114">L$106+IF($C114&lt;&gt;0,SUMPRODUCT((L$107:L$108)*TRANSPOSE(($D114:$E114))),0)</f>
        <v>-718907.8505494839</v>
      </c>
      <c r="M114" s="31" cm="1">
        <f t="array" ref="M114">M$106+IF($C114&lt;&gt;0,SUMPRODUCT((M$107:M$108)*TRANSPOSE(($D114:$E114))),0)</f>
        <v>-639840.79921106051</v>
      </c>
      <c r="N114" s="31" cm="1">
        <f t="array" ref="N114">N$106+IF($C114&lt;&gt;0,SUMPRODUCT((N$107:N$108)*TRANSPOSE(($D114:$E114))),0)</f>
        <v>-541779.12344945362</v>
      </c>
      <c r="O114" s="31" cm="1">
        <f t="array" ref="O114">O$106+IF($C114&lt;&gt;0,SUMPRODUCT((O$107:O$108)*TRANSPOSE(($D114:$E114))),0)</f>
        <v>-306953.20378628519</v>
      </c>
      <c r="P114" s="31" cm="1">
        <f t="array" ref="P114">P$106+IF($C114&lt;&gt;0,SUMPRODUCT((P$107:P$108)*TRANSPOSE(($D114:$E114))),0)</f>
        <v>132792.79313166969</v>
      </c>
      <c r="Q114" s="31" cm="1">
        <f t="array" ref="Q114">Q$106+IF($C114&lt;&gt;0,SUMPRODUCT((Q$107:Q$108)*TRANSPOSE(($D114:$E114))),0)</f>
        <v>653015.84492774075</v>
      </c>
      <c r="R114" s="31" cm="1">
        <f t="array" ref="R114">R$106+IF($C114&lt;&gt;0,SUMPRODUCT((R$107:R$108)*TRANSPOSE(($D114:$E114))),0)</f>
        <v>653015.84492774075</v>
      </c>
      <c r="S114" s="31" cm="1">
        <f t="array" ref="S114">S$106+IF($C114&lt;&gt;0,SUMPRODUCT((S$107:S$108)*TRANSPOSE(($D114:$E114))),0)</f>
        <v>653015.84492774075</v>
      </c>
      <c r="T114" s="31" cm="1">
        <f t="array" ref="T114">T$106+IF($C114&lt;&gt;0,SUMPRODUCT((T$107:T$108)*TRANSPOSE(($D114:$E114))),0)</f>
        <v>653015.84492774075</v>
      </c>
      <c r="U114" s="31" cm="1">
        <f t="array" ref="U114">U$106+IF($C114&lt;&gt;0,SUMPRODUCT((U$107:U$108)*TRANSPOSE(($D114:$E114))),0)</f>
        <v>653015.84492774075</v>
      </c>
      <c r="V114" s="31" cm="1">
        <f t="array" ref="V114">V$106+IF($C114&lt;&gt;0,SUMPRODUCT((V$107:V$108)*TRANSPOSE(($D114:$E114))),0)</f>
        <v>653015.84492774075</v>
      </c>
      <c r="W114" s="31" cm="1">
        <f t="array" ref="W114">W$106+IF($C114&lt;&gt;0,SUMPRODUCT((W$107:W$108)*TRANSPOSE(($D114:$E114))),0)</f>
        <v>653015.84492774075</v>
      </c>
      <c r="X114" s="31" cm="1">
        <f t="array" ref="X114">X$106+IF($C114&lt;&gt;0,SUMPRODUCT((X$107:X$108)*TRANSPOSE(($D114:$E114))),0)</f>
        <v>653015.84492774075</v>
      </c>
      <c r="Y114" s="31" cm="1">
        <f t="array" ref="Y114">Y$106+IF($C114&lt;&gt;0,SUMPRODUCT((Y$107:Y$108)*TRANSPOSE(($D114:$E114))),0)</f>
        <v>653015.84492774075</v>
      </c>
      <c r="Z114" s="31" cm="1">
        <f t="array" ref="Z114">Z$106+IF($C114&lt;&gt;0,SUMPRODUCT((Z$107:Z$108)*TRANSPOSE(($D114:$E114))),0)</f>
        <v>653015.84492774075</v>
      </c>
      <c r="AA114" s="31" cm="1">
        <f t="array" ref="AA114">AA$106+IF($C114&lt;&gt;0,SUMPRODUCT((AA$107:AA$108)*TRANSPOSE(($D114:$E114))),0)</f>
        <v>653015.84492774075</v>
      </c>
      <c r="AB114" s="31" cm="1">
        <f t="array" ref="AB114">AB$106+IF($C114&lt;&gt;0,SUMPRODUCT((AB$107:AB$108)*TRANSPOSE(($D114:$E114))),0)</f>
        <v>653015.84492774075</v>
      </c>
      <c r="AC114" s="31" cm="1">
        <f t="array" ref="AC114">AC$106+IF($C114&lt;&gt;0,SUMPRODUCT((AC$107:AC$108)*TRANSPOSE(($D114:$E114))),0)</f>
        <v>653015.84492774075</v>
      </c>
      <c r="AD114" s="31" cm="1">
        <f t="array" ref="AD114">AD$106+IF($C114&lt;&gt;0,SUMPRODUCT((AD$107:AD$108)*TRANSPOSE(($D114:$E114))),0)</f>
        <v>653015.84492774075</v>
      </c>
      <c r="AE114" s="31" cm="1">
        <f t="array" ref="AE114">AE$106+IF($C114&lt;&gt;0,SUMPRODUCT((AE$107:AE$108)*TRANSPOSE(($D114:$E114))),0)</f>
        <v>653015.84492774075</v>
      </c>
      <c r="AF114" s="31" cm="1">
        <f t="array" ref="AF114">AF$106+IF($C114&lt;&gt;0,SUMPRODUCT((AF$107:AF$108)*TRANSPOSE(($D114:$E114))),0)</f>
        <v>653015.84492774075</v>
      </c>
      <c r="AG114" s="31" cm="1">
        <f t="array" ref="AG114">AG$106+IF($C114&lt;&gt;0,SUMPRODUCT((AG$107:AG$108)*TRANSPOSE(($D114:$E114))),0)</f>
        <v>653015.84492774075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-294998.55477039953</v>
      </c>
      <c r="L115" s="31" cm="1">
        <f t="array" ref="L115">L$106+IF($C115&lt;&gt;0,SUMPRODUCT((L$107:L$108)*TRANSPOSE(($D115:$E115))),0)</f>
        <v>-635938.30217985832</v>
      </c>
      <c r="M115" s="31" cm="1">
        <f t="array" ref="M115">M$106+IF($C115&lt;&gt;0,SUMPRODUCT((M$107:M$108)*TRANSPOSE(($D115:$E115))),0)</f>
        <v>-548086.02291494352</v>
      </c>
      <c r="N115" s="31" cm="1">
        <f t="array" ref="N115">N$106+IF($C115&lt;&gt;0,SUMPRODUCT((N$107:N$108)*TRANSPOSE(($D115:$E115))),0)</f>
        <v>-439128.60540204699</v>
      </c>
      <c r="O115" s="31" cm="1">
        <f t="array" ref="O115">O$106+IF($C115&lt;&gt;0,SUMPRODUCT((O$107:O$108)*TRANSPOSE(($D115:$E115))),0)</f>
        <v>-178210.91688741534</v>
      </c>
      <c r="P115" s="31" cm="1">
        <f t="array" ref="P115">P$106+IF($C115&lt;&gt;0,SUMPRODUCT((P$107:P$108)*TRANSPOSE(($D115:$E115))),0)</f>
        <v>310395.74635475676</v>
      </c>
      <c r="Q115" s="31" cm="1">
        <f t="array" ref="Q115">Q$106+IF($C115&lt;&gt;0,SUMPRODUCT((Q$107:Q$108)*TRANSPOSE(($D115:$E115))),0)</f>
        <v>888421.35946150229</v>
      </c>
      <c r="R115" s="31" cm="1">
        <f t="array" ref="R115">R$106+IF($C115&lt;&gt;0,SUMPRODUCT((R$107:R$108)*TRANSPOSE(($D115:$E115))),0)</f>
        <v>888421.35946150229</v>
      </c>
      <c r="S115" s="31" cm="1">
        <f t="array" ref="S115">S$106+IF($C115&lt;&gt;0,SUMPRODUCT((S$107:S$108)*TRANSPOSE(($D115:$E115))),0)</f>
        <v>888421.35946150229</v>
      </c>
      <c r="T115" s="31" cm="1">
        <f t="array" ref="T115">T$106+IF($C115&lt;&gt;0,SUMPRODUCT((T$107:T$108)*TRANSPOSE(($D115:$E115))),0)</f>
        <v>888421.35946150229</v>
      </c>
      <c r="U115" s="31" cm="1">
        <f t="array" ref="U115">U$106+IF($C115&lt;&gt;0,SUMPRODUCT((U$107:U$108)*TRANSPOSE(($D115:$E115))),0)</f>
        <v>888421.35946150229</v>
      </c>
      <c r="V115" s="31" cm="1">
        <f t="array" ref="V115">V$106+IF($C115&lt;&gt;0,SUMPRODUCT((V$107:V$108)*TRANSPOSE(($D115:$E115))),0)</f>
        <v>888421.35946150229</v>
      </c>
      <c r="W115" s="31" cm="1">
        <f t="array" ref="W115">W$106+IF($C115&lt;&gt;0,SUMPRODUCT((W$107:W$108)*TRANSPOSE(($D115:$E115))),0)</f>
        <v>888421.35946150229</v>
      </c>
      <c r="X115" s="31" cm="1">
        <f t="array" ref="X115">X$106+IF($C115&lt;&gt;0,SUMPRODUCT((X$107:X$108)*TRANSPOSE(($D115:$E115))),0)</f>
        <v>888421.35946150229</v>
      </c>
      <c r="Y115" s="31" cm="1">
        <f t="array" ref="Y115">Y$106+IF($C115&lt;&gt;0,SUMPRODUCT((Y$107:Y$108)*TRANSPOSE(($D115:$E115))),0)</f>
        <v>888421.35946150229</v>
      </c>
      <c r="Z115" s="31" cm="1">
        <f t="array" ref="Z115">Z$106+IF($C115&lt;&gt;0,SUMPRODUCT((Z$107:Z$108)*TRANSPOSE(($D115:$E115))),0)</f>
        <v>888421.35946150229</v>
      </c>
      <c r="AA115" s="31" cm="1">
        <f t="array" ref="AA115">AA$106+IF($C115&lt;&gt;0,SUMPRODUCT((AA$107:AA$108)*TRANSPOSE(($D115:$E115))),0)</f>
        <v>888421.35946150229</v>
      </c>
      <c r="AB115" s="31" cm="1">
        <f t="array" ref="AB115">AB$106+IF($C115&lt;&gt;0,SUMPRODUCT((AB$107:AB$108)*TRANSPOSE(($D115:$E115))),0)</f>
        <v>888421.35946150229</v>
      </c>
      <c r="AC115" s="31" cm="1">
        <f t="array" ref="AC115">AC$106+IF($C115&lt;&gt;0,SUMPRODUCT((AC$107:AC$108)*TRANSPOSE(($D115:$E115))),0)</f>
        <v>888421.35946150229</v>
      </c>
      <c r="AD115" s="31" cm="1">
        <f t="array" ref="AD115">AD$106+IF($C115&lt;&gt;0,SUMPRODUCT((AD$107:AD$108)*TRANSPOSE(($D115:$E115))),0)</f>
        <v>888421.35946150229</v>
      </c>
      <c r="AE115" s="31" cm="1">
        <f t="array" ref="AE115">AE$106+IF($C115&lt;&gt;0,SUMPRODUCT((AE$107:AE$108)*TRANSPOSE(($D115:$E115))),0)</f>
        <v>888421.35946150229</v>
      </c>
      <c r="AF115" s="31" cm="1">
        <f t="array" ref="AF115">AF$106+IF($C115&lt;&gt;0,SUMPRODUCT((AF$107:AF$108)*TRANSPOSE(($D115:$E115))),0)</f>
        <v>888421.35946150229</v>
      </c>
      <c r="AG115" s="31" cm="1">
        <f t="array" ref="AG115">AG$106+IF($C115&lt;&gt;0,SUMPRODUCT((AG$107:AG$108)*TRANSPOSE(($D115:$E115))),0)</f>
        <v>888421.35946150229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-294998.55477039953</v>
      </c>
      <c r="L116" s="31" cm="1">
        <f t="array" ref="L116">L$106+IF($C116&lt;&gt;0,SUMPRODUCT((L$107:L$108)*TRANSPOSE(($D116:$E116))),0)</f>
        <v>-635938.30217985832</v>
      </c>
      <c r="M116" s="31" cm="1">
        <f t="array" ref="M116">M$106+IF($C116&lt;&gt;0,SUMPRODUCT((M$107:M$108)*TRANSPOSE(($D116:$E116))),0)</f>
        <v>-548086.02291494352</v>
      </c>
      <c r="N116" s="31" cm="1">
        <f t="array" ref="N116">N$106+IF($C116&lt;&gt;0,SUMPRODUCT((N$107:N$108)*TRANSPOSE(($D116:$E116))),0)</f>
        <v>-439128.60540204699</v>
      </c>
      <c r="O116" s="31" cm="1">
        <f t="array" ref="O116">O$106+IF($C116&lt;&gt;0,SUMPRODUCT((O$107:O$108)*TRANSPOSE(($D116:$E116))),0)</f>
        <v>-178210.91688741534</v>
      </c>
      <c r="P116" s="31" cm="1">
        <f t="array" ref="P116">P$106+IF($C116&lt;&gt;0,SUMPRODUCT((P$107:P$108)*TRANSPOSE(($D116:$E116))),0)</f>
        <v>310395.74635475676</v>
      </c>
      <c r="Q116" s="31" cm="1">
        <f t="array" ref="Q116">Q$106+IF($C116&lt;&gt;0,SUMPRODUCT((Q$107:Q$108)*TRANSPOSE(($D116:$E116))),0)</f>
        <v>888421.35946150229</v>
      </c>
      <c r="R116" s="31" cm="1">
        <f t="array" ref="R116">R$106+IF($C116&lt;&gt;0,SUMPRODUCT((R$107:R$108)*TRANSPOSE(($D116:$E116))),0)</f>
        <v>888421.35946150229</v>
      </c>
      <c r="S116" s="31" cm="1">
        <f t="array" ref="S116">S$106+IF($C116&lt;&gt;0,SUMPRODUCT((S$107:S$108)*TRANSPOSE(($D116:$E116))),0)</f>
        <v>888421.35946150229</v>
      </c>
      <c r="T116" s="31" cm="1">
        <f t="array" ref="T116">T$106+IF($C116&lt;&gt;0,SUMPRODUCT((T$107:T$108)*TRANSPOSE(($D116:$E116))),0)</f>
        <v>888421.35946150229</v>
      </c>
      <c r="U116" s="31" cm="1">
        <f t="array" ref="U116">U$106+IF($C116&lt;&gt;0,SUMPRODUCT((U$107:U$108)*TRANSPOSE(($D116:$E116))),0)</f>
        <v>888421.35946150229</v>
      </c>
      <c r="V116" s="31" cm="1">
        <f t="array" ref="V116">V$106+IF($C116&lt;&gt;0,SUMPRODUCT((V$107:V$108)*TRANSPOSE(($D116:$E116))),0)</f>
        <v>888421.35946150229</v>
      </c>
      <c r="W116" s="31" cm="1">
        <f t="array" ref="W116">W$106+IF($C116&lt;&gt;0,SUMPRODUCT((W$107:W$108)*TRANSPOSE(($D116:$E116))),0)</f>
        <v>888421.35946150229</v>
      </c>
      <c r="X116" s="31" cm="1">
        <f t="array" ref="X116">X$106+IF($C116&lt;&gt;0,SUMPRODUCT((X$107:X$108)*TRANSPOSE(($D116:$E116))),0)</f>
        <v>888421.35946150229</v>
      </c>
      <c r="Y116" s="31" cm="1">
        <f t="array" ref="Y116">Y$106+IF($C116&lt;&gt;0,SUMPRODUCT((Y$107:Y$108)*TRANSPOSE(($D116:$E116))),0)</f>
        <v>888421.35946150229</v>
      </c>
      <c r="Z116" s="31" cm="1">
        <f t="array" ref="Z116">Z$106+IF($C116&lt;&gt;0,SUMPRODUCT((Z$107:Z$108)*TRANSPOSE(($D116:$E116))),0)</f>
        <v>888421.35946150229</v>
      </c>
      <c r="AA116" s="31" cm="1">
        <f t="array" ref="AA116">AA$106+IF($C116&lt;&gt;0,SUMPRODUCT((AA$107:AA$108)*TRANSPOSE(($D116:$E116))),0)</f>
        <v>888421.35946150229</v>
      </c>
      <c r="AB116" s="31" cm="1">
        <f t="array" ref="AB116">AB$106+IF($C116&lt;&gt;0,SUMPRODUCT((AB$107:AB$108)*TRANSPOSE(($D116:$E116))),0)</f>
        <v>888421.35946150229</v>
      </c>
      <c r="AC116" s="31" cm="1">
        <f t="array" ref="AC116">AC$106+IF($C116&lt;&gt;0,SUMPRODUCT((AC$107:AC$108)*TRANSPOSE(($D116:$E116))),0)</f>
        <v>888421.35946150229</v>
      </c>
      <c r="AD116" s="31" cm="1">
        <f t="array" ref="AD116">AD$106+IF($C116&lt;&gt;0,SUMPRODUCT((AD$107:AD$108)*TRANSPOSE(($D116:$E116))),0)</f>
        <v>888421.35946150229</v>
      </c>
      <c r="AE116" s="31" cm="1">
        <f t="array" ref="AE116">AE$106+IF($C116&lt;&gt;0,SUMPRODUCT((AE$107:AE$108)*TRANSPOSE(($D116:$E116))),0)</f>
        <v>888421.35946150229</v>
      </c>
      <c r="AF116" s="31" cm="1">
        <f t="array" ref="AF116">AF$106+IF($C116&lt;&gt;0,SUMPRODUCT((AF$107:AF$108)*TRANSPOSE(($D116:$E116))),0)</f>
        <v>888421.35946150229</v>
      </c>
      <c r="AG116" s="31" cm="1">
        <f t="array" ref="AG116">AG$106+IF($C116&lt;&gt;0,SUMPRODUCT((AG$107:AG$108)*TRANSPOSE(($D116:$E116))),0)</f>
        <v>888421.35946150229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-294998.55477039953</v>
      </c>
      <c r="L117" s="31" cm="1">
        <f t="array" ref="L117">L$106+IF($C117&lt;&gt;0,SUMPRODUCT((L$107:L$108)*TRANSPOSE(($D117:$E117))),0)</f>
        <v>-635938.30217985832</v>
      </c>
      <c r="M117" s="31" cm="1">
        <f t="array" ref="M117">M$106+IF($C117&lt;&gt;0,SUMPRODUCT((M$107:M$108)*TRANSPOSE(($D117:$E117))),0)</f>
        <v>-548086.02291494352</v>
      </c>
      <c r="N117" s="31" cm="1">
        <f t="array" ref="N117">N$106+IF($C117&lt;&gt;0,SUMPRODUCT((N$107:N$108)*TRANSPOSE(($D117:$E117))),0)</f>
        <v>-439128.60540204699</v>
      </c>
      <c r="O117" s="31" cm="1">
        <f t="array" ref="O117">O$106+IF($C117&lt;&gt;0,SUMPRODUCT((O$107:O$108)*TRANSPOSE(($D117:$E117))),0)</f>
        <v>-178210.91688741534</v>
      </c>
      <c r="P117" s="31" cm="1">
        <f t="array" ref="P117">P$106+IF($C117&lt;&gt;0,SUMPRODUCT((P$107:P$108)*TRANSPOSE(($D117:$E117))),0)</f>
        <v>310395.74635475676</v>
      </c>
      <c r="Q117" s="31" cm="1">
        <f t="array" ref="Q117">Q$106+IF($C117&lt;&gt;0,SUMPRODUCT((Q$107:Q$108)*TRANSPOSE(($D117:$E117))),0)</f>
        <v>888421.35946150229</v>
      </c>
      <c r="R117" s="31" cm="1">
        <f t="array" ref="R117">R$106+IF($C117&lt;&gt;0,SUMPRODUCT((R$107:R$108)*TRANSPOSE(($D117:$E117))),0)</f>
        <v>888421.35946150229</v>
      </c>
      <c r="S117" s="31" cm="1">
        <f t="array" ref="S117">S$106+IF($C117&lt;&gt;0,SUMPRODUCT((S$107:S$108)*TRANSPOSE(($D117:$E117))),0)</f>
        <v>888421.35946150229</v>
      </c>
      <c r="T117" s="31" cm="1">
        <f t="array" ref="T117">T$106+IF($C117&lt;&gt;0,SUMPRODUCT((T$107:T$108)*TRANSPOSE(($D117:$E117))),0)</f>
        <v>888421.35946150229</v>
      </c>
      <c r="U117" s="31" cm="1">
        <f t="array" ref="U117">U$106+IF($C117&lt;&gt;0,SUMPRODUCT((U$107:U$108)*TRANSPOSE(($D117:$E117))),0)</f>
        <v>888421.35946150229</v>
      </c>
      <c r="V117" s="31" cm="1">
        <f t="array" ref="V117">V$106+IF($C117&lt;&gt;0,SUMPRODUCT((V$107:V$108)*TRANSPOSE(($D117:$E117))),0)</f>
        <v>888421.35946150229</v>
      </c>
      <c r="W117" s="31" cm="1">
        <f t="array" ref="W117">W$106+IF($C117&lt;&gt;0,SUMPRODUCT((W$107:W$108)*TRANSPOSE(($D117:$E117))),0)</f>
        <v>888421.35946150229</v>
      </c>
      <c r="X117" s="31" cm="1">
        <f t="array" ref="X117">X$106+IF($C117&lt;&gt;0,SUMPRODUCT((X$107:X$108)*TRANSPOSE(($D117:$E117))),0)</f>
        <v>888421.35946150229</v>
      </c>
      <c r="Y117" s="31" cm="1">
        <f t="array" ref="Y117">Y$106+IF($C117&lt;&gt;0,SUMPRODUCT((Y$107:Y$108)*TRANSPOSE(($D117:$E117))),0)</f>
        <v>888421.35946150229</v>
      </c>
      <c r="Z117" s="31" cm="1">
        <f t="array" ref="Z117">Z$106+IF($C117&lt;&gt;0,SUMPRODUCT((Z$107:Z$108)*TRANSPOSE(($D117:$E117))),0)</f>
        <v>888421.35946150229</v>
      </c>
      <c r="AA117" s="31" cm="1">
        <f t="array" ref="AA117">AA$106+IF($C117&lt;&gt;0,SUMPRODUCT((AA$107:AA$108)*TRANSPOSE(($D117:$E117))),0)</f>
        <v>888421.35946150229</v>
      </c>
      <c r="AB117" s="31" cm="1">
        <f t="array" ref="AB117">AB$106+IF($C117&lt;&gt;0,SUMPRODUCT((AB$107:AB$108)*TRANSPOSE(($D117:$E117))),0)</f>
        <v>888421.35946150229</v>
      </c>
      <c r="AC117" s="31" cm="1">
        <f t="array" ref="AC117">AC$106+IF($C117&lt;&gt;0,SUMPRODUCT((AC$107:AC$108)*TRANSPOSE(($D117:$E117))),0)</f>
        <v>888421.35946150229</v>
      </c>
      <c r="AD117" s="31" cm="1">
        <f t="array" ref="AD117">AD$106+IF($C117&lt;&gt;0,SUMPRODUCT((AD$107:AD$108)*TRANSPOSE(($D117:$E117))),0)</f>
        <v>888421.35946150229</v>
      </c>
      <c r="AE117" s="31" cm="1">
        <f t="array" ref="AE117">AE$106+IF($C117&lt;&gt;0,SUMPRODUCT((AE$107:AE$108)*TRANSPOSE(($D117:$E117))),0)</f>
        <v>888421.35946150229</v>
      </c>
      <c r="AF117" s="31" cm="1">
        <f t="array" ref="AF117">AF$106+IF($C117&lt;&gt;0,SUMPRODUCT((AF$107:AF$108)*TRANSPOSE(($D117:$E117))),0)</f>
        <v>888421.35946150229</v>
      </c>
      <c r="AG117" s="31" cm="1">
        <f t="array" ref="AG117">AG$106+IF($C117&lt;&gt;0,SUMPRODUCT((AG$107:AG$108)*TRANSPOSE(($D117:$E117))),0)</f>
        <v>888421.35946150229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T11" activePane="bottomRight" state="frozen"/>
      <selection activeCell="C14" sqref="C14:C16"/>
      <selection pane="topRight" activeCell="C14" sqref="C14:C16"/>
      <selection pane="bottomLeft" activeCell="C14" sqref="C14:C16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0.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CBD security of supply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Construct new feeders from MG to JA and rebuild J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250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7918867.3000000007</v>
      </c>
      <c r="K14" s="32">
        <v>27869805.709891036</v>
      </c>
      <c r="L14" s="32">
        <v>24800000</v>
      </c>
      <c r="M14" s="32">
        <v>18600000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30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30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7918867.3000000007</v>
      </c>
      <c r="K17" s="106">
        <f t="shared" si="0"/>
        <v>27869805.709891036</v>
      </c>
      <c r="L17" s="106">
        <f t="shared" si="0"/>
        <v>24800000</v>
      </c>
      <c r="M17" s="106">
        <f t="shared" si="0"/>
        <v>18600000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5.1640124710728506E-2</v>
      </c>
      <c r="J27" s="172">
        <v>0.26938690619321187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53187.175617833505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2746.5923819163409</v>
      </c>
      <c r="J28" s="302">
        <f t="shared" ref="J28:AG28" si="2">J27*$E$28</f>
        <v>14327.9286888432</v>
      </c>
      <c r="K28" s="302">
        <f t="shared" si="2"/>
        <v>0</v>
      </c>
      <c r="L28" s="302">
        <f t="shared" si="2"/>
        <v>0</v>
      </c>
      <c r="M28" s="302">
        <f t="shared" si="2"/>
        <v>0</v>
      </c>
      <c r="N28" s="302">
        <f t="shared" si="2"/>
        <v>0</v>
      </c>
      <c r="O28" s="302">
        <f t="shared" si="2"/>
        <v>0</v>
      </c>
      <c r="P28" s="302">
        <f t="shared" si="2"/>
        <v>0</v>
      </c>
      <c r="Q28" s="302">
        <f t="shared" si="2"/>
        <v>0</v>
      </c>
      <c r="R28" s="302">
        <f t="shared" si="2"/>
        <v>0</v>
      </c>
      <c r="S28" s="302">
        <f t="shared" si="2"/>
        <v>0</v>
      </c>
      <c r="T28" s="302">
        <f t="shared" si="2"/>
        <v>0</v>
      </c>
      <c r="U28" s="302">
        <f t="shared" si="2"/>
        <v>0</v>
      </c>
      <c r="V28" s="302">
        <f t="shared" si="2"/>
        <v>0</v>
      </c>
      <c r="W28" s="302">
        <f t="shared" si="2"/>
        <v>0</v>
      </c>
      <c r="X28" s="302">
        <f t="shared" si="2"/>
        <v>0</v>
      </c>
      <c r="Y28" s="302">
        <f t="shared" si="2"/>
        <v>0</v>
      </c>
      <c r="Z28" s="302">
        <f t="shared" si="2"/>
        <v>0</v>
      </c>
      <c r="AA28" s="302">
        <f t="shared" si="2"/>
        <v>0</v>
      </c>
      <c r="AB28" s="302">
        <f t="shared" si="2"/>
        <v>0</v>
      </c>
      <c r="AC28" s="302">
        <f t="shared" si="2"/>
        <v>0</v>
      </c>
      <c r="AD28" s="302">
        <f t="shared" si="2"/>
        <v>0</v>
      </c>
      <c r="AE28" s="302">
        <f t="shared" si="2"/>
        <v>0</v>
      </c>
      <c r="AF28" s="302">
        <f t="shared" si="2"/>
        <v>0</v>
      </c>
      <c r="AG28" s="302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2746.5923819163409</v>
      </c>
      <c r="J36" s="174">
        <f t="shared" ref="J36:AB36" si="3">SUM(J28:J34)</f>
        <v>14327.9286888432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>SUM(AC28:AC34)</f>
        <v>0</v>
      </c>
      <c r="AD36" s="174">
        <f>SUM(AD28:AD34)</f>
        <v>0</v>
      </c>
      <c r="AE36" s="174">
        <f>SUM(AE28:AE34)</f>
        <v>0</v>
      </c>
      <c r="AF36" s="174">
        <f>SUM(AF28:AF34)</f>
        <v>0</v>
      </c>
      <c r="AG36" s="174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42612.133793834502</v>
      </c>
      <c r="L64" s="135">
        <f>(1-INDEX(Data!$C$9:$C$13, MATCH($A$3, options,0)))*('Option1 (base case)'!L36-L36)</f>
        <v>96878.590758198508</v>
      </c>
      <c r="M64" s="135">
        <f>(1-INDEX(Data!$C$9:$C$13, MATCH($A$3, options,0)))*('Option1 (base case)'!M36-M36)</f>
        <v>184730.87002311336</v>
      </c>
      <c r="N64" s="135">
        <f>(1-INDEX(Data!$C$9:$C$13, MATCH($A$3, options,0)))*('Option1 (base case)'!N36-N36)</f>
        <v>331327.82364410488</v>
      </c>
      <c r="O64" s="135">
        <f>(1-INDEX(Data!$C$9:$C$13, MATCH($A$3, options,0)))*('Option1 (base case)'!O36-O36)</f>
        <v>644684.13184776099</v>
      </c>
      <c r="P64" s="135">
        <f>(1-INDEX(Data!$C$9:$C$13, MATCH($A$3, options,0)))*('Option1 (base case)'!P36-P36)</f>
        <v>1239706.7792399526</v>
      </c>
      <c r="Q64" s="135">
        <f>(1-INDEX(Data!$C$9:$C$13, MATCH($A$3, options,0)))*('Option1 (base case)'!Q36-Q36)</f>
        <v>1970653.3145448922</v>
      </c>
      <c r="R64" s="135">
        <f>(1-INDEX(Data!$C$9:$C$13, MATCH($A$3, options,0)))*('Option1 (base case)'!R36-R36)</f>
        <v>1970653.3145448922</v>
      </c>
      <c r="S64" s="135">
        <f>(1-INDEX(Data!$C$9:$C$13, MATCH($A$3, options,0)))*('Option1 (base case)'!S36-S36)</f>
        <v>1970653.3145448922</v>
      </c>
      <c r="T64" s="135">
        <f>(1-INDEX(Data!$C$9:$C$13, MATCH($A$3, options,0)))*('Option1 (base case)'!T36-T36)</f>
        <v>1970653.3145448922</v>
      </c>
      <c r="U64" s="135">
        <f>(1-INDEX(Data!$C$9:$C$13, MATCH($A$3, options,0)))*('Option1 (base case)'!U36-U36)</f>
        <v>1970653.3145448922</v>
      </c>
      <c r="V64" s="135">
        <f>(1-INDEX(Data!$C$9:$C$13, MATCH($A$3, options,0)))*('Option1 (base case)'!V36-V36)</f>
        <v>1970653.3145448922</v>
      </c>
      <c r="W64" s="135">
        <f>(1-INDEX(Data!$C$9:$C$13, MATCH($A$3, options,0)))*('Option1 (base case)'!W36-W36)</f>
        <v>1970653.3145448922</v>
      </c>
      <c r="X64" s="135">
        <f>(1-INDEX(Data!$C$9:$C$13, MATCH($A$3, options,0)))*('Option1 (base case)'!X36-X36)</f>
        <v>1970653.3145448922</v>
      </c>
      <c r="Y64" s="135">
        <f>(1-INDEX(Data!$C$9:$C$13, MATCH($A$3, options,0)))*('Option1 (base case)'!Y36-Y36)</f>
        <v>1970653.3145448922</v>
      </c>
      <c r="Z64" s="135">
        <f>(1-INDEX(Data!$C$9:$C$13, MATCH($A$3, options,0)))*('Option1 (base case)'!Z36-Z36)</f>
        <v>1970653.3145448922</v>
      </c>
      <c r="AA64" s="135">
        <f>(1-INDEX(Data!$C$9:$C$13, MATCH($A$3, options,0)))*('Option1 (base case)'!AA36-AA36)</f>
        <v>1970653.3145448922</v>
      </c>
      <c r="AB64" s="135">
        <f>(1-INDEX(Data!$C$9:$C$13, MATCH($A$3, options,0)))*('Option1 (base case)'!AB36-AB36)</f>
        <v>1970653.3145448922</v>
      </c>
      <c r="AC64" s="135">
        <f>(1-INDEX(Data!$C$9:$C$13, MATCH($A$3, options,0)))*('Option1 (base case)'!AC36-AC36)</f>
        <v>1970653.3145448922</v>
      </c>
      <c r="AD64" s="135">
        <f>(1-INDEX(Data!$C$9:$C$13, MATCH($A$3, options,0)))*('Option1 (base case)'!AD36-AD36)</f>
        <v>1970653.3145448922</v>
      </c>
      <c r="AE64" s="135">
        <f>(1-INDEX(Data!$C$9:$C$13, MATCH($A$3, options,0)))*('Option1 (base case)'!AE36-AE36)</f>
        <v>1970653.3145448922</v>
      </c>
      <c r="AF64" s="135">
        <f>(1-INDEX(Data!$C$9:$C$13, MATCH($A$3, options,0)))*('Option1 (base case)'!AF36-AF36)</f>
        <v>1970653.3145448922</v>
      </c>
      <c r="AG64" s="135">
        <f>(1-INDEX(Data!$C$9:$C$13, MATCH($A$3, options,0)))*('Option1 (base case)'!AG36-AG36)</f>
        <v>1970653.3145448922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Jumbo feeders MG ZSS to Docklands &amp;  rebuild J ZSS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-7918867.3000000007</v>
      </c>
      <c r="K67" s="119">
        <f t="shared" si="5"/>
        <v>-27869805.709891036</v>
      </c>
      <c r="L67" s="119">
        <f t="shared" si="5"/>
        <v>-24800000</v>
      </c>
      <c r="M67" s="119">
        <f t="shared" si="5"/>
        <v>-18600000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Jumbo feeders MG ZSS to Docklands &amp;  rebuild J ZSS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-7918867.3000000007</v>
      </c>
      <c r="K72" s="119" cm="1">
        <f t="array" ref="K72">SUMPRODUCT(($I67:K67))-SUMPRODUCT(($I67:K67)*($I$6:K$6&lt;=(K$6-$E14)))</f>
        <v>-35788673.009891033</v>
      </c>
      <c r="L72" s="119" cm="1">
        <f t="array" ref="L72">SUMPRODUCT(($I67:L67))-SUMPRODUCT(($I67:L67)*($I$6:L$6&lt;=(L$6-$E14)))</f>
        <v>-60588673.009891033</v>
      </c>
      <c r="M72" s="119" cm="1">
        <f t="array" ref="M72">SUMPRODUCT(($I67:M67))-SUMPRODUCT(($I67:M67)*($I$6:M$6&lt;=(M$6-$E14)))</f>
        <v>-79188673.009891033</v>
      </c>
      <c r="N72" s="119" cm="1">
        <f t="array" ref="N72">SUMPRODUCT(($I67:N67))-SUMPRODUCT(($I67:N67)*($I$6:N$6&lt;=(N$6-$E14)))</f>
        <v>-79188673.009891033</v>
      </c>
      <c r="O72" s="119" cm="1">
        <f t="array" ref="O72">SUMPRODUCT(($I67:O67))-SUMPRODUCT(($I67:O67)*($I$6:O$6&lt;=(O$6-$E14)))</f>
        <v>-79188673.009891033</v>
      </c>
      <c r="P72" s="119" cm="1">
        <f t="array" ref="P72">SUMPRODUCT(($I67:P67))-SUMPRODUCT(($I67:P67)*($I$6:P$6&lt;=(P$6-$E14)))</f>
        <v>-79188673.009891033</v>
      </c>
      <c r="Q72" s="119" cm="1">
        <f t="array" ref="Q72">SUMPRODUCT(($I67:Q67))-SUMPRODUCT(($I67:Q67)*($I$6:Q$6&lt;=(Q$6-$E14)))</f>
        <v>-79188673.009891033</v>
      </c>
      <c r="R72" s="119" cm="1">
        <f t="array" ref="R72">SUMPRODUCT(($I67:R67))-SUMPRODUCT(($I67:R67)*($I$6:R$6&lt;=(R$6-$E14)))</f>
        <v>-79188673.009891033</v>
      </c>
      <c r="S72" s="119" cm="1">
        <f t="array" ref="S72">SUMPRODUCT(($I67:S67))-SUMPRODUCT(($I67:S67)*($I$6:S$6&lt;=(S$6-$E14)))</f>
        <v>-79188673.009891033</v>
      </c>
      <c r="T72" s="119" cm="1">
        <f t="array" ref="T72">SUMPRODUCT(($I67:T67))-SUMPRODUCT(($I67:T67)*($I$6:T$6&lt;=(T$6-$E14)))</f>
        <v>-79188673.009891033</v>
      </c>
      <c r="U72" s="119" cm="1">
        <f t="array" ref="U72">SUMPRODUCT(($I67:U67))-SUMPRODUCT(($I67:U67)*($I$6:U$6&lt;=(U$6-$E14)))</f>
        <v>-79188673.009891033</v>
      </c>
      <c r="V72" s="119" cm="1">
        <f t="array" ref="V72">SUMPRODUCT(($I67:V67))-SUMPRODUCT(($I67:V67)*($I$6:V$6&lt;=(V$6-$E14)))</f>
        <v>-79188673.009891033</v>
      </c>
      <c r="W72" s="119" cm="1">
        <f t="array" ref="W72">SUMPRODUCT(($I67:W67))-SUMPRODUCT(($I67:W67)*($I$6:W$6&lt;=(W$6-$E14)))</f>
        <v>-79188673.009891033</v>
      </c>
      <c r="X72" s="119" cm="1">
        <f t="array" ref="X72">SUMPRODUCT(($I67:X67))-SUMPRODUCT(($I67:X67)*($I$6:X$6&lt;=(X$6-$E14)))</f>
        <v>-79188673.009891033</v>
      </c>
      <c r="Y72" s="119" cm="1">
        <f t="array" ref="Y72">SUMPRODUCT(($I67:Y67))-SUMPRODUCT(($I67:Y67)*($I$6:Y$6&lt;=(Y$6-$E14)))</f>
        <v>-79188673.009891033</v>
      </c>
      <c r="Z72" s="119" cm="1">
        <f t="array" ref="Z72">SUMPRODUCT(($I67:Z67))-SUMPRODUCT(($I67:Z67)*($I$6:Z$6&lt;=(Z$6-$E14)))</f>
        <v>-79188673.009891033</v>
      </c>
      <c r="AA72" s="119" cm="1">
        <f t="array" ref="AA72">SUMPRODUCT(($I67:AA67))-SUMPRODUCT(($I67:AA67)*($I$6:AA$6&lt;=(AA$6-$E14)))</f>
        <v>-79188673.009891033</v>
      </c>
      <c r="AB72" s="119" cm="1">
        <f t="array" ref="AB72">SUMPRODUCT(($I67:AB67))-SUMPRODUCT(($I67:AB67)*($I$6:AB$6&lt;=(AB$6-$E14)))</f>
        <v>-79188673.009891033</v>
      </c>
      <c r="AC72" s="119" cm="1">
        <f t="array" ref="AC72">SUMPRODUCT(($I67:AC67))-SUMPRODUCT(($I67:AC67)*($I$6:AC$6&lt;=(AC$6-$E14)))</f>
        <v>-79188673.009891033</v>
      </c>
      <c r="AD72" s="119" cm="1">
        <f t="array" ref="AD72">SUMPRODUCT(($I67:AD67))-SUMPRODUCT(($I67:AD67)*($I$6:AD$6&lt;=(AD$6-$E14)))</f>
        <v>-79188673.009891033</v>
      </c>
      <c r="AE72" s="119" cm="1">
        <f t="array" ref="AE72">SUMPRODUCT(($I67:AE67))-SUMPRODUCT(($I67:AE67)*($I$6:AE$6&lt;=(AE$6-$E14)))</f>
        <v>-79188673.009891033</v>
      </c>
      <c r="AF72" s="119" cm="1">
        <f t="array" ref="AF72">SUMPRODUCT(($I67:AF67))-SUMPRODUCT(($I67:AF67)*($I$6:AF$6&lt;=(AF$6-$E14)))</f>
        <v>-79188673.009891033</v>
      </c>
      <c r="AG72" s="119" cm="1">
        <f t="array" ref="AG72">SUMPRODUCT(($I67:AG67))-SUMPRODUCT(($I67:AG67)*($I$6:AG$6&lt;=(AG$6-$E14)))</f>
        <v>-79188673.009891033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Jumbo feeders MG ZSS to Docklands &amp;  rebuild J ZSS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-337610.68856423401</v>
      </c>
      <c r="L77" s="119">
        <f t="shared" si="8"/>
        <v>-1525803.8908758489</v>
      </c>
      <c r="M77" s="119">
        <f t="shared" si="8"/>
        <v>-2583119.8881262387</v>
      </c>
      <c r="N77" s="119">
        <f t="shared" si="8"/>
        <v>-3376106.8860640316</v>
      </c>
      <c r="O77" s="119">
        <f t="shared" si="8"/>
        <v>-3376106.8860640316</v>
      </c>
      <c r="P77" s="119">
        <f t="shared" si="8"/>
        <v>-3376106.8860640316</v>
      </c>
      <c r="Q77" s="119">
        <f t="shared" si="8"/>
        <v>-3376106.8860640316</v>
      </c>
      <c r="R77" s="119">
        <f t="shared" si="8"/>
        <v>-3376106.8860640316</v>
      </c>
      <c r="S77" s="119">
        <f t="shared" si="8"/>
        <v>-3376106.8860640316</v>
      </c>
      <c r="T77" s="119">
        <f t="shared" si="8"/>
        <v>-3376106.8860640316</v>
      </c>
      <c r="U77" s="119">
        <f t="shared" si="8"/>
        <v>-3376106.8860640316</v>
      </c>
      <c r="V77" s="119">
        <f t="shared" si="8"/>
        <v>-3376106.8860640316</v>
      </c>
      <c r="W77" s="119">
        <f t="shared" si="8"/>
        <v>-3376106.8860640316</v>
      </c>
      <c r="X77" s="119">
        <f t="shared" si="8"/>
        <v>-3376106.8860640316</v>
      </c>
      <c r="Y77" s="119">
        <f t="shared" si="8"/>
        <v>-3376106.8860640316</v>
      </c>
      <c r="Z77" s="119">
        <f t="shared" si="8"/>
        <v>-3376106.8860640316</v>
      </c>
      <c r="AA77" s="119">
        <f t="shared" si="8"/>
        <v>-3376106.8860640316</v>
      </c>
      <c r="AB77" s="119">
        <f t="shared" si="8"/>
        <v>-3376106.8860640316</v>
      </c>
      <c r="AC77" s="119">
        <f t="shared" si="8"/>
        <v>-3376106.8860640316</v>
      </c>
      <c r="AD77" s="119">
        <f t="shared" si="8"/>
        <v>-3376106.8860640316</v>
      </c>
      <c r="AE77" s="119">
        <f t="shared" si="8"/>
        <v>-3376106.8860640316</v>
      </c>
      <c r="AF77" s="119">
        <f t="shared" si="8"/>
        <v>-3376106.8860640316</v>
      </c>
      <c r="AG77" s="119">
        <f t="shared" si="8"/>
        <v>-3376106.8860640316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-337610.68856423401</v>
      </c>
      <c r="L80" s="180">
        <f t="shared" si="11"/>
        <v>-1525803.8908758489</v>
      </c>
      <c r="M80" s="180">
        <f t="shared" si="11"/>
        <v>-2583119.8881262387</v>
      </c>
      <c r="N80" s="180">
        <f t="shared" si="11"/>
        <v>-3376106.8860640316</v>
      </c>
      <c r="O80" s="180">
        <f t="shared" si="11"/>
        <v>-3376106.8860640316</v>
      </c>
      <c r="P80" s="180">
        <f t="shared" si="11"/>
        <v>-3376106.8860640316</v>
      </c>
      <c r="Q80" s="180">
        <f t="shared" si="11"/>
        <v>-3376106.8860640316</v>
      </c>
      <c r="R80" s="180">
        <f t="shared" si="11"/>
        <v>-3376106.8860640316</v>
      </c>
      <c r="S80" s="180">
        <f t="shared" si="11"/>
        <v>-3376106.8860640316</v>
      </c>
      <c r="T80" s="180">
        <f t="shared" si="11"/>
        <v>-3376106.8860640316</v>
      </c>
      <c r="U80" s="180">
        <f t="shared" si="11"/>
        <v>-3376106.8860640316</v>
      </c>
      <c r="V80" s="180">
        <f t="shared" si="11"/>
        <v>-3376106.8860640316</v>
      </c>
      <c r="W80" s="180">
        <f t="shared" si="11"/>
        <v>-3376106.8860640316</v>
      </c>
      <c r="X80" s="180">
        <f t="shared" si="11"/>
        <v>-3376106.8860640316</v>
      </c>
      <c r="Y80" s="180">
        <f t="shared" si="11"/>
        <v>-3376106.8860640316</v>
      </c>
      <c r="Z80" s="180">
        <f t="shared" si="11"/>
        <v>-3376106.8860640316</v>
      </c>
      <c r="AA80" s="180">
        <f t="shared" si="11"/>
        <v>-3376106.8860640316</v>
      </c>
      <c r="AB80" s="180">
        <f t="shared" si="11"/>
        <v>-3376106.8860640316</v>
      </c>
      <c r="AC80" s="180">
        <f>SUM(AC77:AC79)</f>
        <v>-3376106.8860640316</v>
      </c>
      <c r="AD80" s="180">
        <f>SUM(AD77:AD79)</f>
        <v>-3376106.8860640316</v>
      </c>
      <c r="AE80" s="180">
        <f>SUM(AE77:AE79)</f>
        <v>-3376106.8860640316</v>
      </c>
      <c r="AF80" s="180">
        <f>SUM(AF77:AF79)</f>
        <v>-3376106.8860640316</v>
      </c>
      <c r="AG80" s="180">
        <f>SUM(AG77:AG79)</f>
        <v>-3376106.8860640316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-337610.68856423401</v>
      </c>
      <c r="L82" s="119">
        <f t="shared" si="13"/>
        <v>-1525803.8908758489</v>
      </c>
      <c r="M82" s="119">
        <f t="shared" si="13"/>
        <v>-2583119.8881262387</v>
      </c>
      <c r="N82" s="119">
        <f t="shared" si="13"/>
        <v>-3376106.8860640316</v>
      </c>
      <c r="O82" s="119">
        <f t="shared" si="13"/>
        <v>-3376106.8860640316</v>
      </c>
      <c r="P82" s="119">
        <f t="shared" si="13"/>
        <v>-3376106.8860640316</v>
      </c>
      <c r="Q82" s="119">
        <f t="shared" si="13"/>
        <v>-3376106.8860640316</v>
      </c>
      <c r="R82" s="119">
        <f t="shared" si="13"/>
        <v>-3376106.8860640316</v>
      </c>
      <c r="S82" s="119">
        <f t="shared" si="13"/>
        <v>-3376106.8860640316</v>
      </c>
      <c r="T82" s="119">
        <f t="shared" si="13"/>
        <v>-3376106.8860640316</v>
      </c>
      <c r="U82" s="119">
        <f t="shared" si="13"/>
        <v>-3376106.8860640316</v>
      </c>
      <c r="V82" s="119">
        <f t="shared" si="13"/>
        <v>-3376106.8860640316</v>
      </c>
      <c r="W82" s="119">
        <f t="shared" si="13"/>
        <v>-3376106.8860640316</v>
      </c>
      <c r="X82" s="119">
        <f t="shared" si="13"/>
        <v>-3376106.8860640316</v>
      </c>
      <c r="Y82" s="119">
        <f t="shared" si="13"/>
        <v>-3376106.8860640316</v>
      </c>
      <c r="Z82" s="119">
        <f t="shared" si="13"/>
        <v>-3376106.8860640316</v>
      </c>
      <c r="AA82" s="119">
        <f t="shared" si="13"/>
        <v>-3376106.8860640316</v>
      </c>
      <c r="AB82" s="119">
        <f t="shared" si="13"/>
        <v>-3376106.8860640316</v>
      </c>
      <c r="AC82" s="119">
        <f>AC80</f>
        <v>-3376106.8860640316</v>
      </c>
      <c r="AD82" s="119">
        <f>AD80</f>
        <v>-3376106.8860640316</v>
      </c>
      <c r="AE82" s="119">
        <f>AE80</f>
        <v>-3376106.8860640316</v>
      </c>
      <c r="AF82" s="119">
        <f>AF80</f>
        <v>-3376106.8860640316</v>
      </c>
      <c r="AG82" s="119">
        <f>AG80</f>
        <v>-3376106.8860640316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42612.133793834502</v>
      </c>
      <c r="L84" s="31">
        <f t="shared" si="15"/>
        <v>96878.590758198508</v>
      </c>
      <c r="M84" s="31">
        <f t="shared" si="15"/>
        <v>184730.87002311336</v>
      </c>
      <c r="N84" s="31">
        <f t="shared" si="15"/>
        <v>331327.82364410488</v>
      </c>
      <c r="O84" s="31">
        <f t="shared" si="15"/>
        <v>644684.13184776099</v>
      </c>
      <c r="P84" s="31">
        <f t="shared" si="15"/>
        <v>1239706.7792399526</v>
      </c>
      <c r="Q84" s="31">
        <f t="shared" si="15"/>
        <v>1970653.3145448922</v>
      </c>
      <c r="R84" s="31">
        <f t="shared" si="15"/>
        <v>1970653.3145448922</v>
      </c>
      <c r="S84" s="31">
        <f t="shared" si="15"/>
        <v>1970653.3145448922</v>
      </c>
      <c r="T84" s="31">
        <f t="shared" si="15"/>
        <v>1970653.3145448922</v>
      </c>
      <c r="U84" s="31">
        <f t="shared" si="15"/>
        <v>1970653.3145448922</v>
      </c>
      <c r="V84" s="31">
        <f t="shared" si="15"/>
        <v>1970653.3145448922</v>
      </c>
      <c r="W84" s="31">
        <f t="shared" si="15"/>
        <v>1970653.3145448922</v>
      </c>
      <c r="X84" s="31">
        <f t="shared" si="15"/>
        <v>1970653.3145448922</v>
      </c>
      <c r="Y84" s="31">
        <f t="shared" si="15"/>
        <v>1970653.3145448922</v>
      </c>
      <c r="Z84" s="31">
        <f t="shared" si="15"/>
        <v>1970653.3145448922</v>
      </c>
      <c r="AA84" s="31">
        <f t="shared" si="15"/>
        <v>1970653.3145448922</v>
      </c>
      <c r="AB84" s="31">
        <f t="shared" si="15"/>
        <v>1970653.3145448922</v>
      </c>
      <c r="AC84" s="31">
        <f t="shared" si="15"/>
        <v>1970653.3145448922</v>
      </c>
      <c r="AD84" s="31">
        <f t="shared" si="15"/>
        <v>1970653.3145448922</v>
      </c>
      <c r="AE84" s="31">
        <f t="shared" si="15"/>
        <v>1970653.3145448922</v>
      </c>
      <c r="AF84" s="31">
        <f t="shared" si="15"/>
        <v>1970653.3145448922</v>
      </c>
      <c r="AG84" s="31">
        <f t="shared" si="15"/>
        <v>1970653.3145448922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-294998.55477039953</v>
      </c>
      <c r="L87" s="183">
        <f t="shared" si="17"/>
        <v>-1428925.3001176505</v>
      </c>
      <c r="M87" s="183">
        <f t="shared" si="17"/>
        <v>-2398389.0181031255</v>
      </c>
      <c r="N87" s="183">
        <f t="shared" si="17"/>
        <v>-3044779.0624199267</v>
      </c>
      <c r="O87" s="183">
        <f t="shared" si="17"/>
        <v>-2731422.7542162705</v>
      </c>
      <c r="P87" s="183">
        <f t="shared" si="17"/>
        <v>-2136400.1068240791</v>
      </c>
      <c r="Q87" s="183">
        <f t="shared" si="17"/>
        <v>-1405453.5715191395</v>
      </c>
      <c r="R87" s="183">
        <f t="shared" si="17"/>
        <v>-1405453.5715191395</v>
      </c>
      <c r="S87" s="183">
        <f t="shared" si="17"/>
        <v>-1405453.5715191395</v>
      </c>
      <c r="T87" s="183">
        <f t="shared" si="17"/>
        <v>-1405453.5715191395</v>
      </c>
      <c r="U87" s="183">
        <f t="shared" si="17"/>
        <v>-1405453.5715191395</v>
      </c>
      <c r="V87" s="183">
        <f t="shared" si="17"/>
        <v>-1405453.5715191395</v>
      </c>
      <c r="W87" s="183">
        <f t="shared" si="17"/>
        <v>-1405453.5715191395</v>
      </c>
      <c r="X87" s="183">
        <f t="shared" si="17"/>
        <v>-1405453.5715191395</v>
      </c>
      <c r="Y87" s="183">
        <f t="shared" si="17"/>
        <v>-1405453.5715191395</v>
      </c>
      <c r="Z87" s="183">
        <f t="shared" si="17"/>
        <v>-1405453.5715191395</v>
      </c>
      <c r="AA87" s="183">
        <f t="shared" si="17"/>
        <v>-1405453.5715191395</v>
      </c>
      <c r="AB87" s="183">
        <f t="shared" si="17"/>
        <v>-1405453.5715191395</v>
      </c>
      <c r="AC87" s="183">
        <f>SUM(AC82:AC86)</f>
        <v>-1405453.5715191395</v>
      </c>
      <c r="AD87" s="183">
        <f>SUM(AD82:AD86)</f>
        <v>-1405453.5715191395</v>
      </c>
      <c r="AE87" s="183">
        <f>SUM(AE82:AE86)</f>
        <v>-1405453.5715191395</v>
      </c>
      <c r="AF87" s="183">
        <f>SUM(AF82:AF86)</f>
        <v>-1405453.5715191395</v>
      </c>
      <c r="AG87" s="183">
        <f>SUM(AG82:AG86)</f>
        <v>-1405453.5715191395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194</v>
      </c>
      <c r="D92" s="240"/>
      <c r="E92" s="240"/>
      <c r="F92" s="240"/>
      <c r="G92" s="241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-294998.55477039953</v>
      </c>
      <c r="L106" s="31">
        <f t="shared" si="18"/>
        <v>-1428925.3001176505</v>
      </c>
      <c r="M106" s="31">
        <f t="shared" si="18"/>
        <v>-2398389.0181031255</v>
      </c>
      <c r="N106" s="31">
        <f t="shared" si="18"/>
        <v>-3044779.0624199267</v>
      </c>
      <c r="O106" s="31">
        <f t="shared" si="18"/>
        <v>-2731422.7542162705</v>
      </c>
      <c r="P106" s="31">
        <f t="shared" si="18"/>
        <v>-2136400.1068240791</v>
      </c>
      <c r="Q106" s="31">
        <f t="shared" si="18"/>
        <v>-1405453.5715191395</v>
      </c>
      <c r="R106" s="31">
        <f t="shared" si="18"/>
        <v>-1405453.5715191395</v>
      </c>
      <c r="S106" s="31">
        <f t="shared" si="18"/>
        <v>-1405453.5715191395</v>
      </c>
      <c r="T106" s="31">
        <f t="shared" si="18"/>
        <v>-1405453.5715191395</v>
      </c>
      <c r="U106" s="31">
        <f t="shared" si="18"/>
        <v>-1405453.5715191395</v>
      </c>
      <c r="V106" s="31">
        <f t="shared" si="18"/>
        <v>-1405453.5715191395</v>
      </c>
      <c r="W106" s="31">
        <f t="shared" si="18"/>
        <v>-1405453.5715191395</v>
      </c>
      <c r="X106" s="31">
        <f t="shared" si="18"/>
        <v>-1405453.5715191395</v>
      </c>
      <c r="Y106" s="31">
        <f t="shared" si="18"/>
        <v>-1405453.5715191395</v>
      </c>
      <c r="Z106" s="31">
        <f t="shared" si="18"/>
        <v>-1405453.5715191395</v>
      </c>
      <c r="AA106" s="31">
        <f t="shared" si="18"/>
        <v>-1405453.5715191395</v>
      </c>
      <c r="AB106" s="31">
        <f t="shared" si="18"/>
        <v>-1405453.5715191395</v>
      </c>
      <c r="AC106" s="31">
        <f t="shared" si="18"/>
        <v>-1405453.5715191395</v>
      </c>
      <c r="AD106" s="31">
        <f t="shared" si="18"/>
        <v>-1405453.5715191395</v>
      </c>
      <c r="AE106" s="31">
        <f t="shared" si="18"/>
        <v>-1405453.5715191395</v>
      </c>
      <c r="AF106" s="31">
        <f t="shared" si="18"/>
        <v>-1405453.5715191395</v>
      </c>
      <c r="AG106" s="31">
        <f t="shared" si="18"/>
        <v>-1405453.5715191395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-337610.68856423401</v>
      </c>
      <c r="L107" s="31">
        <f t="shared" si="19"/>
        <v>-1525803.8908758489</v>
      </c>
      <c r="M107" s="31">
        <f t="shared" si="19"/>
        <v>-2583119.8881262387</v>
      </c>
      <c r="N107" s="31">
        <f t="shared" si="19"/>
        <v>-3376106.8860640316</v>
      </c>
      <c r="O107" s="31">
        <f t="shared" si="19"/>
        <v>-3376106.8860640316</v>
      </c>
      <c r="P107" s="31">
        <f t="shared" si="19"/>
        <v>-3376106.8860640316</v>
      </c>
      <c r="Q107" s="31">
        <f t="shared" si="19"/>
        <v>-3376106.8860640316</v>
      </c>
      <c r="R107" s="31">
        <f t="shared" si="19"/>
        <v>-3376106.8860640316</v>
      </c>
      <c r="S107" s="31">
        <f t="shared" si="19"/>
        <v>-3376106.8860640316</v>
      </c>
      <c r="T107" s="31">
        <f t="shared" si="19"/>
        <v>-3376106.8860640316</v>
      </c>
      <c r="U107" s="31">
        <f t="shared" si="19"/>
        <v>-3376106.8860640316</v>
      </c>
      <c r="V107" s="31">
        <f t="shared" si="19"/>
        <v>-3376106.8860640316</v>
      </c>
      <c r="W107" s="31">
        <f t="shared" si="19"/>
        <v>-3376106.8860640316</v>
      </c>
      <c r="X107" s="31">
        <f t="shared" si="19"/>
        <v>-3376106.8860640316</v>
      </c>
      <c r="Y107" s="31">
        <f t="shared" si="19"/>
        <v>-3376106.8860640316</v>
      </c>
      <c r="Z107" s="31">
        <f t="shared" si="19"/>
        <v>-3376106.8860640316</v>
      </c>
      <c r="AA107" s="31">
        <f t="shared" si="19"/>
        <v>-3376106.8860640316</v>
      </c>
      <c r="AB107" s="31">
        <f t="shared" si="19"/>
        <v>-3376106.8860640316</v>
      </c>
      <c r="AC107" s="31">
        <f t="shared" si="19"/>
        <v>-3376106.8860640316</v>
      </c>
      <c r="AD107" s="31">
        <f t="shared" si="19"/>
        <v>-3376106.8860640316</v>
      </c>
      <c r="AE107" s="31">
        <f t="shared" si="19"/>
        <v>-3376106.8860640316</v>
      </c>
      <c r="AF107" s="31">
        <f t="shared" si="19"/>
        <v>-3376106.8860640316</v>
      </c>
      <c r="AG107" s="31">
        <f t="shared" si="19"/>
        <v>-3376106.8860640316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42612.133793834502</v>
      </c>
      <c r="L108" s="31">
        <f t="shared" si="20"/>
        <v>96878.590758198508</v>
      </c>
      <c r="M108" s="31">
        <f t="shared" si="20"/>
        <v>184730.87002311336</v>
      </c>
      <c r="N108" s="31">
        <f t="shared" si="20"/>
        <v>331327.82364410488</v>
      </c>
      <c r="O108" s="31">
        <f t="shared" si="20"/>
        <v>644684.13184776099</v>
      </c>
      <c r="P108" s="31">
        <f t="shared" si="20"/>
        <v>1239706.7792399526</v>
      </c>
      <c r="Q108" s="31">
        <f t="shared" si="20"/>
        <v>1970653.3145448922</v>
      </c>
      <c r="R108" s="31">
        <f t="shared" si="20"/>
        <v>1970653.3145448922</v>
      </c>
      <c r="S108" s="31">
        <f t="shared" si="20"/>
        <v>1970653.3145448922</v>
      </c>
      <c r="T108" s="31">
        <f t="shared" si="20"/>
        <v>1970653.3145448922</v>
      </c>
      <c r="U108" s="31">
        <f t="shared" si="20"/>
        <v>1970653.3145448922</v>
      </c>
      <c r="V108" s="31">
        <f t="shared" si="20"/>
        <v>1970653.3145448922</v>
      </c>
      <c r="W108" s="31">
        <f t="shared" si="20"/>
        <v>1970653.3145448922</v>
      </c>
      <c r="X108" s="31">
        <f t="shared" si="20"/>
        <v>1970653.3145448922</v>
      </c>
      <c r="Y108" s="31">
        <f t="shared" si="20"/>
        <v>1970653.3145448922</v>
      </c>
      <c r="Z108" s="31">
        <f t="shared" si="20"/>
        <v>1970653.3145448922</v>
      </c>
      <c r="AA108" s="31">
        <f t="shared" si="20"/>
        <v>1970653.3145448922</v>
      </c>
      <c r="AB108" s="31">
        <f t="shared" si="20"/>
        <v>1970653.3145448922</v>
      </c>
      <c r="AC108" s="31">
        <f t="shared" si="20"/>
        <v>1970653.3145448922</v>
      </c>
      <c r="AD108" s="31">
        <f t="shared" si="20"/>
        <v>1970653.3145448922</v>
      </c>
      <c r="AE108" s="31">
        <f t="shared" si="20"/>
        <v>1970653.3145448922</v>
      </c>
      <c r="AF108" s="31">
        <f t="shared" si="20"/>
        <v>1970653.3145448922</v>
      </c>
      <c r="AG108" s="31">
        <f t="shared" si="20"/>
        <v>1970653.3145448922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-328759.62362682295</v>
      </c>
      <c r="L110" s="31" cm="1">
        <f t="array" ref="L110">L$106+IF($C110&lt;&gt;0,SUMPRODUCT((L$107:L$108)*TRANSPOSE(($D110:$E110))),0)</f>
        <v>-1581505.6892052353</v>
      </c>
      <c r="M110" s="31" cm="1">
        <f t="array" ref="M110">M$106+IF($C110&lt;&gt;0,SUMPRODUCT((M$107:M$108)*TRANSPOSE(($D110:$E110))),0)</f>
        <v>-2656701.0069157495</v>
      </c>
      <c r="N110" s="31" cm="1">
        <f t="array" ref="N110">N$106+IF($C110&lt;&gt;0,SUMPRODUCT((N$107:N$108)*TRANSPOSE(($D110:$E110))),0)</f>
        <v>-3382389.7510263301</v>
      </c>
      <c r="O110" s="31" cm="1">
        <f t="array" ref="O110">O$106+IF($C110&lt;&gt;0,SUMPRODUCT((O$107:O$108)*TRANSPOSE(($D110:$E110))),0)</f>
        <v>-3069033.4428226738</v>
      </c>
      <c r="P110" s="31" cm="1">
        <f t="array" ref="P110">P$106+IF($C110&lt;&gt;0,SUMPRODUCT((P$107:P$108)*TRANSPOSE(($D110:$E110))),0)</f>
        <v>-2474010.7954304824</v>
      </c>
      <c r="Q110" s="31" cm="1">
        <f t="array" ref="Q110">Q$106+IF($C110&lt;&gt;0,SUMPRODUCT((Q$107:Q$108)*TRANSPOSE(($D110:$E110))),0)</f>
        <v>-1743064.2601255425</v>
      </c>
      <c r="R110" s="31" cm="1">
        <f t="array" ref="R110">R$106+IF($C110&lt;&gt;0,SUMPRODUCT((R$107:R$108)*TRANSPOSE(($D110:$E110))),0)</f>
        <v>-1743064.2601255425</v>
      </c>
      <c r="S110" s="31" cm="1">
        <f t="array" ref="S110">S$106+IF($C110&lt;&gt;0,SUMPRODUCT((S$107:S$108)*TRANSPOSE(($D110:$E110))),0)</f>
        <v>-1743064.2601255425</v>
      </c>
      <c r="T110" s="31" cm="1">
        <f t="array" ref="T110">T$106+IF($C110&lt;&gt;0,SUMPRODUCT((T$107:T$108)*TRANSPOSE(($D110:$E110))),0)</f>
        <v>-1743064.2601255425</v>
      </c>
      <c r="U110" s="31" cm="1">
        <f t="array" ref="U110">U$106+IF($C110&lt;&gt;0,SUMPRODUCT((U$107:U$108)*TRANSPOSE(($D110:$E110))),0)</f>
        <v>-1743064.2601255425</v>
      </c>
      <c r="V110" s="31" cm="1">
        <f t="array" ref="V110">V$106+IF($C110&lt;&gt;0,SUMPRODUCT((V$107:V$108)*TRANSPOSE(($D110:$E110))),0)</f>
        <v>-1743064.2601255425</v>
      </c>
      <c r="W110" s="31" cm="1">
        <f t="array" ref="W110">W$106+IF($C110&lt;&gt;0,SUMPRODUCT((W$107:W$108)*TRANSPOSE(($D110:$E110))),0)</f>
        <v>-1743064.2601255425</v>
      </c>
      <c r="X110" s="31" cm="1">
        <f t="array" ref="X110">X$106+IF($C110&lt;&gt;0,SUMPRODUCT((X$107:X$108)*TRANSPOSE(($D110:$E110))),0)</f>
        <v>-1743064.2601255425</v>
      </c>
      <c r="Y110" s="31" cm="1">
        <f t="array" ref="Y110">Y$106+IF($C110&lt;&gt;0,SUMPRODUCT((Y$107:Y$108)*TRANSPOSE(($D110:$E110))),0)</f>
        <v>-1743064.2601255425</v>
      </c>
      <c r="Z110" s="31" cm="1">
        <f t="array" ref="Z110">Z$106+IF($C110&lt;&gt;0,SUMPRODUCT((Z$107:Z$108)*TRANSPOSE(($D110:$E110))),0)</f>
        <v>-1743064.2601255425</v>
      </c>
      <c r="AA110" s="31" cm="1">
        <f t="array" ref="AA110">AA$106+IF($C110&lt;&gt;0,SUMPRODUCT((AA$107:AA$108)*TRANSPOSE(($D110:$E110))),0)</f>
        <v>-1743064.2601255425</v>
      </c>
      <c r="AB110" s="31" cm="1">
        <f t="array" ref="AB110">AB$106+IF($C110&lt;&gt;0,SUMPRODUCT((AB$107:AB$108)*TRANSPOSE(($D110:$E110))),0)</f>
        <v>-1743064.2601255425</v>
      </c>
      <c r="AC110" s="31" cm="1">
        <f t="array" ref="AC110">AC$106+IF($C110&lt;&gt;0,SUMPRODUCT((AC$107:AC$108)*TRANSPOSE(($D110:$E110))),0)</f>
        <v>-1743064.2601255425</v>
      </c>
      <c r="AD110" s="31" cm="1">
        <f t="array" ref="AD110">AD$106+IF($C110&lt;&gt;0,SUMPRODUCT((AD$107:AD$108)*TRANSPOSE(($D110:$E110))),0)</f>
        <v>-1743064.2601255425</v>
      </c>
      <c r="AE110" s="31" cm="1">
        <f t="array" ref="AE110">AE$106+IF($C110&lt;&gt;0,SUMPRODUCT((AE$107:AE$108)*TRANSPOSE(($D110:$E110))),0)</f>
        <v>-1743064.2601255425</v>
      </c>
      <c r="AF110" s="31" cm="1">
        <f t="array" ref="AF110">AF$106+IF($C110&lt;&gt;0,SUMPRODUCT((AF$107:AF$108)*TRANSPOSE(($D110:$E110))),0)</f>
        <v>-1743064.2601255425</v>
      </c>
      <c r="AG110" s="31" cm="1">
        <f t="array" ref="AG110">AG$106+IF($C110&lt;&gt;0,SUMPRODUCT((AG$107:AG$108)*TRANSPOSE(($D110:$E110))),0)</f>
        <v>-1743064.2601255425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-261237.48591397612</v>
      </c>
      <c r="L111" s="31" cm="1">
        <f t="array" ref="L111">L$106+IF($C111&lt;&gt;0,SUMPRODUCT((L$107:L$108)*TRANSPOSE(($D111:$E111))),0)</f>
        <v>-1276344.9110300657</v>
      </c>
      <c r="M111" s="31" cm="1">
        <f t="array" ref="M111">M$106+IF($C111&lt;&gt;0,SUMPRODUCT((M$107:M$108)*TRANSPOSE(($D111:$E111))),0)</f>
        <v>-2140077.0292905015</v>
      </c>
      <c r="N111" s="31" cm="1">
        <f t="array" ref="N111">N$106+IF($C111&lt;&gt;0,SUMPRODUCT((N$107:N$108)*TRANSPOSE(($D111:$E111))),0)</f>
        <v>-2707168.3738135234</v>
      </c>
      <c r="O111" s="31" cm="1">
        <f t="array" ref="O111">O$106+IF($C111&lt;&gt;0,SUMPRODUCT((O$107:O$108)*TRANSPOSE(($D111:$E111))),0)</f>
        <v>-2393812.0656098672</v>
      </c>
      <c r="P111" s="31" cm="1">
        <f t="array" ref="P111">P$106+IF($C111&lt;&gt;0,SUMPRODUCT((P$107:P$108)*TRANSPOSE(($D111:$E111))),0)</f>
        <v>-1798789.4182176758</v>
      </c>
      <c r="Q111" s="31" cm="1">
        <f t="array" ref="Q111">Q$106+IF($C111&lt;&gt;0,SUMPRODUCT((Q$107:Q$108)*TRANSPOSE(($D111:$E111))),0)</f>
        <v>-1067842.8829127364</v>
      </c>
      <c r="R111" s="31" cm="1">
        <f t="array" ref="R111">R$106+IF($C111&lt;&gt;0,SUMPRODUCT((R$107:R$108)*TRANSPOSE(($D111:$E111))),0)</f>
        <v>-1067842.8829127364</v>
      </c>
      <c r="S111" s="31" cm="1">
        <f t="array" ref="S111">S$106+IF($C111&lt;&gt;0,SUMPRODUCT((S$107:S$108)*TRANSPOSE(($D111:$E111))),0)</f>
        <v>-1067842.8829127364</v>
      </c>
      <c r="T111" s="31" cm="1">
        <f t="array" ref="T111">T$106+IF($C111&lt;&gt;0,SUMPRODUCT((T$107:T$108)*TRANSPOSE(($D111:$E111))),0)</f>
        <v>-1067842.8829127364</v>
      </c>
      <c r="U111" s="31" cm="1">
        <f t="array" ref="U111">U$106+IF($C111&lt;&gt;0,SUMPRODUCT((U$107:U$108)*TRANSPOSE(($D111:$E111))),0)</f>
        <v>-1067842.8829127364</v>
      </c>
      <c r="V111" s="31" cm="1">
        <f t="array" ref="V111">V$106+IF($C111&lt;&gt;0,SUMPRODUCT((V$107:V$108)*TRANSPOSE(($D111:$E111))),0)</f>
        <v>-1067842.8829127364</v>
      </c>
      <c r="W111" s="31" cm="1">
        <f t="array" ref="W111">W$106+IF($C111&lt;&gt;0,SUMPRODUCT((W$107:W$108)*TRANSPOSE(($D111:$E111))),0)</f>
        <v>-1067842.8829127364</v>
      </c>
      <c r="X111" s="31" cm="1">
        <f t="array" ref="X111">X$106+IF($C111&lt;&gt;0,SUMPRODUCT((X$107:X$108)*TRANSPOSE(($D111:$E111))),0)</f>
        <v>-1067842.8829127364</v>
      </c>
      <c r="Y111" s="31" cm="1">
        <f t="array" ref="Y111">Y$106+IF($C111&lt;&gt;0,SUMPRODUCT((Y$107:Y$108)*TRANSPOSE(($D111:$E111))),0)</f>
        <v>-1067842.8829127364</v>
      </c>
      <c r="Z111" s="31" cm="1">
        <f t="array" ref="Z111">Z$106+IF($C111&lt;&gt;0,SUMPRODUCT((Z$107:Z$108)*TRANSPOSE(($D111:$E111))),0)</f>
        <v>-1067842.8829127364</v>
      </c>
      <c r="AA111" s="31" cm="1">
        <f t="array" ref="AA111">AA$106+IF($C111&lt;&gt;0,SUMPRODUCT((AA$107:AA$108)*TRANSPOSE(($D111:$E111))),0)</f>
        <v>-1067842.8829127364</v>
      </c>
      <c r="AB111" s="31" cm="1">
        <f t="array" ref="AB111">AB$106+IF($C111&lt;&gt;0,SUMPRODUCT((AB$107:AB$108)*TRANSPOSE(($D111:$E111))),0)</f>
        <v>-1067842.8829127364</v>
      </c>
      <c r="AC111" s="31" cm="1">
        <f t="array" ref="AC111">AC$106+IF($C111&lt;&gt;0,SUMPRODUCT((AC$107:AC$108)*TRANSPOSE(($D111:$E111))),0)</f>
        <v>-1067842.8829127364</v>
      </c>
      <c r="AD111" s="31" cm="1">
        <f t="array" ref="AD111">AD$106+IF($C111&lt;&gt;0,SUMPRODUCT((AD$107:AD$108)*TRANSPOSE(($D111:$E111))),0)</f>
        <v>-1067842.8829127364</v>
      </c>
      <c r="AE111" s="31" cm="1">
        <f t="array" ref="AE111">AE$106+IF($C111&lt;&gt;0,SUMPRODUCT((AE$107:AE$108)*TRANSPOSE(($D111:$E111))),0)</f>
        <v>-1067842.8829127364</v>
      </c>
      <c r="AF111" s="31" cm="1">
        <f t="array" ref="AF111">AF$106+IF($C111&lt;&gt;0,SUMPRODUCT((AF$107:AF$108)*TRANSPOSE(($D111:$E111))),0)</f>
        <v>-1067842.8829127364</v>
      </c>
      <c r="AG111" s="31" cm="1">
        <f t="array" ref="AG111">AG$106+IF($C111&lt;&gt;0,SUMPRODUCT((AG$107:AG$108)*TRANSPOSE(($D111:$E111))),0)</f>
        <v>-1067842.8829127364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-290737.34139101609</v>
      </c>
      <c r="L112" s="31" cm="1">
        <f t="array" ref="L112">L$106+IF($C112&lt;&gt;0,SUMPRODUCT((L$107:L$108)*TRANSPOSE(($D112:$E112))),0)</f>
        <v>-1419237.4410418307</v>
      </c>
      <c r="M112" s="31" cm="1">
        <f t="array" ref="M112">M$106+IF($C112&lt;&gt;0,SUMPRODUCT((M$107:M$108)*TRANSPOSE(($D112:$E112))),0)</f>
        <v>-2379915.9311008141</v>
      </c>
      <c r="N112" s="31" cm="1">
        <f t="array" ref="N112">N$106+IF($C112&lt;&gt;0,SUMPRODUCT((N$107:N$108)*TRANSPOSE(($D112:$E112))),0)</f>
        <v>-3011646.2800555164</v>
      </c>
      <c r="O112" s="31" cm="1">
        <f t="array" ref="O112">O$106+IF($C112&lt;&gt;0,SUMPRODUCT((O$107:O$108)*TRANSPOSE(($D112:$E112))),0)</f>
        <v>-2666954.3410314946</v>
      </c>
      <c r="P112" s="31" cm="1">
        <f t="array" ref="P112">P$106+IF($C112&lt;&gt;0,SUMPRODUCT((P$107:P$108)*TRANSPOSE(($D112:$E112))),0)</f>
        <v>-2012429.4289000838</v>
      </c>
      <c r="Q112" s="31" cm="1">
        <f t="array" ref="Q112">Q$106+IF($C112&lt;&gt;0,SUMPRODUCT((Q$107:Q$108)*TRANSPOSE(($D112:$E112))),0)</f>
        <v>-1208388.2400646503</v>
      </c>
      <c r="R112" s="31" cm="1">
        <f t="array" ref="R112">R$106+IF($C112&lt;&gt;0,SUMPRODUCT((R$107:R$108)*TRANSPOSE(($D112:$E112))),0)</f>
        <v>-1208388.2400646503</v>
      </c>
      <c r="S112" s="31" cm="1">
        <f t="array" ref="S112">S$106+IF($C112&lt;&gt;0,SUMPRODUCT((S$107:S$108)*TRANSPOSE(($D112:$E112))),0)</f>
        <v>-1208388.2400646503</v>
      </c>
      <c r="T112" s="31" cm="1">
        <f t="array" ref="T112">T$106+IF($C112&lt;&gt;0,SUMPRODUCT((T$107:T$108)*TRANSPOSE(($D112:$E112))),0)</f>
        <v>-1208388.2400646503</v>
      </c>
      <c r="U112" s="31" cm="1">
        <f t="array" ref="U112">U$106+IF($C112&lt;&gt;0,SUMPRODUCT((U$107:U$108)*TRANSPOSE(($D112:$E112))),0)</f>
        <v>-1208388.2400646503</v>
      </c>
      <c r="V112" s="31" cm="1">
        <f t="array" ref="V112">V$106+IF($C112&lt;&gt;0,SUMPRODUCT((V$107:V$108)*TRANSPOSE(($D112:$E112))),0)</f>
        <v>-1208388.2400646503</v>
      </c>
      <c r="W112" s="31" cm="1">
        <f t="array" ref="W112">W$106+IF($C112&lt;&gt;0,SUMPRODUCT((W$107:W$108)*TRANSPOSE(($D112:$E112))),0)</f>
        <v>-1208388.2400646503</v>
      </c>
      <c r="X112" s="31" cm="1">
        <f t="array" ref="X112">X$106+IF($C112&lt;&gt;0,SUMPRODUCT((X$107:X$108)*TRANSPOSE(($D112:$E112))),0)</f>
        <v>-1208388.2400646503</v>
      </c>
      <c r="Y112" s="31" cm="1">
        <f t="array" ref="Y112">Y$106+IF($C112&lt;&gt;0,SUMPRODUCT((Y$107:Y$108)*TRANSPOSE(($D112:$E112))),0)</f>
        <v>-1208388.2400646503</v>
      </c>
      <c r="Z112" s="31" cm="1">
        <f t="array" ref="Z112">Z$106+IF($C112&lt;&gt;0,SUMPRODUCT((Z$107:Z$108)*TRANSPOSE(($D112:$E112))),0)</f>
        <v>-1208388.2400646503</v>
      </c>
      <c r="AA112" s="31" cm="1">
        <f t="array" ref="AA112">AA$106+IF($C112&lt;&gt;0,SUMPRODUCT((AA$107:AA$108)*TRANSPOSE(($D112:$E112))),0)</f>
        <v>-1208388.2400646503</v>
      </c>
      <c r="AB112" s="31" cm="1">
        <f t="array" ref="AB112">AB$106+IF($C112&lt;&gt;0,SUMPRODUCT((AB$107:AB$108)*TRANSPOSE(($D112:$E112))),0)</f>
        <v>-1208388.2400646503</v>
      </c>
      <c r="AC112" s="31" cm="1">
        <f t="array" ref="AC112">AC$106+IF($C112&lt;&gt;0,SUMPRODUCT((AC$107:AC$108)*TRANSPOSE(($D112:$E112))),0)</f>
        <v>-1208388.2400646503</v>
      </c>
      <c r="AD112" s="31" cm="1">
        <f t="array" ref="AD112">AD$106+IF($C112&lt;&gt;0,SUMPRODUCT((AD$107:AD$108)*TRANSPOSE(($D112:$E112))),0)</f>
        <v>-1208388.2400646503</v>
      </c>
      <c r="AE112" s="31" cm="1">
        <f t="array" ref="AE112">AE$106+IF($C112&lt;&gt;0,SUMPRODUCT((AE$107:AE$108)*TRANSPOSE(($D112:$E112))),0)</f>
        <v>-1208388.2400646503</v>
      </c>
      <c r="AF112" s="31" cm="1">
        <f t="array" ref="AF112">AF$106+IF($C112&lt;&gt;0,SUMPRODUCT((AF$107:AF$108)*TRANSPOSE(($D112:$E112))),0)</f>
        <v>-1208388.2400646503</v>
      </c>
      <c r="AG112" s="31" cm="1">
        <f t="array" ref="AG112">AG$106+IF($C112&lt;&gt;0,SUMPRODUCT((AG$107:AG$108)*TRANSPOSE(($D112:$E112))),0)</f>
        <v>-1208388.2400646503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-299259.76814978296</v>
      </c>
      <c r="L113" s="31" cm="1">
        <f t="array" ref="L113">L$106+IF($C113&lt;&gt;0,SUMPRODUCT((L$107:L$108)*TRANSPOSE(($D113:$E113))),0)</f>
        <v>-1438613.1591934704</v>
      </c>
      <c r="M113" s="31" cm="1">
        <f t="array" ref="M113">M$106+IF($C113&lt;&gt;0,SUMPRODUCT((M$107:M$108)*TRANSPOSE(($D113:$E113))),0)</f>
        <v>-2416862.1051054369</v>
      </c>
      <c r="N113" s="31" cm="1">
        <f t="array" ref="N113">N$106+IF($C113&lt;&gt;0,SUMPRODUCT((N$107:N$108)*TRANSPOSE(($D113:$E113))),0)</f>
        <v>-3077911.8447843371</v>
      </c>
      <c r="O113" s="31" cm="1">
        <f t="array" ref="O113">O$106+IF($C113&lt;&gt;0,SUMPRODUCT((O$107:O$108)*TRANSPOSE(($D113:$E113))),0)</f>
        <v>-2795891.1674010465</v>
      </c>
      <c r="P113" s="31" cm="1">
        <f t="array" ref="P113">P$106+IF($C113&lt;&gt;0,SUMPRODUCT((P$107:P$108)*TRANSPOSE(($D113:$E113))),0)</f>
        <v>-2260370.7847480741</v>
      </c>
      <c r="Q113" s="31" cm="1">
        <f t="array" ref="Q113">Q$106+IF($C113&lt;&gt;0,SUMPRODUCT((Q$107:Q$108)*TRANSPOSE(($D113:$E113))),0)</f>
        <v>-1602518.9029736286</v>
      </c>
      <c r="R113" s="31" cm="1">
        <f t="array" ref="R113">R$106+IF($C113&lt;&gt;0,SUMPRODUCT((R$107:R$108)*TRANSPOSE(($D113:$E113))),0)</f>
        <v>-1602518.9029736286</v>
      </c>
      <c r="S113" s="31" cm="1">
        <f t="array" ref="S113">S$106+IF($C113&lt;&gt;0,SUMPRODUCT((S$107:S$108)*TRANSPOSE(($D113:$E113))),0)</f>
        <v>-1602518.9029736286</v>
      </c>
      <c r="T113" s="31" cm="1">
        <f t="array" ref="T113">T$106+IF($C113&lt;&gt;0,SUMPRODUCT((T$107:T$108)*TRANSPOSE(($D113:$E113))),0)</f>
        <v>-1602518.9029736286</v>
      </c>
      <c r="U113" s="31" cm="1">
        <f t="array" ref="U113">U$106+IF($C113&lt;&gt;0,SUMPRODUCT((U$107:U$108)*TRANSPOSE(($D113:$E113))),0)</f>
        <v>-1602518.9029736286</v>
      </c>
      <c r="V113" s="31" cm="1">
        <f t="array" ref="V113">V$106+IF($C113&lt;&gt;0,SUMPRODUCT((V$107:V$108)*TRANSPOSE(($D113:$E113))),0)</f>
        <v>-1602518.9029736286</v>
      </c>
      <c r="W113" s="31" cm="1">
        <f t="array" ref="W113">W$106+IF($C113&lt;&gt;0,SUMPRODUCT((W$107:W$108)*TRANSPOSE(($D113:$E113))),0)</f>
        <v>-1602518.9029736286</v>
      </c>
      <c r="X113" s="31" cm="1">
        <f t="array" ref="X113">X$106+IF($C113&lt;&gt;0,SUMPRODUCT((X$107:X$108)*TRANSPOSE(($D113:$E113))),0)</f>
        <v>-1602518.9029736286</v>
      </c>
      <c r="Y113" s="31" cm="1">
        <f t="array" ref="Y113">Y$106+IF($C113&lt;&gt;0,SUMPRODUCT((Y$107:Y$108)*TRANSPOSE(($D113:$E113))),0)</f>
        <v>-1602518.9029736286</v>
      </c>
      <c r="Z113" s="31" cm="1">
        <f t="array" ref="Z113">Z$106+IF($C113&lt;&gt;0,SUMPRODUCT((Z$107:Z$108)*TRANSPOSE(($D113:$E113))),0)</f>
        <v>-1602518.9029736286</v>
      </c>
      <c r="AA113" s="31" cm="1">
        <f t="array" ref="AA113">AA$106+IF($C113&lt;&gt;0,SUMPRODUCT((AA$107:AA$108)*TRANSPOSE(($D113:$E113))),0)</f>
        <v>-1602518.9029736286</v>
      </c>
      <c r="AB113" s="31" cm="1">
        <f t="array" ref="AB113">AB$106+IF($C113&lt;&gt;0,SUMPRODUCT((AB$107:AB$108)*TRANSPOSE(($D113:$E113))),0)</f>
        <v>-1602518.9029736286</v>
      </c>
      <c r="AC113" s="31" cm="1">
        <f t="array" ref="AC113">AC$106+IF($C113&lt;&gt;0,SUMPRODUCT((AC$107:AC$108)*TRANSPOSE(($D113:$E113))),0)</f>
        <v>-1602518.9029736286</v>
      </c>
      <c r="AD113" s="31" cm="1">
        <f t="array" ref="AD113">AD$106+IF($C113&lt;&gt;0,SUMPRODUCT((AD$107:AD$108)*TRANSPOSE(($D113:$E113))),0)</f>
        <v>-1602518.9029736286</v>
      </c>
      <c r="AE113" s="31" cm="1">
        <f t="array" ref="AE113">AE$106+IF($C113&lt;&gt;0,SUMPRODUCT((AE$107:AE$108)*TRANSPOSE(($D113:$E113))),0)</f>
        <v>-1602518.9029736286</v>
      </c>
      <c r="AF113" s="31" cm="1">
        <f t="array" ref="AF113">AF$106+IF($C113&lt;&gt;0,SUMPRODUCT((AF$107:AF$108)*TRANSPOSE(($D113:$E113))),0)</f>
        <v>-1602518.9029736286</v>
      </c>
      <c r="AG113" s="31" cm="1">
        <f t="array" ref="AG113">AG$106+IF($C113&lt;&gt;0,SUMPRODUCT((AG$107:AG$108)*TRANSPOSE(($D113:$E113))),0)</f>
        <v>-1602518.9029736286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-333020.83700620639</v>
      </c>
      <c r="L114" s="31" cm="1">
        <f t="array" ref="L114">L$106+IF($C114&lt;&gt;0,SUMPRODUCT((L$107:L$108)*TRANSPOSE(($D114:$E114))),0)</f>
        <v>-1591193.5482810552</v>
      </c>
      <c r="M114" s="31" cm="1">
        <f t="array" ref="M114">M$106+IF($C114&lt;&gt;0,SUMPRODUCT((M$107:M$108)*TRANSPOSE(($D114:$E114))),0)</f>
        <v>-2675174.0939180609</v>
      </c>
      <c r="N114" s="31" cm="1">
        <f t="array" ref="N114">N$106+IF($C114&lt;&gt;0,SUMPRODUCT((N$107:N$108)*TRANSPOSE(($D114:$E114))),0)</f>
        <v>-3415522.5333907404</v>
      </c>
      <c r="O114" s="31" cm="1">
        <f t="array" ref="O114">O$106+IF($C114&lt;&gt;0,SUMPRODUCT((O$107:O$108)*TRANSPOSE(($D114:$E114))),0)</f>
        <v>-3133501.8560074498</v>
      </c>
      <c r="P114" s="31" cm="1">
        <f t="array" ref="P114">P$106+IF($C114&lt;&gt;0,SUMPRODUCT((P$107:P$108)*TRANSPOSE(($D114:$E114))),0)</f>
        <v>-2597981.4733544774</v>
      </c>
      <c r="Q114" s="31" cm="1">
        <f t="array" ref="Q114">Q$106+IF($C114&lt;&gt;0,SUMPRODUCT((Q$107:Q$108)*TRANSPOSE(($D114:$E114))),0)</f>
        <v>-1940129.5915800319</v>
      </c>
      <c r="R114" s="31" cm="1">
        <f t="array" ref="R114">R$106+IF($C114&lt;&gt;0,SUMPRODUCT((R$107:R$108)*TRANSPOSE(($D114:$E114))),0)</f>
        <v>-1940129.5915800319</v>
      </c>
      <c r="S114" s="31" cm="1">
        <f t="array" ref="S114">S$106+IF($C114&lt;&gt;0,SUMPRODUCT((S$107:S$108)*TRANSPOSE(($D114:$E114))),0)</f>
        <v>-1940129.5915800319</v>
      </c>
      <c r="T114" s="31" cm="1">
        <f t="array" ref="T114">T$106+IF($C114&lt;&gt;0,SUMPRODUCT((T$107:T$108)*TRANSPOSE(($D114:$E114))),0)</f>
        <v>-1940129.5915800319</v>
      </c>
      <c r="U114" s="31" cm="1">
        <f t="array" ref="U114">U$106+IF($C114&lt;&gt;0,SUMPRODUCT((U$107:U$108)*TRANSPOSE(($D114:$E114))),0)</f>
        <v>-1940129.5915800319</v>
      </c>
      <c r="V114" s="31" cm="1">
        <f t="array" ref="V114">V$106+IF($C114&lt;&gt;0,SUMPRODUCT((V$107:V$108)*TRANSPOSE(($D114:$E114))),0)</f>
        <v>-1940129.5915800319</v>
      </c>
      <c r="W114" s="31" cm="1">
        <f t="array" ref="W114">W$106+IF($C114&lt;&gt;0,SUMPRODUCT((W$107:W$108)*TRANSPOSE(($D114:$E114))),0)</f>
        <v>-1940129.5915800319</v>
      </c>
      <c r="X114" s="31" cm="1">
        <f t="array" ref="X114">X$106+IF($C114&lt;&gt;0,SUMPRODUCT((X$107:X$108)*TRANSPOSE(($D114:$E114))),0)</f>
        <v>-1940129.5915800319</v>
      </c>
      <c r="Y114" s="31" cm="1">
        <f t="array" ref="Y114">Y$106+IF($C114&lt;&gt;0,SUMPRODUCT((Y$107:Y$108)*TRANSPOSE(($D114:$E114))),0)</f>
        <v>-1940129.5915800319</v>
      </c>
      <c r="Z114" s="31" cm="1">
        <f t="array" ref="Z114">Z$106+IF($C114&lt;&gt;0,SUMPRODUCT((Z$107:Z$108)*TRANSPOSE(($D114:$E114))),0)</f>
        <v>-1940129.5915800319</v>
      </c>
      <c r="AA114" s="31" cm="1">
        <f t="array" ref="AA114">AA$106+IF($C114&lt;&gt;0,SUMPRODUCT((AA$107:AA$108)*TRANSPOSE(($D114:$E114))),0)</f>
        <v>-1940129.5915800319</v>
      </c>
      <c r="AB114" s="31" cm="1">
        <f t="array" ref="AB114">AB$106+IF($C114&lt;&gt;0,SUMPRODUCT((AB$107:AB$108)*TRANSPOSE(($D114:$E114))),0)</f>
        <v>-1940129.5915800319</v>
      </c>
      <c r="AC114" s="31" cm="1">
        <f t="array" ref="AC114">AC$106+IF($C114&lt;&gt;0,SUMPRODUCT((AC$107:AC$108)*TRANSPOSE(($D114:$E114))),0)</f>
        <v>-1940129.5915800319</v>
      </c>
      <c r="AD114" s="31" cm="1">
        <f t="array" ref="AD114">AD$106+IF($C114&lt;&gt;0,SUMPRODUCT((AD$107:AD$108)*TRANSPOSE(($D114:$E114))),0)</f>
        <v>-1940129.5915800319</v>
      </c>
      <c r="AE114" s="31" cm="1">
        <f t="array" ref="AE114">AE$106+IF($C114&lt;&gt;0,SUMPRODUCT((AE$107:AE$108)*TRANSPOSE(($D114:$E114))),0)</f>
        <v>-1940129.5915800319</v>
      </c>
      <c r="AF114" s="31" cm="1">
        <f t="array" ref="AF114">AF$106+IF($C114&lt;&gt;0,SUMPRODUCT((AF$107:AF$108)*TRANSPOSE(($D114:$E114))),0)</f>
        <v>-1940129.5915800319</v>
      </c>
      <c r="AG114" s="31" cm="1">
        <f t="array" ref="AG114">AG$106+IF($C114&lt;&gt;0,SUMPRODUCT((AG$107:AG$108)*TRANSPOSE(($D114:$E114))),0)</f>
        <v>-1940129.5915800319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-294998.55477039953</v>
      </c>
      <c r="L115" s="31" cm="1">
        <f t="array" ref="L115">L$106+IF($C115&lt;&gt;0,SUMPRODUCT((L$107:L$108)*TRANSPOSE(($D115:$E115))),0)</f>
        <v>-1428925.3001176505</v>
      </c>
      <c r="M115" s="31" cm="1">
        <f t="array" ref="M115">M$106+IF($C115&lt;&gt;0,SUMPRODUCT((M$107:M$108)*TRANSPOSE(($D115:$E115))),0)</f>
        <v>-2398389.0181031255</v>
      </c>
      <c r="N115" s="31" cm="1">
        <f t="array" ref="N115">N$106+IF($C115&lt;&gt;0,SUMPRODUCT((N$107:N$108)*TRANSPOSE(($D115:$E115))),0)</f>
        <v>-3044779.0624199267</v>
      </c>
      <c r="O115" s="31" cm="1">
        <f t="array" ref="O115">O$106+IF($C115&lt;&gt;0,SUMPRODUCT((O$107:O$108)*TRANSPOSE(($D115:$E115))),0)</f>
        <v>-2731422.7542162705</v>
      </c>
      <c r="P115" s="31" cm="1">
        <f t="array" ref="P115">P$106+IF($C115&lt;&gt;0,SUMPRODUCT((P$107:P$108)*TRANSPOSE(($D115:$E115))),0)</f>
        <v>-2136400.1068240791</v>
      </c>
      <c r="Q115" s="31" cm="1">
        <f t="array" ref="Q115">Q$106+IF($C115&lt;&gt;0,SUMPRODUCT((Q$107:Q$108)*TRANSPOSE(($D115:$E115))),0)</f>
        <v>-1405453.5715191395</v>
      </c>
      <c r="R115" s="31" cm="1">
        <f t="array" ref="R115">R$106+IF($C115&lt;&gt;0,SUMPRODUCT((R$107:R$108)*TRANSPOSE(($D115:$E115))),0)</f>
        <v>-1405453.5715191395</v>
      </c>
      <c r="S115" s="31" cm="1">
        <f t="array" ref="S115">S$106+IF($C115&lt;&gt;0,SUMPRODUCT((S$107:S$108)*TRANSPOSE(($D115:$E115))),0)</f>
        <v>-1405453.5715191395</v>
      </c>
      <c r="T115" s="31" cm="1">
        <f t="array" ref="T115">T$106+IF($C115&lt;&gt;0,SUMPRODUCT((T$107:T$108)*TRANSPOSE(($D115:$E115))),0)</f>
        <v>-1405453.5715191395</v>
      </c>
      <c r="U115" s="31" cm="1">
        <f t="array" ref="U115">U$106+IF($C115&lt;&gt;0,SUMPRODUCT((U$107:U$108)*TRANSPOSE(($D115:$E115))),0)</f>
        <v>-1405453.5715191395</v>
      </c>
      <c r="V115" s="31" cm="1">
        <f t="array" ref="V115">V$106+IF($C115&lt;&gt;0,SUMPRODUCT((V$107:V$108)*TRANSPOSE(($D115:$E115))),0)</f>
        <v>-1405453.5715191395</v>
      </c>
      <c r="W115" s="31" cm="1">
        <f t="array" ref="W115">W$106+IF($C115&lt;&gt;0,SUMPRODUCT((W$107:W$108)*TRANSPOSE(($D115:$E115))),0)</f>
        <v>-1405453.5715191395</v>
      </c>
      <c r="X115" s="31" cm="1">
        <f t="array" ref="X115">X$106+IF($C115&lt;&gt;0,SUMPRODUCT((X$107:X$108)*TRANSPOSE(($D115:$E115))),0)</f>
        <v>-1405453.5715191395</v>
      </c>
      <c r="Y115" s="31" cm="1">
        <f t="array" ref="Y115">Y$106+IF($C115&lt;&gt;0,SUMPRODUCT((Y$107:Y$108)*TRANSPOSE(($D115:$E115))),0)</f>
        <v>-1405453.5715191395</v>
      </c>
      <c r="Z115" s="31" cm="1">
        <f t="array" ref="Z115">Z$106+IF($C115&lt;&gt;0,SUMPRODUCT((Z$107:Z$108)*TRANSPOSE(($D115:$E115))),0)</f>
        <v>-1405453.5715191395</v>
      </c>
      <c r="AA115" s="31" cm="1">
        <f t="array" ref="AA115">AA$106+IF($C115&lt;&gt;0,SUMPRODUCT((AA$107:AA$108)*TRANSPOSE(($D115:$E115))),0)</f>
        <v>-1405453.5715191395</v>
      </c>
      <c r="AB115" s="31" cm="1">
        <f t="array" ref="AB115">AB$106+IF($C115&lt;&gt;0,SUMPRODUCT((AB$107:AB$108)*TRANSPOSE(($D115:$E115))),0)</f>
        <v>-1405453.5715191395</v>
      </c>
      <c r="AC115" s="31" cm="1">
        <f t="array" ref="AC115">AC$106+IF($C115&lt;&gt;0,SUMPRODUCT((AC$107:AC$108)*TRANSPOSE(($D115:$E115))),0)</f>
        <v>-1405453.5715191395</v>
      </c>
      <c r="AD115" s="31" cm="1">
        <f t="array" ref="AD115">AD$106+IF($C115&lt;&gt;0,SUMPRODUCT((AD$107:AD$108)*TRANSPOSE(($D115:$E115))),0)</f>
        <v>-1405453.5715191395</v>
      </c>
      <c r="AE115" s="31" cm="1">
        <f t="array" ref="AE115">AE$106+IF($C115&lt;&gt;0,SUMPRODUCT((AE$107:AE$108)*TRANSPOSE(($D115:$E115))),0)</f>
        <v>-1405453.5715191395</v>
      </c>
      <c r="AF115" s="31" cm="1">
        <f t="array" ref="AF115">AF$106+IF($C115&lt;&gt;0,SUMPRODUCT((AF$107:AF$108)*TRANSPOSE(($D115:$E115))),0)</f>
        <v>-1405453.5715191395</v>
      </c>
      <c r="AG115" s="31" cm="1">
        <f t="array" ref="AG115">AG$106+IF($C115&lt;&gt;0,SUMPRODUCT((AG$107:AG$108)*TRANSPOSE(($D115:$E115))),0)</f>
        <v>-1405453.5715191395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-294998.55477039953</v>
      </c>
      <c r="L116" s="31" cm="1">
        <f t="array" ref="L116">L$106+IF($C116&lt;&gt;0,SUMPRODUCT((L$107:L$108)*TRANSPOSE(($D116:$E116))),0)</f>
        <v>-1428925.3001176505</v>
      </c>
      <c r="M116" s="31" cm="1">
        <f t="array" ref="M116">M$106+IF($C116&lt;&gt;0,SUMPRODUCT((M$107:M$108)*TRANSPOSE(($D116:$E116))),0)</f>
        <v>-2398389.0181031255</v>
      </c>
      <c r="N116" s="31" cm="1">
        <f t="array" ref="N116">N$106+IF($C116&lt;&gt;0,SUMPRODUCT((N$107:N$108)*TRANSPOSE(($D116:$E116))),0)</f>
        <v>-3044779.0624199267</v>
      </c>
      <c r="O116" s="31" cm="1">
        <f t="array" ref="O116">O$106+IF($C116&lt;&gt;0,SUMPRODUCT((O$107:O$108)*TRANSPOSE(($D116:$E116))),0)</f>
        <v>-2731422.7542162705</v>
      </c>
      <c r="P116" s="31" cm="1">
        <f t="array" ref="P116">P$106+IF($C116&lt;&gt;0,SUMPRODUCT((P$107:P$108)*TRANSPOSE(($D116:$E116))),0)</f>
        <v>-2136400.1068240791</v>
      </c>
      <c r="Q116" s="31" cm="1">
        <f t="array" ref="Q116">Q$106+IF($C116&lt;&gt;0,SUMPRODUCT((Q$107:Q$108)*TRANSPOSE(($D116:$E116))),0)</f>
        <v>-1405453.5715191395</v>
      </c>
      <c r="R116" s="31" cm="1">
        <f t="array" ref="R116">R$106+IF($C116&lt;&gt;0,SUMPRODUCT((R$107:R$108)*TRANSPOSE(($D116:$E116))),0)</f>
        <v>-1405453.5715191395</v>
      </c>
      <c r="S116" s="31" cm="1">
        <f t="array" ref="S116">S$106+IF($C116&lt;&gt;0,SUMPRODUCT((S$107:S$108)*TRANSPOSE(($D116:$E116))),0)</f>
        <v>-1405453.5715191395</v>
      </c>
      <c r="T116" s="31" cm="1">
        <f t="array" ref="T116">T$106+IF($C116&lt;&gt;0,SUMPRODUCT((T$107:T$108)*TRANSPOSE(($D116:$E116))),0)</f>
        <v>-1405453.5715191395</v>
      </c>
      <c r="U116" s="31" cm="1">
        <f t="array" ref="U116">U$106+IF($C116&lt;&gt;0,SUMPRODUCT((U$107:U$108)*TRANSPOSE(($D116:$E116))),0)</f>
        <v>-1405453.5715191395</v>
      </c>
      <c r="V116" s="31" cm="1">
        <f t="array" ref="V116">V$106+IF($C116&lt;&gt;0,SUMPRODUCT((V$107:V$108)*TRANSPOSE(($D116:$E116))),0)</f>
        <v>-1405453.5715191395</v>
      </c>
      <c r="W116" s="31" cm="1">
        <f t="array" ref="W116">W$106+IF($C116&lt;&gt;0,SUMPRODUCT((W$107:W$108)*TRANSPOSE(($D116:$E116))),0)</f>
        <v>-1405453.5715191395</v>
      </c>
      <c r="X116" s="31" cm="1">
        <f t="array" ref="X116">X$106+IF($C116&lt;&gt;0,SUMPRODUCT((X$107:X$108)*TRANSPOSE(($D116:$E116))),0)</f>
        <v>-1405453.5715191395</v>
      </c>
      <c r="Y116" s="31" cm="1">
        <f t="array" ref="Y116">Y$106+IF($C116&lt;&gt;0,SUMPRODUCT((Y$107:Y$108)*TRANSPOSE(($D116:$E116))),0)</f>
        <v>-1405453.5715191395</v>
      </c>
      <c r="Z116" s="31" cm="1">
        <f t="array" ref="Z116">Z$106+IF($C116&lt;&gt;0,SUMPRODUCT((Z$107:Z$108)*TRANSPOSE(($D116:$E116))),0)</f>
        <v>-1405453.5715191395</v>
      </c>
      <c r="AA116" s="31" cm="1">
        <f t="array" ref="AA116">AA$106+IF($C116&lt;&gt;0,SUMPRODUCT((AA$107:AA$108)*TRANSPOSE(($D116:$E116))),0)</f>
        <v>-1405453.5715191395</v>
      </c>
      <c r="AB116" s="31" cm="1">
        <f t="array" ref="AB116">AB$106+IF($C116&lt;&gt;0,SUMPRODUCT((AB$107:AB$108)*TRANSPOSE(($D116:$E116))),0)</f>
        <v>-1405453.5715191395</v>
      </c>
      <c r="AC116" s="31" cm="1">
        <f t="array" ref="AC116">AC$106+IF($C116&lt;&gt;0,SUMPRODUCT((AC$107:AC$108)*TRANSPOSE(($D116:$E116))),0)</f>
        <v>-1405453.5715191395</v>
      </c>
      <c r="AD116" s="31" cm="1">
        <f t="array" ref="AD116">AD$106+IF($C116&lt;&gt;0,SUMPRODUCT((AD$107:AD$108)*TRANSPOSE(($D116:$E116))),0)</f>
        <v>-1405453.5715191395</v>
      </c>
      <c r="AE116" s="31" cm="1">
        <f t="array" ref="AE116">AE$106+IF($C116&lt;&gt;0,SUMPRODUCT((AE$107:AE$108)*TRANSPOSE(($D116:$E116))),0)</f>
        <v>-1405453.5715191395</v>
      </c>
      <c r="AF116" s="31" cm="1">
        <f t="array" ref="AF116">AF$106+IF($C116&lt;&gt;0,SUMPRODUCT((AF$107:AF$108)*TRANSPOSE(($D116:$E116))),0)</f>
        <v>-1405453.5715191395</v>
      </c>
      <c r="AG116" s="31" cm="1">
        <f t="array" ref="AG116">AG$106+IF($C116&lt;&gt;0,SUMPRODUCT((AG$107:AG$108)*TRANSPOSE(($D116:$E116))),0)</f>
        <v>-1405453.5715191395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-294998.55477039953</v>
      </c>
      <c r="L117" s="31" cm="1">
        <f t="array" ref="L117">L$106+IF($C117&lt;&gt;0,SUMPRODUCT((L$107:L$108)*TRANSPOSE(($D117:$E117))),0)</f>
        <v>-1428925.3001176505</v>
      </c>
      <c r="M117" s="31" cm="1">
        <f t="array" ref="M117">M$106+IF($C117&lt;&gt;0,SUMPRODUCT((M$107:M$108)*TRANSPOSE(($D117:$E117))),0)</f>
        <v>-2398389.0181031255</v>
      </c>
      <c r="N117" s="31" cm="1">
        <f t="array" ref="N117">N$106+IF($C117&lt;&gt;0,SUMPRODUCT((N$107:N$108)*TRANSPOSE(($D117:$E117))),0)</f>
        <v>-3044779.0624199267</v>
      </c>
      <c r="O117" s="31" cm="1">
        <f t="array" ref="O117">O$106+IF($C117&lt;&gt;0,SUMPRODUCT((O$107:O$108)*TRANSPOSE(($D117:$E117))),0)</f>
        <v>-2731422.7542162705</v>
      </c>
      <c r="P117" s="31" cm="1">
        <f t="array" ref="P117">P$106+IF($C117&lt;&gt;0,SUMPRODUCT((P$107:P$108)*TRANSPOSE(($D117:$E117))),0)</f>
        <v>-2136400.1068240791</v>
      </c>
      <c r="Q117" s="31" cm="1">
        <f t="array" ref="Q117">Q$106+IF($C117&lt;&gt;0,SUMPRODUCT((Q$107:Q$108)*TRANSPOSE(($D117:$E117))),0)</f>
        <v>-1405453.5715191395</v>
      </c>
      <c r="R117" s="31" cm="1">
        <f t="array" ref="R117">R$106+IF($C117&lt;&gt;0,SUMPRODUCT((R$107:R$108)*TRANSPOSE(($D117:$E117))),0)</f>
        <v>-1405453.5715191395</v>
      </c>
      <c r="S117" s="31" cm="1">
        <f t="array" ref="S117">S$106+IF($C117&lt;&gt;0,SUMPRODUCT((S$107:S$108)*TRANSPOSE(($D117:$E117))),0)</f>
        <v>-1405453.5715191395</v>
      </c>
      <c r="T117" s="31" cm="1">
        <f t="array" ref="T117">T$106+IF($C117&lt;&gt;0,SUMPRODUCT((T$107:T$108)*TRANSPOSE(($D117:$E117))),0)</f>
        <v>-1405453.5715191395</v>
      </c>
      <c r="U117" s="31" cm="1">
        <f t="array" ref="U117">U$106+IF($C117&lt;&gt;0,SUMPRODUCT((U$107:U$108)*TRANSPOSE(($D117:$E117))),0)</f>
        <v>-1405453.5715191395</v>
      </c>
      <c r="V117" s="31" cm="1">
        <f t="array" ref="V117">V$106+IF($C117&lt;&gt;0,SUMPRODUCT((V$107:V$108)*TRANSPOSE(($D117:$E117))),0)</f>
        <v>-1405453.5715191395</v>
      </c>
      <c r="W117" s="31" cm="1">
        <f t="array" ref="W117">W$106+IF($C117&lt;&gt;0,SUMPRODUCT((W$107:W$108)*TRANSPOSE(($D117:$E117))),0)</f>
        <v>-1405453.5715191395</v>
      </c>
      <c r="X117" s="31" cm="1">
        <f t="array" ref="X117">X$106+IF($C117&lt;&gt;0,SUMPRODUCT((X$107:X$108)*TRANSPOSE(($D117:$E117))),0)</f>
        <v>-1405453.5715191395</v>
      </c>
      <c r="Y117" s="31" cm="1">
        <f t="array" ref="Y117">Y$106+IF($C117&lt;&gt;0,SUMPRODUCT((Y$107:Y$108)*TRANSPOSE(($D117:$E117))),0)</f>
        <v>-1405453.5715191395</v>
      </c>
      <c r="Z117" s="31" cm="1">
        <f t="array" ref="Z117">Z$106+IF($C117&lt;&gt;0,SUMPRODUCT((Z$107:Z$108)*TRANSPOSE(($D117:$E117))),0)</f>
        <v>-1405453.5715191395</v>
      </c>
      <c r="AA117" s="31" cm="1">
        <f t="array" ref="AA117">AA$106+IF($C117&lt;&gt;0,SUMPRODUCT((AA$107:AA$108)*TRANSPOSE(($D117:$E117))),0)</f>
        <v>-1405453.5715191395</v>
      </c>
      <c r="AB117" s="31" cm="1">
        <f t="array" ref="AB117">AB$106+IF($C117&lt;&gt;0,SUMPRODUCT((AB$107:AB$108)*TRANSPOSE(($D117:$E117))),0)</f>
        <v>-1405453.5715191395</v>
      </c>
      <c r="AC117" s="31" cm="1">
        <f t="array" ref="AC117">AC$106+IF($C117&lt;&gt;0,SUMPRODUCT((AC$107:AC$108)*TRANSPOSE(($D117:$E117))),0)</f>
        <v>-1405453.5715191395</v>
      </c>
      <c r="AD117" s="31" cm="1">
        <f t="array" ref="AD117">AD$106+IF($C117&lt;&gt;0,SUMPRODUCT((AD$107:AD$108)*TRANSPOSE(($D117:$E117))),0)</f>
        <v>-1405453.5715191395</v>
      </c>
      <c r="AE117" s="31" cm="1">
        <f t="array" ref="AE117">AE$106+IF($C117&lt;&gt;0,SUMPRODUCT((AE$107:AE$108)*TRANSPOSE(($D117:$E117))),0)</f>
        <v>-1405453.5715191395</v>
      </c>
      <c r="AF117" s="31" cm="1">
        <f t="array" ref="AF117">AF$106+IF($C117&lt;&gt;0,SUMPRODUCT((AF$107:AF$108)*TRANSPOSE(($D117:$E117))),0)</f>
        <v>-1405453.5715191395</v>
      </c>
      <c r="AG117" s="31" cm="1">
        <f t="array" ref="AG117">AG$106+IF($C117&lt;&gt;0,SUMPRODUCT((AG$107:AG$108)*TRANSPOSE(($D117:$E117))),0)</f>
        <v>-1405453.5715191395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4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T11" activePane="bottomRight" state="frozen"/>
      <selection activeCell="C14" sqref="C14:C16"/>
      <selection pane="topRight" activeCell="C14" sqref="C14:C16"/>
      <selection pane="bottomLeft" activeCell="C14" sqref="C14:C16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8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CBD security of supply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Rebuild J zone substation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0" t="s">
        <v>247</v>
      </c>
      <c r="D14"/>
      <c r="E14" s="151">
        <v>50</v>
      </c>
      <c r="G14" s="211">
        <f>input_dollars</f>
        <v>45291</v>
      </c>
      <c r="H14" s="152"/>
      <c r="I14" s="32">
        <f>IF(I13="-",0,$I$13*I13)</f>
        <v>0</v>
      </c>
      <c r="J14" s="32">
        <f t="shared" ref="J14:AG14" si="0">IF(J13="-",0,$I$13*J13)</f>
        <v>0</v>
      </c>
      <c r="K14" s="32">
        <v>18600000</v>
      </c>
      <c r="L14" s="32">
        <v>24800000</v>
      </c>
      <c r="M14" s="32">
        <v>18600000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S14" s="32">
        <f t="shared" si="0"/>
        <v>0</v>
      </c>
      <c r="T14" s="32">
        <f t="shared" si="0"/>
        <v>0</v>
      </c>
      <c r="U14" s="32">
        <f t="shared" si="0"/>
        <v>0</v>
      </c>
      <c r="V14" s="32">
        <f t="shared" si="0"/>
        <v>0</v>
      </c>
      <c r="W14" s="32">
        <f t="shared" si="0"/>
        <v>0</v>
      </c>
      <c r="X14" s="32">
        <f t="shared" si="0"/>
        <v>0</v>
      </c>
      <c r="Y14" s="32">
        <f t="shared" si="0"/>
        <v>0</v>
      </c>
      <c r="Z14" s="32">
        <f t="shared" si="0"/>
        <v>0</v>
      </c>
      <c r="AA14" s="32">
        <f t="shared" si="0"/>
        <v>0</v>
      </c>
      <c r="AB14" s="32">
        <f t="shared" si="0"/>
        <v>0</v>
      </c>
      <c r="AC14" s="32">
        <f t="shared" si="0"/>
        <v>0</v>
      </c>
      <c r="AD14" s="32">
        <f t="shared" si="0"/>
        <v>0</v>
      </c>
      <c r="AE14" s="32">
        <f t="shared" si="0"/>
        <v>0</v>
      </c>
      <c r="AF14" s="32">
        <f t="shared" si="0"/>
        <v>0</v>
      </c>
      <c r="AG14" s="32">
        <f t="shared" si="0"/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30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30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1">SUM(I14:I16)</f>
        <v>0</v>
      </c>
      <c r="J17" s="106">
        <f t="shared" si="1"/>
        <v>0</v>
      </c>
      <c r="K17" s="106">
        <f t="shared" si="1"/>
        <v>18600000</v>
      </c>
      <c r="L17" s="106">
        <f t="shared" si="1"/>
        <v>24800000</v>
      </c>
      <c r="M17" s="106">
        <f t="shared" si="1"/>
        <v>18600000</v>
      </c>
      <c r="N17" s="106">
        <f t="shared" si="1"/>
        <v>0</v>
      </c>
      <c r="O17" s="106">
        <f t="shared" si="1"/>
        <v>0</v>
      </c>
      <c r="P17" s="106">
        <f t="shared" si="1"/>
        <v>0</v>
      </c>
      <c r="Q17" s="106">
        <f t="shared" si="1"/>
        <v>0</v>
      </c>
      <c r="R17" s="106">
        <f t="shared" ref="R17:AG17" si="2">SUM(R14:R16)</f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 t="shared" si="2"/>
        <v>0</v>
      </c>
      <c r="AD17" s="106">
        <f t="shared" si="2"/>
        <v>0</v>
      </c>
      <c r="AE17" s="106">
        <f t="shared" si="2"/>
        <v>0</v>
      </c>
      <c r="AF17" s="106">
        <f t="shared" si="2"/>
        <v>0</v>
      </c>
      <c r="AG17" s="106">
        <f t="shared" si="2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5.1640124710728506E-2</v>
      </c>
      <c r="J27" s="172">
        <v>0.26938690619321187</v>
      </c>
      <c r="K27" s="172">
        <v>0.8011730891675094</v>
      </c>
      <c r="L27" s="172">
        <v>1.8214652241416518</v>
      </c>
      <c r="M27" s="172">
        <v>3.4732220291309028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53187.175617833505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2746.5923819163409</v>
      </c>
      <c r="J28" s="302">
        <f t="shared" ref="J28:AG28" si="3">J27*$E$28</f>
        <v>14327.9286888432</v>
      </c>
      <c r="K28" s="302">
        <f t="shared" si="3"/>
        <v>42612.133793834502</v>
      </c>
      <c r="L28" s="302">
        <f t="shared" si="3"/>
        <v>96878.590758198508</v>
      </c>
      <c r="M28" s="302">
        <f t="shared" si="3"/>
        <v>184730.87002311336</v>
      </c>
      <c r="N28" s="302">
        <f t="shared" si="3"/>
        <v>0</v>
      </c>
      <c r="O28" s="302">
        <f t="shared" si="3"/>
        <v>0</v>
      </c>
      <c r="P28" s="302">
        <f t="shared" si="3"/>
        <v>0</v>
      </c>
      <c r="Q28" s="302">
        <f t="shared" si="3"/>
        <v>0</v>
      </c>
      <c r="R28" s="302">
        <f t="shared" si="3"/>
        <v>0</v>
      </c>
      <c r="S28" s="302">
        <f t="shared" si="3"/>
        <v>0</v>
      </c>
      <c r="T28" s="302">
        <f t="shared" si="3"/>
        <v>0</v>
      </c>
      <c r="U28" s="302">
        <f t="shared" si="3"/>
        <v>0</v>
      </c>
      <c r="V28" s="302">
        <f t="shared" si="3"/>
        <v>0</v>
      </c>
      <c r="W28" s="302">
        <f t="shared" si="3"/>
        <v>0</v>
      </c>
      <c r="X28" s="302">
        <f t="shared" si="3"/>
        <v>0</v>
      </c>
      <c r="Y28" s="302">
        <f t="shared" si="3"/>
        <v>0</v>
      </c>
      <c r="Z28" s="302">
        <f t="shared" si="3"/>
        <v>0</v>
      </c>
      <c r="AA28" s="302">
        <f t="shared" si="3"/>
        <v>0</v>
      </c>
      <c r="AB28" s="302">
        <f t="shared" si="3"/>
        <v>0</v>
      </c>
      <c r="AC28" s="302">
        <f t="shared" si="3"/>
        <v>0</v>
      </c>
      <c r="AD28" s="302">
        <f t="shared" si="3"/>
        <v>0</v>
      </c>
      <c r="AE28" s="302">
        <f t="shared" si="3"/>
        <v>0</v>
      </c>
      <c r="AF28" s="302">
        <f t="shared" si="3"/>
        <v>0</v>
      </c>
      <c r="AG28" s="302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174" cm="1">
        <f t="array" ref="I30">SUMPRODUCT((Assumptions!$H$70:$H$71)*(Assumptions!$G$70:$G$71)*(Assumptions!$I$70:$I$71)*(I$24:I$25))</f>
        <v>0</v>
      </c>
      <c r="J30" s="174" cm="1">
        <f t="array" ref="J30">SUMPRODUCT((Assumptions!$H$70:$H$71)*(Assumptions!$G$70:$G$71)*(Assumptions!$I$70:$I$71)*(J$24:J$25))</f>
        <v>0</v>
      </c>
      <c r="K30" s="174" cm="1">
        <f t="array" ref="K30">SUMPRODUCT((Assumptions!$H$70:$H$71)*(Assumptions!$G$70:$G$71)*(Assumptions!$I$70:$I$71)*(K$24:K$25))</f>
        <v>0</v>
      </c>
      <c r="L30" s="174" cm="1">
        <f t="array" ref="L30">SUMPRODUCT((Assumptions!$H$70:$H$71)*(Assumptions!$G$70:$G$71)*(Assumptions!$I$70:$I$71)*(L$24:L$25))</f>
        <v>0</v>
      </c>
      <c r="M30" s="174" cm="1">
        <f t="array" ref="M30">SUMPRODUCT((Assumptions!$H$70:$H$71)*(Assumptions!$G$70:$G$71)*(Assumptions!$I$70:$I$71)*(M$24:M$25))</f>
        <v>0</v>
      </c>
      <c r="N30" s="174" cm="1">
        <f t="array" ref="N30">SUMPRODUCT((Assumptions!$H$70:$H$71)*(Assumptions!$G$70:$G$71)*(Assumptions!$I$70:$I$71)*(N$24:N$25))</f>
        <v>0</v>
      </c>
      <c r="O30" s="174" cm="1">
        <f t="array" ref="O30">SUMPRODUCT((Assumptions!$H$70:$H$71)*(Assumptions!$G$70:$G$71)*(Assumptions!$I$70:$I$71)*(O$24:O$25))</f>
        <v>0</v>
      </c>
      <c r="P30" s="174" cm="1">
        <f t="array" ref="P30">SUMPRODUCT((Assumptions!$H$70:$H$71)*(Assumptions!$G$70:$G$71)*(Assumptions!$I$70:$I$71)*(P$24:P$25))</f>
        <v>0</v>
      </c>
      <c r="Q30" s="174" cm="1">
        <f t="array" ref="Q30">SUMPRODUCT((Assumptions!$H$70:$H$71)*(Assumptions!$G$70:$G$71)*(Assumptions!$I$70:$I$71)*(Q$24:Q$25))</f>
        <v>0</v>
      </c>
      <c r="R30" s="174" cm="1">
        <f t="array" ref="R30">SUMPRODUCT((Assumptions!$H$70:$H$71)*(Assumptions!$G$70:$G$71)*(Assumptions!$I$70:$I$71)*(R$24:R$25))</f>
        <v>0</v>
      </c>
      <c r="S30" s="174" cm="1">
        <f t="array" ref="S30">SUMPRODUCT((Assumptions!$H$70:$H$71)*(Assumptions!$G$70:$G$71)*(Assumptions!$I$70:$I$71)*(S$24:S$25))</f>
        <v>0</v>
      </c>
      <c r="T30" s="174" cm="1">
        <f t="array" ref="T30">SUMPRODUCT((Assumptions!$H$70:$H$71)*(Assumptions!$G$70:$G$71)*(Assumptions!$I$70:$I$71)*(T$24:T$25))</f>
        <v>0</v>
      </c>
      <c r="U30" s="174" cm="1">
        <f t="array" ref="U30">SUMPRODUCT((Assumptions!$H$70:$H$71)*(Assumptions!$G$70:$G$71)*(Assumptions!$I$70:$I$71)*(U$24:U$25))</f>
        <v>0</v>
      </c>
      <c r="V30" s="174" cm="1">
        <f t="array" ref="V30">SUMPRODUCT((Assumptions!$H$70:$H$71)*(Assumptions!$G$70:$G$71)*(Assumptions!$I$70:$I$71)*(V$24:V$25))</f>
        <v>0</v>
      </c>
      <c r="W30" s="174" cm="1">
        <f t="array" ref="W30">SUMPRODUCT((Assumptions!$H$70:$H$71)*(Assumptions!$G$70:$G$71)*(Assumptions!$I$70:$I$71)*(W$24:W$25))</f>
        <v>0</v>
      </c>
      <c r="X30" s="174" cm="1">
        <f t="array" ref="X30">SUMPRODUCT((Assumptions!$H$70:$H$71)*(Assumptions!$G$70:$G$71)*(Assumptions!$I$70:$I$71)*(X$24:X$25))</f>
        <v>0</v>
      </c>
      <c r="Y30" s="174" cm="1">
        <f t="array" ref="Y30">SUMPRODUCT((Assumptions!$H$70:$H$71)*(Assumptions!$G$70:$G$71)*(Assumptions!$I$70:$I$71)*(Y$24:Y$25))</f>
        <v>0</v>
      </c>
      <c r="Z30" s="174" cm="1">
        <f t="array" ref="Z30">SUMPRODUCT((Assumptions!$H$70:$H$71)*(Assumptions!$G$70:$G$71)*(Assumptions!$I$70:$I$71)*(Z$24:Z$25))</f>
        <v>0</v>
      </c>
      <c r="AA30" s="174" cm="1">
        <f t="array" ref="AA30">SUMPRODUCT((Assumptions!$H$70:$H$71)*(Assumptions!$G$70:$G$71)*(Assumptions!$I$70:$I$71)*(AA$24:AA$25))</f>
        <v>0</v>
      </c>
      <c r="AB30" s="174" cm="1">
        <f t="array" ref="AB30">SUMPRODUCT((Assumptions!$H$70:$H$71)*(Assumptions!$G$70:$G$71)*(Assumptions!$I$70:$I$71)*(AB$24:AB$25))</f>
        <v>0</v>
      </c>
      <c r="AC30" s="174" cm="1">
        <f t="array" ref="AC30">SUMPRODUCT((Assumptions!$H$70:$H$71)*(Assumptions!$G$70:$G$71)*(Assumptions!$I$70:$I$71)*(AC$24:AC$25))</f>
        <v>0</v>
      </c>
      <c r="AD30" s="174" cm="1">
        <f t="array" ref="AD30">SUMPRODUCT((Assumptions!$H$70:$H$71)*(Assumptions!$G$70:$G$71)*(Assumptions!$I$70:$I$71)*(AD$24:AD$25))</f>
        <v>0</v>
      </c>
      <c r="AE30" s="174" cm="1">
        <f t="array" ref="AE30">SUMPRODUCT((Assumptions!$H$70:$H$71)*(Assumptions!$G$70:$G$71)*(Assumptions!$I$70:$I$71)*(AE$24:AE$25))</f>
        <v>0</v>
      </c>
      <c r="AF30" s="174" cm="1">
        <f t="array" ref="AF30">SUMPRODUCT((Assumptions!$H$70:$H$71)*(Assumptions!$G$70:$G$71)*(Assumptions!$I$70:$I$71)*(AF$24:AF$25))</f>
        <v>0</v>
      </c>
      <c r="AG30" s="174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174" cm="1">
        <f t="array" ref="I31">(1+Assumptions!$G$81)*SUMPRODUCT((Assumptions!$G$78:$G$79)*(I$24:I$25))</f>
        <v>0</v>
      </c>
      <c r="J31" s="174" cm="1">
        <f t="array" ref="J31">(1+Assumptions!$G$81)*SUMPRODUCT((Assumptions!$G$78:$G$79)*(J$24:J$25))</f>
        <v>0</v>
      </c>
      <c r="K31" s="174" cm="1">
        <f t="array" ref="K31">(1+Assumptions!$G$81)*SUMPRODUCT((Assumptions!$G$78:$G$79)*(K$24:K$25))</f>
        <v>0</v>
      </c>
      <c r="L31" s="174" cm="1">
        <f t="array" ref="L31">(1+Assumptions!$G$81)*SUMPRODUCT((Assumptions!$G$78:$G$79)*(L$24:L$25))</f>
        <v>0</v>
      </c>
      <c r="M31" s="174" cm="1">
        <f t="array" ref="M31">(1+Assumptions!$G$81)*SUMPRODUCT((Assumptions!$G$78:$G$79)*(M$24:M$25))</f>
        <v>0</v>
      </c>
      <c r="N31" s="174" cm="1">
        <f t="array" ref="N31">(1+Assumptions!$G$81)*SUMPRODUCT((Assumptions!$G$78:$G$79)*(N$24:N$25))</f>
        <v>0</v>
      </c>
      <c r="O31" s="174" cm="1">
        <f t="array" ref="O31">(1+Assumptions!$G$81)*SUMPRODUCT((Assumptions!$G$78:$G$79)*(O$24:O$25))</f>
        <v>0</v>
      </c>
      <c r="P31" s="174" cm="1">
        <f t="array" ref="P31">(1+Assumptions!$G$81)*SUMPRODUCT((Assumptions!$G$78:$G$79)*(P$24:P$25))</f>
        <v>0</v>
      </c>
      <c r="Q31" s="174" cm="1">
        <f t="array" ref="Q31">(1+Assumptions!$G$81)*SUMPRODUCT((Assumptions!$G$78:$G$79)*(Q$24:Q$25))</f>
        <v>0</v>
      </c>
      <c r="R31" s="174" cm="1">
        <f t="array" ref="R31">(1+Assumptions!$G$81)*SUMPRODUCT((Assumptions!$G$78:$G$79)*(R$24:R$25))</f>
        <v>0</v>
      </c>
      <c r="S31" s="174" cm="1">
        <f t="array" ref="S31">(1+Assumptions!$G$81)*SUMPRODUCT((Assumptions!$G$78:$G$79)*(S$24:S$25))</f>
        <v>0</v>
      </c>
      <c r="T31" s="174" cm="1">
        <f t="array" ref="T31">(1+Assumptions!$G$81)*SUMPRODUCT((Assumptions!$G$78:$G$79)*(T$24:T$25))</f>
        <v>0</v>
      </c>
      <c r="U31" s="174" cm="1">
        <f t="array" ref="U31">(1+Assumptions!$G$81)*SUMPRODUCT((Assumptions!$G$78:$G$79)*(U$24:U$25))</f>
        <v>0</v>
      </c>
      <c r="V31" s="174" cm="1">
        <f t="array" ref="V31">(1+Assumptions!$G$81)*SUMPRODUCT((Assumptions!$G$78:$G$79)*(V$24:V$25))</f>
        <v>0</v>
      </c>
      <c r="W31" s="174" cm="1">
        <f t="array" ref="W31">(1+Assumptions!$G$81)*SUMPRODUCT((Assumptions!$G$78:$G$79)*(W$24:W$25))</f>
        <v>0</v>
      </c>
      <c r="X31" s="174" cm="1">
        <f t="array" ref="X31">(1+Assumptions!$G$81)*SUMPRODUCT((Assumptions!$G$78:$G$79)*(X$24:X$25))</f>
        <v>0</v>
      </c>
      <c r="Y31" s="174" cm="1">
        <f t="array" ref="Y31">(1+Assumptions!$G$81)*SUMPRODUCT((Assumptions!$G$78:$G$79)*(Y$24:Y$25))</f>
        <v>0</v>
      </c>
      <c r="Z31" s="174" cm="1">
        <f t="array" ref="Z31">(1+Assumptions!$G$81)*SUMPRODUCT((Assumptions!$G$78:$G$79)*(Z$24:Z$25))</f>
        <v>0</v>
      </c>
      <c r="AA31" s="174" cm="1">
        <f t="array" ref="AA31">(1+Assumptions!$G$81)*SUMPRODUCT((Assumptions!$G$78:$G$79)*(AA$24:AA$25))</f>
        <v>0</v>
      </c>
      <c r="AB31" s="174" cm="1">
        <f t="array" ref="AB31">(1+Assumptions!$G$81)*SUMPRODUCT((Assumptions!$G$78:$G$79)*(AB$24:AB$25))</f>
        <v>0</v>
      </c>
      <c r="AC31" s="174" cm="1">
        <f t="array" ref="AC31">(1+Assumptions!$G$81)*SUMPRODUCT((Assumptions!$G$78:$G$79)*(AC$24:AC$25))</f>
        <v>0</v>
      </c>
      <c r="AD31" s="174" cm="1">
        <f t="array" ref="AD31">(1+Assumptions!$G$81)*SUMPRODUCT((Assumptions!$G$78:$G$79)*(AD$24:AD$25))</f>
        <v>0</v>
      </c>
      <c r="AE31" s="174" cm="1">
        <f t="array" ref="AE31">(1+Assumptions!$G$81)*SUMPRODUCT((Assumptions!$G$78:$G$79)*(AE$24:AE$25))</f>
        <v>0</v>
      </c>
      <c r="AF31" s="174" cm="1">
        <f t="array" ref="AF31">(1+Assumptions!$G$81)*SUMPRODUCT((Assumptions!$G$78:$G$79)*(AF$24:AF$25))</f>
        <v>0</v>
      </c>
      <c r="AG31" s="174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2746.5923819163409</v>
      </c>
      <c r="J36" s="174">
        <f t="shared" ref="J36:AG36" si="4">SUM(J28:J34)</f>
        <v>14327.9286888432</v>
      </c>
      <c r="K36" s="174">
        <f t="shared" si="4"/>
        <v>42612.133793834502</v>
      </c>
      <c r="L36" s="174">
        <f t="shared" si="4"/>
        <v>96878.590758198508</v>
      </c>
      <c r="M36" s="174">
        <f t="shared" si="4"/>
        <v>184730.87002311336</v>
      </c>
      <c r="N36" s="174">
        <f t="shared" si="4"/>
        <v>0</v>
      </c>
      <c r="O36" s="174">
        <f t="shared" si="4"/>
        <v>0</v>
      </c>
      <c r="P36" s="174">
        <f t="shared" si="4"/>
        <v>0</v>
      </c>
      <c r="Q36" s="174">
        <f t="shared" si="4"/>
        <v>0</v>
      </c>
      <c r="R36" s="174">
        <f t="shared" si="4"/>
        <v>0</v>
      </c>
      <c r="S36" s="174">
        <f t="shared" si="4"/>
        <v>0</v>
      </c>
      <c r="T36" s="174">
        <f t="shared" si="4"/>
        <v>0</v>
      </c>
      <c r="U36" s="174">
        <f t="shared" si="4"/>
        <v>0</v>
      </c>
      <c r="V36" s="174">
        <f t="shared" si="4"/>
        <v>0</v>
      </c>
      <c r="W36" s="174">
        <f t="shared" si="4"/>
        <v>0</v>
      </c>
      <c r="X36" s="174">
        <f t="shared" si="4"/>
        <v>0</v>
      </c>
      <c r="Y36" s="174">
        <f t="shared" si="4"/>
        <v>0</v>
      </c>
      <c r="Z36" s="174">
        <f t="shared" si="4"/>
        <v>0</v>
      </c>
      <c r="AA36" s="174">
        <f t="shared" si="4"/>
        <v>0</v>
      </c>
      <c r="AB36" s="174">
        <f t="shared" si="4"/>
        <v>0</v>
      </c>
      <c r="AC36" s="174">
        <f t="shared" si="4"/>
        <v>0</v>
      </c>
      <c r="AD36" s="174">
        <f t="shared" si="4"/>
        <v>0</v>
      </c>
      <c r="AE36" s="174">
        <f t="shared" si="4"/>
        <v>0</v>
      </c>
      <c r="AF36" s="174">
        <f t="shared" si="4"/>
        <v>0</v>
      </c>
      <c r="AG36" s="174">
        <f t="shared" si="4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5">I41*I7</f>
        <v>0</v>
      </c>
      <c r="J42" s="85">
        <f t="shared" si="5"/>
        <v>0</v>
      </c>
      <c r="K42" s="85">
        <f t="shared" si="5"/>
        <v>0</v>
      </c>
      <c r="L42" s="85">
        <f t="shared" si="5"/>
        <v>0</v>
      </c>
      <c r="M42" s="85">
        <f t="shared" si="5"/>
        <v>0</v>
      </c>
      <c r="N42" s="85">
        <f t="shared" si="5"/>
        <v>0</v>
      </c>
      <c r="O42" s="85">
        <f t="shared" si="5"/>
        <v>0</v>
      </c>
      <c r="P42" s="85">
        <f t="shared" si="5"/>
        <v>0</v>
      </c>
      <c r="Q42" s="85">
        <f t="shared" si="5"/>
        <v>0</v>
      </c>
      <c r="R42" s="85">
        <f t="shared" si="5"/>
        <v>0</v>
      </c>
      <c r="S42" s="85">
        <f t="shared" si="5"/>
        <v>0</v>
      </c>
      <c r="T42" s="85">
        <f t="shared" si="5"/>
        <v>0</v>
      </c>
      <c r="U42" s="85">
        <f t="shared" si="5"/>
        <v>0</v>
      </c>
      <c r="V42" s="85">
        <f t="shared" si="5"/>
        <v>0</v>
      </c>
      <c r="W42" s="85">
        <f t="shared" si="5"/>
        <v>0</v>
      </c>
      <c r="X42" s="85">
        <f t="shared" si="5"/>
        <v>0</v>
      </c>
      <c r="Y42" s="85">
        <f t="shared" si="5"/>
        <v>0</v>
      </c>
      <c r="Z42" s="85">
        <f t="shared" si="5"/>
        <v>0</v>
      </c>
      <c r="AA42" s="85">
        <f t="shared" si="5"/>
        <v>0</v>
      </c>
      <c r="AB42" s="85">
        <f t="shared" si="5"/>
        <v>0</v>
      </c>
      <c r="AC42" s="85">
        <f t="shared" si="5"/>
        <v>0</v>
      </c>
      <c r="AD42" s="85">
        <f t="shared" si="5"/>
        <v>0</v>
      </c>
      <c r="AE42" s="85">
        <f t="shared" si="5"/>
        <v>0</v>
      </c>
      <c r="AF42" s="85">
        <f t="shared" si="5"/>
        <v>0</v>
      </c>
      <c r="AG42" s="85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331327.82364410488</v>
      </c>
      <c r="O64" s="135">
        <f>(1-INDEX(Data!$C$9:$C$13, MATCH($A$3, options,0)))*('Option1 (base case)'!O36-O36)</f>
        <v>644684.13184776099</v>
      </c>
      <c r="P64" s="135">
        <f>(1-INDEX(Data!$C$9:$C$13, MATCH($A$3, options,0)))*('Option1 (base case)'!P36-P36)</f>
        <v>1239706.7792399526</v>
      </c>
      <c r="Q64" s="135">
        <f>(1-INDEX(Data!$C$9:$C$13, MATCH($A$3, options,0)))*('Option1 (base case)'!Q36-Q36)</f>
        <v>1970653.3145448922</v>
      </c>
      <c r="R64" s="135">
        <f>(1-INDEX(Data!$C$9:$C$13, MATCH($A$3, options,0)))*('Option1 (base case)'!R36-R36)</f>
        <v>1970653.3145448922</v>
      </c>
      <c r="S64" s="135">
        <f>(1-INDEX(Data!$C$9:$C$13, MATCH($A$3, options,0)))*('Option1 (base case)'!S36-S36)</f>
        <v>1970653.3145448922</v>
      </c>
      <c r="T64" s="135">
        <f>(1-INDEX(Data!$C$9:$C$13, MATCH($A$3, options,0)))*('Option1 (base case)'!T36-T36)</f>
        <v>1970653.3145448922</v>
      </c>
      <c r="U64" s="135">
        <f>(1-INDEX(Data!$C$9:$C$13, MATCH($A$3, options,0)))*('Option1 (base case)'!U36-U36)</f>
        <v>1970653.3145448922</v>
      </c>
      <c r="V64" s="135">
        <f>(1-INDEX(Data!$C$9:$C$13, MATCH($A$3, options,0)))*('Option1 (base case)'!V36-V36)</f>
        <v>1970653.3145448922</v>
      </c>
      <c r="W64" s="135">
        <f>(1-INDEX(Data!$C$9:$C$13, MATCH($A$3, options,0)))*('Option1 (base case)'!W36-W36)</f>
        <v>1970653.3145448922</v>
      </c>
      <c r="X64" s="135">
        <f>(1-INDEX(Data!$C$9:$C$13, MATCH($A$3, options,0)))*('Option1 (base case)'!X36-X36)</f>
        <v>1970653.3145448922</v>
      </c>
      <c r="Y64" s="135">
        <f>(1-INDEX(Data!$C$9:$C$13, MATCH($A$3, options,0)))*('Option1 (base case)'!Y36-Y36)</f>
        <v>1970653.3145448922</v>
      </c>
      <c r="Z64" s="135">
        <f>(1-INDEX(Data!$C$9:$C$13, MATCH($A$3, options,0)))*('Option1 (base case)'!Z36-Z36)</f>
        <v>1970653.3145448922</v>
      </c>
      <c r="AA64" s="135">
        <f>(1-INDEX(Data!$C$9:$C$13, MATCH($A$3, options,0)))*('Option1 (base case)'!AA36-AA36)</f>
        <v>1970653.3145448922</v>
      </c>
      <c r="AB64" s="135">
        <f>(1-INDEX(Data!$C$9:$C$13, MATCH($A$3, options,0)))*('Option1 (base case)'!AB36-AB36)</f>
        <v>1970653.3145448922</v>
      </c>
      <c r="AC64" s="135">
        <f>(1-INDEX(Data!$C$9:$C$13, MATCH($A$3, options,0)))*('Option1 (base case)'!AC36-AC36)</f>
        <v>1970653.3145448922</v>
      </c>
      <c r="AD64" s="135">
        <f>(1-INDEX(Data!$C$9:$C$13, MATCH($A$3, options,0)))*('Option1 (base case)'!AD36-AD36)</f>
        <v>1970653.3145448922</v>
      </c>
      <c r="AE64" s="135">
        <f>(1-INDEX(Data!$C$9:$C$13, MATCH($A$3, options,0)))*('Option1 (base case)'!AE36-AE36)</f>
        <v>1970653.3145448922</v>
      </c>
      <c r="AF64" s="135">
        <f>(1-INDEX(Data!$C$9:$C$13, MATCH($A$3, options,0)))*('Option1 (base case)'!AF36-AF36)</f>
        <v>1970653.3145448922</v>
      </c>
      <c r="AG64" s="135">
        <f>(1-INDEX(Data!$C$9:$C$13, MATCH($A$3, options,0)))*('Option1 (base case)'!AG36-AG36)</f>
        <v>1970653.3145448922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Rebuilding J ZSS and offloading JA ZSS.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-18600000</v>
      </c>
      <c r="L67" s="119">
        <f t="shared" si="6"/>
        <v>-24800000</v>
      </c>
      <c r="M67" s="119">
        <f t="shared" si="6"/>
        <v>-18600000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Rebuilding J ZSS and offloading JA ZSS.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-18600000</v>
      </c>
      <c r="L72" s="119" cm="1">
        <f t="array" ref="L72">SUMPRODUCT(($I67:L67))-SUMPRODUCT(($I67:L67)*($I$6:L$6&lt;=(L$6-$E14)))</f>
        <v>-43400000</v>
      </c>
      <c r="M72" s="119" cm="1">
        <f t="array" ref="M72">SUMPRODUCT(($I67:M67))-SUMPRODUCT(($I67:M67)*($I$6:M$6&lt;=(M$6-$E14)))</f>
        <v>-62000000</v>
      </c>
      <c r="N72" s="119" cm="1">
        <f t="array" ref="N72">SUMPRODUCT(($I67:N67))-SUMPRODUCT(($I67:N67)*($I$6:N$6&lt;=(N$6-$E14)))</f>
        <v>-62000000</v>
      </c>
      <c r="O72" s="119" cm="1">
        <f t="array" ref="O72">SUMPRODUCT(($I67:O67))-SUMPRODUCT(($I67:O67)*($I$6:O$6&lt;=(O$6-$E14)))</f>
        <v>-62000000</v>
      </c>
      <c r="P72" s="119" cm="1">
        <f t="array" ref="P72">SUMPRODUCT(($I67:P67))-SUMPRODUCT(($I67:P67)*($I$6:P$6&lt;=(P$6-$E14)))</f>
        <v>-62000000</v>
      </c>
      <c r="Q72" s="119" cm="1">
        <f t="array" ref="Q72">SUMPRODUCT(($I67:Q67))-SUMPRODUCT(($I67:Q67)*($I$6:Q$6&lt;=(Q$6-$E14)))</f>
        <v>-62000000</v>
      </c>
      <c r="R72" s="119" cm="1">
        <f t="array" ref="R72">SUMPRODUCT(($I67:R67))-SUMPRODUCT(($I67:R67)*($I$6:R$6&lt;=(R$6-$E14)))</f>
        <v>-62000000</v>
      </c>
      <c r="S72" s="119" cm="1">
        <f t="array" ref="S72">SUMPRODUCT(($I67:S67))-SUMPRODUCT(($I67:S67)*($I$6:S$6&lt;=(S$6-$E14)))</f>
        <v>-62000000</v>
      </c>
      <c r="T72" s="119" cm="1">
        <f t="array" ref="T72">SUMPRODUCT(($I67:T67))-SUMPRODUCT(($I67:T67)*($I$6:T$6&lt;=(T$6-$E14)))</f>
        <v>-62000000</v>
      </c>
      <c r="U72" s="119" cm="1">
        <f t="array" ref="U72">SUMPRODUCT(($I67:U67))-SUMPRODUCT(($I67:U67)*($I$6:U$6&lt;=(U$6-$E14)))</f>
        <v>-62000000</v>
      </c>
      <c r="V72" s="119" cm="1">
        <f t="array" ref="V72">SUMPRODUCT(($I67:V67))-SUMPRODUCT(($I67:V67)*($I$6:V$6&lt;=(V$6-$E14)))</f>
        <v>-62000000</v>
      </c>
      <c r="W72" s="119" cm="1">
        <f t="array" ref="W72">SUMPRODUCT(($I67:W67))-SUMPRODUCT(($I67:W67)*($I$6:W$6&lt;=(W$6-$E14)))</f>
        <v>-62000000</v>
      </c>
      <c r="X72" s="119" cm="1">
        <f t="array" ref="X72">SUMPRODUCT(($I67:X67))-SUMPRODUCT(($I67:X67)*($I$6:X$6&lt;=(X$6-$E14)))</f>
        <v>-62000000</v>
      </c>
      <c r="Y72" s="119" cm="1">
        <f t="array" ref="Y72">SUMPRODUCT(($I67:Y67))-SUMPRODUCT(($I67:Y67)*($I$6:Y$6&lt;=(Y$6-$E14)))</f>
        <v>-62000000</v>
      </c>
      <c r="Z72" s="119" cm="1">
        <f t="array" ref="Z72">SUMPRODUCT(($I67:Z67))-SUMPRODUCT(($I67:Z67)*($I$6:Z$6&lt;=(Z$6-$E14)))</f>
        <v>-62000000</v>
      </c>
      <c r="AA72" s="119" cm="1">
        <f t="array" ref="AA72">SUMPRODUCT(($I67:AA67))-SUMPRODUCT(($I67:AA67)*($I$6:AA$6&lt;=(AA$6-$E14)))</f>
        <v>-62000000</v>
      </c>
      <c r="AB72" s="119" cm="1">
        <f t="array" ref="AB72">SUMPRODUCT(($I67:AB67))-SUMPRODUCT(($I67:AB67)*($I$6:AB$6&lt;=(AB$6-$E14)))</f>
        <v>-62000000</v>
      </c>
      <c r="AC72" s="119" cm="1">
        <f t="array" ref="AC72">SUMPRODUCT(($I67:AC67))-SUMPRODUCT(($I67:AC67)*($I$6:AC$6&lt;=(AC$6-$E14)))</f>
        <v>-62000000</v>
      </c>
      <c r="AD72" s="119" cm="1">
        <f t="array" ref="AD72">SUMPRODUCT(($I67:AD67))-SUMPRODUCT(($I67:AD67)*($I$6:AD$6&lt;=(AD$6-$E14)))</f>
        <v>-62000000</v>
      </c>
      <c r="AE72" s="119" cm="1">
        <f t="array" ref="AE72">SUMPRODUCT(($I67:AE67))-SUMPRODUCT(($I67:AE67)*($I$6:AE$6&lt;=(AE$6-$E14)))</f>
        <v>-62000000</v>
      </c>
      <c r="AF72" s="119" cm="1">
        <f t="array" ref="AF72">SUMPRODUCT(($I67:AF67))-SUMPRODUCT(($I67:AF67)*($I$6:AF$6&lt;=(AF$6-$E14)))</f>
        <v>-62000000</v>
      </c>
      <c r="AG72" s="119" cm="1">
        <f t="array" ref="AG72">SUMPRODUCT(($I67:AG67))-SUMPRODUCT(($I67:AG67)*($I$6:AG$6&lt;=(AG$6-$E14)))</f>
        <v>-62000000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Rebuilding J ZSS and offloading JA ZSS.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-792986.99793779245</v>
      </c>
      <c r="M77" s="119">
        <f t="shared" si="9"/>
        <v>-1850302.9951881822</v>
      </c>
      <c r="N77" s="119">
        <f t="shared" si="9"/>
        <v>-2643289.9931259747</v>
      </c>
      <c r="O77" s="119">
        <f t="shared" si="9"/>
        <v>-2643289.9931259747</v>
      </c>
      <c r="P77" s="119">
        <f t="shared" si="9"/>
        <v>-2643289.9931259747</v>
      </c>
      <c r="Q77" s="119">
        <f t="shared" si="9"/>
        <v>-2643289.9931259747</v>
      </c>
      <c r="R77" s="119">
        <f t="shared" si="9"/>
        <v>-2643289.9931259747</v>
      </c>
      <c r="S77" s="119">
        <f t="shared" si="9"/>
        <v>-2643289.9931259747</v>
      </c>
      <c r="T77" s="119">
        <f t="shared" si="9"/>
        <v>-2643289.9931259747</v>
      </c>
      <c r="U77" s="119">
        <f t="shared" si="9"/>
        <v>-2643289.9931259747</v>
      </c>
      <c r="V77" s="119">
        <f t="shared" si="9"/>
        <v>-2643289.9931259747</v>
      </c>
      <c r="W77" s="119">
        <f t="shared" si="9"/>
        <v>-2643289.9931259747</v>
      </c>
      <c r="X77" s="119">
        <f t="shared" si="9"/>
        <v>-2643289.9931259747</v>
      </c>
      <c r="Y77" s="119">
        <f t="shared" si="9"/>
        <v>-2643289.9931259747</v>
      </c>
      <c r="Z77" s="119">
        <f t="shared" si="9"/>
        <v>-2643289.9931259747</v>
      </c>
      <c r="AA77" s="119">
        <f t="shared" si="9"/>
        <v>-2643289.9931259747</v>
      </c>
      <c r="AB77" s="119">
        <f t="shared" si="9"/>
        <v>-2643289.9931259747</v>
      </c>
      <c r="AC77" s="119">
        <f t="shared" si="9"/>
        <v>-2643289.9931259747</v>
      </c>
      <c r="AD77" s="119">
        <f t="shared" si="9"/>
        <v>-2643289.9931259747</v>
      </c>
      <c r="AE77" s="119">
        <f t="shared" si="9"/>
        <v>-2643289.9931259747</v>
      </c>
      <c r="AF77" s="119">
        <f t="shared" si="9"/>
        <v>-2643289.9931259747</v>
      </c>
      <c r="AG77" s="119">
        <f t="shared" si="9"/>
        <v>-2643289.9931259747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-792986.99793779245</v>
      </c>
      <c r="M80" s="180">
        <f t="shared" si="12"/>
        <v>-1850302.9951881822</v>
      </c>
      <c r="N80" s="180">
        <f t="shared" si="12"/>
        <v>-2643289.9931259747</v>
      </c>
      <c r="O80" s="180">
        <f t="shared" si="12"/>
        <v>-2643289.9931259747</v>
      </c>
      <c r="P80" s="180">
        <f t="shared" si="12"/>
        <v>-2643289.9931259747</v>
      </c>
      <c r="Q80" s="180">
        <f t="shared" si="12"/>
        <v>-2643289.9931259747</v>
      </c>
      <c r="R80" s="180">
        <f t="shared" si="12"/>
        <v>-2643289.9931259747</v>
      </c>
      <c r="S80" s="180">
        <f t="shared" si="12"/>
        <v>-2643289.9931259747</v>
      </c>
      <c r="T80" s="180">
        <f t="shared" si="12"/>
        <v>-2643289.9931259747</v>
      </c>
      <c r="U80" s="180">
        <f t="shared" si="12"/>
        <v>-2643289.9931259747</v>
      </c>
      <c r="V80" s="180">
        <f t="shared" si="12"/>
        <v>-2643289.9931259747</v>
      </c>
      <c r="W80" s="180">
        <f t="shared" si="12"/>
        <v>-2643289.9931259747</v>
      </c>
      <c r="X80" s="180">
        <f t="shared" si="12"/>
        <v>-2643289.9931259747</v>
      </c>
      <c r="Y80" s="180">
        <f t="shared" si="12"/>
        <v>-2643289.9931259747</v>
      </c>
      <c r="Z80" s="180">
        <f t="shared" si="12"/>
        <v>-2643289.9931259747</v>
      </c>
      <c r="AA80" s="180">
        <f t="shared" si="12"/>
        <v>-2643289.9931259747</v>
      </c>
      <c r="AB80" s="180">
        <f t="shared" si="12"/>
        <v>-2643289.9931259747</v>
      </c>
      <c r="AC80" s="180">
        <f>SUM(AC77:AC79)</f>
        <v>-2643289.9931259747</v>
      </c>
      <c r="AD80" s="180">
        <f>SUM(AD77:AD79)</f>
        <v>-2643289.9931259747</v>
      </c>
      <c r="AE80" s="180">
        <f>SUM(AE77:AE79)</f>
        <v>-2643289.9931259747</v>
      </c>
      <c r="AF80" s="180">
        <f>SUM(AF77:AF79)</f>
        <v>-2643289.9931259747</v>
      </c>
      <c r="AG80" s="180">
        <f>SUM(AG77:AG79)</f>
        <v>-2643289.9931259747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-792986.99793779245</v>
      </c>
      <c r="M82" s="119">
        <f t="shared" si="14"/>
        <v>-1850302.9951881822</v>
      </c>
      <c r="N82" s="119">
        <f t="shared" si="14"/>
        <v>-2643289.9931259747</v>
      </c>
      <c r="O82" s="119">
        <f t="shared" si="14"/>
        <v>-2643289.9931259747</v>
      </c>
      <c r="P82" s="119">
        <f t="shared" si="14"/>
        <v>-2643289.9931259747</v>
      </c>
      <c r="Q82" s="119">
        <f t="shared" si="14"/>
        <v>-2643289.9931259747</v>
      </c>
      <c r="R82" s="119">
        <f t="shared" si="14"/>
        <v>-2643289.9931259747</v>
      </c>
      <c r="S82" s="119">
        <f t="shared" si="14"/>
        <v>-2643289.9931259747</v>
      </c>
      <c r="T82" s="119">
        <f t="shared" si="14"/>
        <v>-2643289.9931259747</v>
      </c>
      <c r="U82" s="119">
        <f t="shared" si="14"/>
        <v>-2643289.9931259747</v>
      </c>
      <c r="V82" s="119">
        <f t="shared" si="14"/>
        <v>-2643289.9931259747</v>
      </c>
      <c r="W82" s="119">
        <f t="shared" si="14"/>
        <v>-2643289.9931259747</v>
      </c>
      <c r="X82" s="119">
        <f t="shared" si="14"/>
        <v>-2643289.9931259747</v>
      </c>
      <c r="Y82" s="119">
        <f t="shared" si="14"/>
        <v>-2643289.9931259747</v>
      </c>
      <c r="Z82" s="119">
        <f t="shared" si="14"/>
        <v>-2643289.9931259747</v>
      </c>
      <c r="AA82" s="119">
        <f t="shared" si="14"/>
        <v>-2643289.9931259747</v>
      </c>
      <c r="AB82" s="119">
        <f t="shared" si="14"/>
        <v>-2643289.9931259747</v>
      </c>
      <c r="AC82" s="119">
        <f>AC80</f>
        <v>-2643289.9931259747</v>
      </c>
      <c r="AD82" s="119">
        <f>AD80</f>
        <v>-2643289.9931259747</v>
      </c>
      <c r="AE82" s="119">
        <f>AE80</f>
        <v>-2643289.9931259747</v>
      </c>
      <c r="AF82" s="119">
        <f>AF80</f>
        <v>-2643289.9931259747</v>
      </c>
      <c r="AG82" s="119">
        <f>AG80</f>
        <v>-2643289.9931259747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331327.82364410488</v>
      </c>
      <c r="O84" s="31">
        <f t="shared" si="16"/>
        <v>644684.13184776099</v>
      </c>
      <c r="P84" s="31">
        <f t="shared" si="16"/>
        <v>1239706.7792399526</v>
      </c>
      <c r="Q84" s="31">
        <f t="shared" si="16"/>
        <v>1970653.3145448922</v>
      </c>
      <c r="R84" s="31">
        <f t="shared" si="16"/>
        <v>1970653.3145448922</v>
      </c>
      <c r="S84" s="31">
        <f t="shared" si="16"/>
        <v>1970653.3145448922</v>
      </c>
      <c r="T84" s="31">
        <f t="shared" si="16"/>
        <v>1970653.3145448922</v>
      </c>
      <c r="U84" s="31">
        <f t="shared" si="16"/>
        <v>1970653.3145448922</v>
      </c>
      <c r="V84" s="31">
        <f t="shared" si="16"/>
        <v>1970653.3145448922</v>
      </c>
      <c r="W84" s="31">
        <f t="shared" si="16"/>
        <v>1970653.3145448922</v>
      </c>
      <c r="X84" s="31">
        <f t="shared" si="16"/>
        <v>1970653.3145448922</v>
      </c>
      <c r="Y84" s="31">
        <f t="shared" si="16"/>
        <v>1970653.3145448922</v>
      </c>
      <c r="Z84" s="31">
        <f t="shared" si="16"/>
        <v>1970653.3145448922</v>
      </c>
      <c r="AA84" s="31">
        <f t="shared" si="16"/>
        <v>1970653.3145448922</v>
      </c>
      <c r="AB84" s="31">
        <f t="shared" si="16"/>
        <v>1970653.3145448922</v>
      </c>
      <c r="AC84" s="31">
        <f>AC64</f>
        <v>1970653.3145448922</v>
      </c>
      <c r="AD84" s="31">
        <f>AD64</f>
        <v>1970653.3145448922</v>
      </c>
      <c r="AE84" s="31">
        <f>AE64</f>
        <v>1970653.3145448922</v>
      </c>
      <c r="AF84" s="31">
        <f>AF64</f>
        <v>1970653.3145448922</v>
      </c>
      <c r="AG84" s="31">
        <f>AG64</f>
        <v>1970653.3145448922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-792986.99793779245</v>
      </c>
      <c r="M87" s="183">
        <f t="shared" si="18"/>
        <v>-1850302.9951881822</v>
      </c>
      <c r="N87" s="183">
        <f t="shared" si="18"/>
        <v>-2311962.1694818698</v>
      </c>
      <c r="O87" s="183">
        <f t="shared" si="18"/>
        <v>-1998605.8612782136</v>
      </c>
      <c r="P87" s="183">
        <f t="shared" si="18"/>
        <v>-1403583.2138860221</v>
      </c>
      <c r="Q87" s="183">
        <f t="shared" si="18"/>
        <v>-672636.67858108249</v>
      </c>
      <c r="R87" s="183">
        <f t="shared" si="18"/>
        <v>-672636.67858108249</v>
      </c>
      <c r="S87" s="183">
        <f t="shared" si="18"/>
        <v>-672636.67858108249</v>
      </c>
      <c r="T87" s="183">
        <f t="shared" si="18"/>
        <v>-672636.67858108249</v>
      </c>
      <c r="U87" s="183">
        <f t="shared" si="18"/>
        <v>-672636.67858108249</v>
      </c>
      <c r="V87" s="183">
        <f t="shared" si="18"/>
        <v>-672636.67858108249</v>
      </c>
      <c r="W87" s="183">
        <f t="shared" si="18"/>
        <v>-672636.67858108249</v>
      </c>
      <c r="X87" s="183">
        <f t="shared" si="18"/>
        <v>-672636.67858108249</v>
      </c>
      <c r="Y87" s="183">
        <f t="shared" si="18"/>
        <v>-672636.67858108249</v>
      </c>
      <c r="Z87" s="183">
        <f t="shared" si="18"/>
        <v>-672636.67858108249</v>
      </c>
      <c r="AA87" s="183">
        <f t="shared" si="18"/>
        <v>-672636.67858108249</v>
      </c>
      <c r="AB87" s="183">
        <f t="shared" si="18"/>
        <v>-672636.67858108249</v>
      </c>
      <c r="AC87" s="183">
        <f>SUM(AC82:AC86)</f>
        <v>-672636.67858108249</v>
      </c>
      <c r="AD87" s="183">
        <f>SUM(AD82:AD86)</f>
        <v>-672636.67858108249</v>
      </c>
      <c r="AE87" s="183">
        <f>SUM(AE82:AE86)</f>
        <v>-672636.67858108249</v>
      </c>
      <c r="AF87" s="183">
        <f>SUM(AF82:AF86)</f>
        <v>-672636.67858108249</v>
      </c>
      <c r="AG87" s="183">
        <f>SUM(AG82:AG86)</f>
        <v>-672636.67858108249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194</v>
      </c>
      <c r="D92" s="240"/>
      <c r="E92" s="240"/>
      <c r="F92" s="240"/>
      <c r="G92" s="241">
        <f>IF(_xlfn.MINIFS($G$90:$G$91, $G$90:$G$91, "&gt;"&amp;0)=0, $A$4, _xlfn.MINIFS($G$90:$G$91, $G$90:$G$91, "&gt;"&amp;0))</f>
        <v>3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-792986.99793779245</v>
      </c>
      <c r="M106" s="31">
        <f t="shared" si="19"/>
        <v>-1850302.9951881822</v>
      </c>
      <c r="N106" s="31">
        <f t="shared" si="19"/>
        <v>-2311962.1694818698</v>
      </c>
      <c r="O106" s="31">
        <f t="shared" si="19"/>
        <v>-1998605.8612782136</v>
      </c>
      <c r="P106" s="31">
        <f t="shared" si="19"/>
        <v>-1403583.2138860221</v>
      </c>
      <c r="Q106" s="31">
        <f t="shared" si="19"/>
        <v>-672636.67858108249</v>
      </c>
      <c r="R106" s="31">
        <f t="shared" si="19"/>
        <v>-672636.67858108249</v>
      </c>
      <c r="S106" s="31">
        <f t="shared" si="19"/>
        <v>-672636.67858108249</v>
      </c>
      <c r="T106" s="31">
        <f t="shared" si="19"/>
        <v>-672636.67858108249</v>
      </c>
      <c r="U106" s="31">
        <f t="shared" si="19"/>
        <v>-672636.67858108249</v>
      </c>
      <c r="V106" s="31">
        <f t="shared" si="19"/>
        <v>-672636.67858108249</v>
      </c>
      <c r="W106" s="31">
        <f t="shared" si="19"/>
        <v>-672636.67858108249</v>
      </c>
      <c r="X106" s="31">
        <f t="shared" si="19"/>
        <v>-672636.67858108249</v>
      </c>
      <c r="Y106" s="31">
        <f t="shared" si="19"/>
        <v>-672636.67858108249</v>
      </c>
      <c r="Z106" s="31">
        <f t="shared" si="19"/>
        <v>-672636.67858108249</v>
      </c>
      <c r="AA106" s="31">
        <f t="shared" si="19"/>
        <v>-672636.67858108249</v>
      </c>
      <c r="AB106" s="31">
        <f t="shared" si="19"/>
        <v>-672636.67858108249</v>
      </c>
      <c r="AC106" s="31">
        <f t="shared" si="19"/>
        <v>-672636.67858108249</v>
      </c>
      <c r="AD106" s="31">
        <f t="shared" si="19"/>
        <v>-672636.67858108249</v>
      </c>
      <c r="AE106" s="31">
        <f t="shared" si="19"/>
        <v>-672636.67858108249</v>
      </c>
      <c r="AF106" s="31">
        <f t="shared" si="19"/>
        <v>-672636.67858108249</v>
      </c>
      <c r="AG106" s="31">
        <f t="shared" si="19"/>
        <v>-672636.67858108249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-792986.99793779245</v>
      </c>
      <c r="M107" s="31">
        <f t="shared" si="20"/>
        <v>-1850302.9951881822</v>
      </c>
      <c r="N107" s="31">
        <f t="shared" si="20"/>
        <v>-2643289.9931259747</v>
      </c>
      <c r="O107" s="31">
        <f t="shared" si="20"/>
        <v>-2643289.9931259747</v>
      </c>
      <c r="P107" s="31">
        <f t="shared" si="20"/>
        <v>-2643289.9931259747</v>
      </c>
      <c r="Q107" s="31">
        <f t="shared" si="20"/>
        <v>-2643289.9931259747</v>
      </c>
      <c r="R107" s="31">
        <f t="shared" si="20"/>
        <v>-2643289.9931259747</v>
      </c>
      <c r="S107" s="31">
        <f t="shared" si="20"/>
        <v>-2643289.9931259747</v>
      </c>
      <c r="T107" s="31">
        <f t="shared" si="20"/>
        <v>-2643289.9931259747</v>
      </c>
      <c r="U107" s="31">
        <f t="shared" si="20"/>
        <v>-2643289.9931259747</v>
      </c>
      <c r="V107" s="31">
        <f t="shared" si="20"/>
        <v>-2643289.9931259747</v>
      </c>
      <c r="W107" s="31">
        <f t="shared" si="20"/>
        <v>-2643289.9931259747</v>
      </c>
      <c r="X107" s="31">
        <f t="shared" si="20"/>
        <v>-2643289.9931259747</v>
      </c>
      <c r="Y107" s="31">
        <f t="shared" si="20"/>
        <v>-2643289.9931259747</v>
      </c>
      <c r="Z107" s="31">
        <f t="shared" si="20"/>
        <v>-2643289.9931259747</v>
      </c>
      <c r="AA107" s="31">
        <f t="shared" si="20"/>
        <v>-2643289.9931259747</v>
      </c>
      <c r="AB107" s="31">
        <f t="shared" si="20"/>
        <v>-2643289.9931259747</v>
      </c>
      <c r="AC107" s="31">
        <f t="shared" si="20"/>
        <v>-2643289.9931259747</v>
      </c>
      <c r="AD107" s="31">
        <f t="shared" si="20"/>
        <v>-2643289.9931259747</v>
      </c>
      <c r="AE107" s="31">
        <f t="shared" si="20"/>
        <v>-2643289.9931259747</v>
      </c>
      <c r="AF107" s="31">
        <f t="shared" si="20"/>
        <v>-2643289.9931259747</v>
      </c>
      <c r="AG107" s="31">
        <f t="shared" si="20"/>
        <v>-2643289.9931259747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331327.82364410488</v>
      </c>
      <c r="O108" s="31">
        <f t="shared" si="21"/>
        <v>644684.13184776099</v>
      </c>
      <c r="P108" s="31">
        <f t="shared" si="21"/>
        <v>1239706.7792399526</v>
      </c>
      <c r="Q108" s="31">
        <f t="shared" si="21"/>
        <v>1970653.3145448922</v>
      </c>
      <c r="R108" s="31">
        <f t="shared" si="21"/>
        <v>1970653.3145448922</v>
      </c>
      <c r="S108" s="31">
        <f t="shared" si="21"/>
        <v>1970653.3145448922</v>
      </c>
      <c r="T108" s="31">
        <f t="shared" si="21"/>
        <v>1970653.3145448922</v>
      </c>
      <c r="U108" s="31">
        <f t="shared" si="21"/>
        <v>1970653.3145448922</v>
      </c>
      <c r="V108" s="31">
        <f t="shared" si="21"/>
        <v>1970653.3145448922</v>
      </c>
      <c r="W108" s="31">
        <f t="shared" si="21"/>
        <v>1970653.3145448922</v>
      </c>
      <c r="X108" s="31">
        <f t="shared" si="21"/>
        <v>1970653.3145448922</v>
      </c>
      <c r="Y108" s="31">
        <f t="shared" si="21"/>
        <v>1970653.3145448922</v>
      </c>
      <c r="Z108" s="31">
        <f t="shared" si="21"/>
        <v>1970653.3145448922</v>
      </c>
      <c r="AA108" s="31">
        <f t="shared" si="21"/>
        <v>1970653.3145448922</v>
      </c>
      <c r="AB108" s="31">
        <f t="shared" si="21"/>
        <v>1970653.3145448922</v>
      </c>
      <c r="AC108" s="31">
        <f t="shared" si="21"/>
        <v>1970653.3145448922</v>
      </c>
      <c r="AD108" s="31">
        <f t="shared" si="21"/>
        <v>1970653.3145448922</v>
      </c>
      <c r="AE108" s="31">
        <f t="shared" si="21"/>
        <v>1970653.3145448922</v>
      </c>
      <c r="AF108" s="31">
        <f t="shared" si="21"/>
        <v>1970653.3145448922</v>
      </c>
      <c r="AG108" s="31">
        <f t="shared" si="21"/>
        <v>1970653.3145448922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-872285.69773157174</v>
      </c>
      <c r="M110" s="31" cm="1">
        <f t="array" ref="M110">M$106+IF($C110&lt;&gt;0,SUMPRODUCT((M$107:M$108)*TRANSPOSE(($D110:$E110))),0)</f>
        <v>-2035333.2947070005</v>
      </c>
      <c r="N110" s="31" cm="1">
        <f t="array" ref="N110">N$106+IF($C110&lt;&gt;0,SUMPRODUCT((N$107:N$108)*TRANSPOSE(($D110:$E110))),0)</f>
        <v>-2576291.1687944671</v>
      </c>
      <c r="O110" s="31" cm="1">
        <f t="array" ref="O110">O$106+IF($C110&lt;&gt;0,SUMPRODUCT((O$107:O$108)*TRANSPOSE(($D110:$E110))),0)</f>
        <v>-2262934.8605908109</v>
      </c>
      <c r="P110" s="31" cm="1">
        <f t="array" ref="P110">P$106+IF($C110&lt;&gt;0,SUMPRODUCT((P$107:P$108)*TRANSPOSE(($D110:$E110))),0)</f>
        <v>-1667912.2131986197</v>
      </c>
      <c r="Q110" s="31" cm="1">
        <f t="array" ref="Q110">Q$106+IF($C110&lt;&gt;0,SUMPRODUCT((Q$107:Q$108)*TRANSPOSE(($D110:$E110))),0)</f>
        <v>-936965.67789368005</v>
      </c>
      <c r="R110" s="31" cm="1">
        <f t="array" ref="R110">R$106+IF($C110&lt;&gt;0,SUMPRODUCT((R$107:R$108)*TRANSPOSE(($D110:$E110))),0)</f>
        <v>-936965.67789368005</v>
      </c>
      <c r="S110" s="31" cm="1">
        <f t="array" ref="S110">S$106+IF($C110&lt;&gt;0,SUMPRODUCT((S$107:S$108)*TRANSPOSE(($D110:$E110))),0)</f>
        <v>-936965.67789368005</v>
      </c>
      <c r="T110" s="31" cm="1">
        <f t="array" ref="T110">T$106+IF($C110&lt;&gt;0,SUMPRODUCT((T$107:T$108)*TRANSPOSE(($D110:$E110))),0)</f>
        <v>-936965.67789368005</v>
      </c>
      <c r="U110" s="31" cm="1">
        <f t="array" ref="U110">U$106+IF($C110&lt;&gt;0,SUMPRODUCT((U$107:U$108)*TRANSPOSE(($D110:$E110))),0)</f>
        <v>-936965.67789368005</v>
      </c>
      <c r="V110" s="31" cm="1">
        <f t="array" ref="V110">V$106+IF($C110&lt;&gt;0,SUMPRODUCT((V$107:V$108)*TRANSPOSE(($D110:$E110))),0)</f>
        <v>-936965.67789368005</v>
      </c>
      <c r="W110" s="31" cm="1">
        <f t="array" ref="W110">W$106+IF($C110&lt;&gt;0,SUMPRODUCT((W$107:W$108)*TRANSPOSE(($D110:$E110))),0)</f>
        <v>-936965.67789368005</v>
      </c>
      <c r="X110" s="31" cm="1">
        <f t="array" ref="X110">X$106+IF($C110&lt;&gt;0,SUMPRODUCT((X$107:X$108)*TRANSPOSE(($D110:$E110))),0)</f>
        <v>-936965.67789368005</v>
      </c>
      <c r="Y110" s="31" cm="1">
        <f t="array" ref="Y110">Y$106+IF($C110&lt;&gt;0,SUMPRODUCT((Y$107:Y$108)*TRANSPOSE(($D110:$E110))),0)</f>
        <v>-936965.67789368005</v>
      </c>
      <c r="Z110" s="31" cm="1">
        <f t="array" ref="Z110">Z$106+IF($C110&lt;&gt;0,SUMPRODUCT((Z$107:Z$108)*TRANSPOSE(($D110:$E110))),0)</f>
        <v>-936965.67789368005</v>
      </c>
      <c r="AA110" s="31" cm="1">
        <f t="array" ref="AA110">AA$106+IF($C110&lt;&gt;0,SUMPRODUCT((AA$107:AA$108)*TRANSPOSE(($D110:$E110))),0)</f>
        <v>-936965.67789368005</v>
      </c>
      <c r="AB110" s="31" cm="1">
        <f t="array" ref="AB110">AB$106+IF($C110&lt;&gt;0,SUMPRODUCT((AB$107:AB$108)*TRANSPOSE(($D110:$E110))),0)</f>
        <v>-936965.67789368005</v>
      </c>
      <c r="AC110" s="31" cm="1">
        <f t="array" ref="AC110">AC$106+IF($C110&lt;&gt;0,SUMPRODUCT((AC$107:AC$108)*TRANSPOSE(($D110:$E110))),0)</f>
        <v>-936965.67789368005</v>
      </c>
      <c r="AD110" s="31" cm="1">
        <f t="array" ref="AD110">AD$106+IF($C110&lt;&gt;0,SUMPRODUCT((AD$107:AD$108)*TRANSPOSE(($D110:$E110))),0)</f>
        <v>-936965.67789368005</v>
      </c>
      <c r="AE110" s="31" cm="1">
        <f t="array" ref="AE110">AE$106+IF($C110&lt;&gt;0,SUMPRODUCT((AE$107:AE$108)*TRANSPOSE(($D110:$E110))),0)</f>
        <v>-936965.67789368005</v>
      </c>
      <c r="AF110" s="31" cm="1">
        <f t="array" ref="AF110">AF$106+IF($C110&lt;&gt;0,SUMPRODUCT((AF$107:AF$108)*TRANSPOSE(($D110:$E110))),0)</f>
        <v>-936965.67789368005</v>
      </c>
      <c r="AG110" s="31" cm="1">
        <f t="array" ref="AG110">AG$106+IF($C110&lt;&gt;0,SUMPRODUCT((AG$107:AG$108)*TRANSPOSE(($D110:$E110))),0)</f>
        <v>-936965.67789368005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-713688.29814401316</v>
      </c>
      <c r="M111" s="31" cm="1">
        <f t="array" ref="M111">M$106+IF($C111&lt;&gt;0,SUMPRODUCT((M$107:M$108)*TRANSPOSE(($D111:$E111))),0)</f>
        <v>-1665272.695669364</v>
      </c>
      <c r="N111" s="31" cm="1">
        <f t="array" ref="N111">N$106+IF($C111&lt;&gt;0,SUMPRODUCT((N$107:N$108)*TRANSPOSE(($D111:$E111))),0)</f>
        <v>-2047633.1701692722</v>
      </c>
      <c r="O111" s="31" cm="1">
        <f t="array" ref="O111">O$106+IF($C111&lt;&gt;0,SUMPRODUCT((O$107:O$108)*TRANSPOSE(($D111:$E111))),0)</f>
        <v>-1734276.861965616</v>
      </c>
      <c r="P111" s="31" cm="1">
        <f t="array" ref="P111">P$106+IF($C111&lt;&gt;0,SUMPRODUCT((P$107:P$108)*TRANSPOSE(($D111:$E111))),0)</f>
        <v>-1139254.2145734245</v>
      </c>
      <c r="Q111" s="31" cm="1">
        <f t="array" ref="Q111">Q$106+IF($C111&lt;&gt;0,SUMPRODUCT((Q$107:Q$108)*TRANSPOSE(($D111:$E111))),0)</f>
        <v>-408307.67926848499</v>
      </c>
      <c r="R111" s="31" cm="1">
        <f t="array" ref="R111">R$106+IF($C111&lt;&gt;0,SUMPRODUCT((R$107:R$108)*TRANSPOSE(($D111:$E111))),0)</f>
        <v>-408307.67926848499</v>
      </c>
      <c r="S111" s="31" cm="1">
        <f t="array" ref="S111">S$106+IF($C111&lt;&gt;0,SUMPRODUCT((S$107:S$108)*TRANSPOSE(($D111:$E111))),0)</f>
        <v>-408307.67926848499</v>
      </c>
      <c r="T111" s="31" cm="1">
        <f t="array" ref="T111">T$106+IF($C111&lt;&gt;0,SUMPRODUCT((T$107:T$108)*TRANSPOSE(($D111:$E111))),0)</f>
        <v>-408307.67926848499</v>
      </c>
      <c r="U111" s="31" cm="1">
        <f t="array" ref="U111">U$106+IF($C111&lt;&gt;0,SUMPRODUCT((U$107:U$108)*TRANSPOSE(($D111:$E111))),0)</f>
        <v>-408307.67926848499</v>
      </c>
      <c r="V111" s="31" cm="1">
        <f t="array" ref="V111">V$106+IF($C111&lt;&gt;0,SUMPRODUCT((V$107:V$108)*TRANSPOSE(($D111:$E111))),0)</f>
        <v>-408307.67926848499</v>
      </c>
      <c r="W111" s="31" cm="1">
        <f t="array" ref="W111">W$106+IF($C111&lt;&gt;0,SUMPRODUCT((W$107:W$108)*TRANSPOSE(($D111:$E111))),0)</f>
        <v>-408307.67926848499</v>
      </c>
      <c r="X111" s="31" cm="1">
        <f t="array" ref="X111">X$106+IF($C111&lt;&gt;0,SUMPRODUCT((X$107:X$108)*TRANSPOSE(($D111:$E111))),0)</f>
        <v>-408307.67926848499</v>
      </c>
      <c r="Y111" s="31" cm="1">
        <f t="array" ref="Y111">Y$106+IF($C111&lt;&gt;0,SUMPRODUCT((Y$107:Y$108)*TRANSPOSE(($D111:$E111))),0)</f>
        <v>-408307.67926848499</v>
      </c>
      <c r="Z111" s="31" cm="1">
        <f t="array" ref="Z111">Z$106+IF($C111&lt;&gt;0,SUMPRODUCT((Z$107:Z$108)*TRANSPOSE(($D111:$E111))),0)</f>
        <v>-408307.67926848499</v>
      </c>
      <c r="AA111" s="31" cm="1">
        <f t="array" ref="AA111">AA$106+IF($C111&lt;&gt;0,SUMPRODUCT((AA$107:AA$108)*TRANSPOSE(($D111:$E111))),0)</f>
        <v>-408307.67926848499</v>
      </c>
      <c r="AB111" s="31" cm="1">
        <f t="array" ref="AB111">AB$106+IF($C111&lt;&gt;0,SUMPRODUCT((AB$107:AB$108)*TRANSPOSE(($D111:$E111))),0)</f>
        <v>-408307.67926848499</v>
      </c>
      <c r="AC111" s="31" cm="1">
        <f t="array" ref="AC111">AC$106+IF($C111&lt;&gt;0,SUMPRODUCT((AC$107:AC$108)*TRANSPOSE(($D111:$E111))),0)</f>
        <v>-408307.67926848499</v>
      </c>
      <c r="AD111" s="31" cm="1">
        <f t="array" ref="AD111">AD$106+IF($C111&lt;&gt;0,SUMPRODUCT((AD$107:AD$108)*TRANSPOSE(($D111:$E111))),0)</f>
        <v>-408307.67926848499</v>
      </c>
      <c r="AE111" s="31" cm="1">
        <f t="array" ref="AE111">AE$106+IF($C111&lt;&gt;0,SUMPRODUCT((AE$107:AE$108)*TRANSPOSE(($D111:$E111))),0)</f>
        <v>-408307.67926848499</v>
      </c>
      <c r="AF111" s="31" cm="1">
        <f t="array" ref="AF111">AF$106+IF($C111&lt;&gt;0,SUMPRODUCT((AF$107:AF$108)*TRANSPOSE(($D111:$E111))),0)</f>
        <v>-408307.67926848499</v>
      </c>
      <c r="AG111" s="31" cm="1">
        <f t="array" ref="AG111">AG$106+IF($C111&lt;&gt;0,SUMPRODUCT((AG$107:AG$108)*TRANSPOSE(($D111:$E111))),0)</f>
        <v>-408307.67926848499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-792986.99793779245</v>
      </c>
      <c r="M112" s="31" cm="1">
        <f t="array" ref="M112">M$106+IF($C112&lt;&gt;0,SUMPRODUCT((M$107:M$108)*TRANSPOSE(($D112:$E112))),0)</f>
        <v>-1850302.9951881822</v>
      </c>
      <c r="N112" s="31" cm="1">
        <f t="array" ref="N112">N$106+IF($C112&lt;&gt;0,SUMPRODUCT((N$107:N$108)*TRANSPOSE(($D112:$E112))),0)</f>
        <v>-2278829.3871174594</v>
      </c>
      <c r="O112" s="31" cm="1">
        <f t="array" ref="O112">O$106+IF($C112&lt;&gt;0,SUMPRODUCT((O$107:O$108)*TRANSPOSE(($D112:$E112))),0)</f>
        <v>-1934137.4480934374</v>
      </c>
      <c r="P112" s="31" cm="1">
        <f t="array" ref="P112">P$106+IF($C112&lt;&gt;0,SUMPRODUCT((P$107:P$108)*TRANSPOSE(($D112:$E112))),0)</f>
        <v>-1279612.5359620268</v>
      </c>
      <c r="Q112" s="31" cm="1">
        <f t="array" ref="Q112">Q$106+IF($C112&lt;&gt;0,SUMPRODUCT((Q$107:Q$108)*TRANSPOSE(($D112:$E112))),0)</f>
        <v>-475571.34712659323</v>
      </c>
      <c r="R112" s="31" cm="1">
        <f t="array" ref="R112">R$106+IF($C112&lt;&gt;0,SUMPRODUCT((R$107:R$108)*TRANSPOSE(($D112:$E112))),0)</f>
        <v>-475571.34712659323</v>
      </c>
      <c r="S112" s="31" cm="1">
        <f t="array" ref="S112">S$106+IF($C112&lt;&gt;0,SUMPRODUCT((S$107:S$108)*TRANSPOSE(($D112:$E112))),0)</f>
        <v>-475571.34712659323</v>
      </c>
      <c r="T112" s="31" cm="1">
        <f t="array" ref="T112">T$106+IF($C112&lt;&gt;0,SUMPRODUCT((T$107:T$108)*TRANSPOSE(($D112:$E112))),0)</f>
        <v>-475571.34712659323</v>
      </c>
      <c r="U112" s="31" cm="1">
        <f t="array" ref="U112">U$106+IF($C112&lt;&gt;0,SUMPRODUCT((U$107:U$108)*TRANSPOSE(($D112:$E112))),0)</f>
        <v>-475571.34712659323</v>
      </c>
      <c r="V112" s="31" cm="1">
        <f t="array" ref="V112">V$106+IF($C112&lt;&gt;0,SUMPRODUCT((V$107:V$108)*TRANSPOSE(($D112:$E112))),0)</f>
        <v>-475571.34712659323</v>
      </c>
      <c r="W112" s="31" cm="1">
        <f t="array" ref="W112">W$106+IF($C112&lt;&gt;0,SUMPRODUCT((W$107:W$108)*TRANSPOSE(($D112:$E112))),0)</f>
        <v>-475571.34712659323</v>
      </c>
      <c r="X112" s="31" cm="1">
        <f t="array" ref="X112">X$106+IF($C112&lt;&gt;0,SUMPRODUCT((X$107:X$108)*TRANSPOSE(($D112:$E112))),0)</f>
        <v>-475571.34712659323</v>
      </c>
      <c r="Y112" s="31" cm="1">
        <f t="array" ref="Y112">Y$106+IF($C112&lt;&gt;0,SUMPRODUCT((Y$107:Y$108)*TRANSPOSE(($D112:$E112))),0)</f>
        <v>-475571.34712659323</v>
      </c>
      <c r="Z112" s="31" cm="1">
        <f t="array" ref="Z112">Z$106+IF($C112&lt;&gt;0,SUMPRODUCT((Z$107:Z$108)*TRANSPOSE(($D112:$E112))),0)</f>
        <v>-475571.34712659323</v>
      </c>
      <c r="AA112" s="31" cm="1">
        <f t="array" ref="AA112">AA$106+IF($C112&lt;&gt;0,SUMPRODUCT((AA$107:AA$108)*TRANSPOSE(($D112:$E112))),0)</f>
        <v>-475571.34712659323</v>
      </c>
      <c r="AB112" s="31" cm="1">
        <f t="array" ref="AB112">AB$106+IF($C112&lt;&gt;0,SUMPRODUCT((AB$107:AB$108)*TRANSPOSE(($D112:$E112))),0)</f>
        <v>-475571.34712659323</v>
      </c>
      <c r="AC112" s="31" cm="1">
        <f t="array" ref="AC112">AC$106+IF($C112&lt;&gt;0,SUMPRODUCT((AC$107:AC$108)*TRANSPOSE(($D112:$E112))),0)</f>
        <v>-475571.34712659323</v>
      </c>
      <c r="AD112" s="31" cm="1">
        <f t="array" ref="AD112">AD$106+IF($C112&lt;&gt;0,SUMPRODUCT((AD$107:AD$108)*TRANSPOSE(($D112:$E112))),0)</f>
        <v>-475571.34712659323</v>
      </c>
      <c r="AE112" s="31" cm="1">
        <f t="array" ref="AE112">AE$106+IF($C112&lt;&gt;0,SUMPRODUCT((AE$107:AE$108)*TRANSPOSE(($D112:$E112))),0)</f>
        <v>-475571.34712659323</v>
      </c>
      <c r="AF112" s="31" cm="1">
        <f t="array" ref="AF112">AF$106+IF($C112&lt;&gt;0,SUMPRODUCT((AF$107:AF$108)*TRANSPOSE(($D112:$E112))),0)</f>
        <v>-475571.34712659323</v>
      </c>
      <c r="AG112" s="31" cm="1">
        <f t="array" ref="AG112">AG$106+IF($C112&lt;&gt;0,SUMPRODUCT((AG$107:AG$108)*TRANSPOSE(($D112:$E112))),0)</f>
        <v>-475571.34712659323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-792986.99793779245</v>
      </c>
      <c r="M113" s="31" cm="1">
        <f t="array" ref="M113">M$106+IF($C113&lt;&gt;0,SUMPRODUCT((M$107:M$108)*TRANSPOSE(($D113:$E113))),0)</f>
        <v>-1850302.9951881822</v>
      </c>
      <c r="N113" s="31" cm="1">
        <f t="array" ref="N113">N$106+IF($C113&lt;&gt;0,SUMPRODUCT((N$107:N$108)*TRANSPOSE(($D113:$E113))),0)</f>
        <v>-2345094.9518462801</v>
      </c>
      <c r="O113" s="31" cm="1">
        <f t="array" ref="O113">O$106+IF($C113&lt;&gt;0,SUMPRODUCT((O$107:O$108)*TRANSPOSE(($D113:$E113))),0)</f>
        <v>-2063074.2744629898</v>
      </c>
      <c r="P113" s="31" cm="1">
        <f t="array" ref="P113">P$106+IF($C113&lt;&gt;0,SUMPRODUCT((P$107:P$108)*TRANSPOSE(($D113:$E113))),0)</f>
        <v>-1527553.8918100174</v>
      </c>
      <c r="Q113" s="31" cm="1">
        <f t="array" ref="Q113">Q$106+IF($C113&lt;&gt;0,SUMPRODUCT((Q$107:Q$108)*TRANSPOSE(($D113:$E113))),0)</f>
        <v>-869702.01003557176</v>
      </c>
      <c r="R113" s="31" cm="1">
        <f t="array" ref="R113">R$106+IF($C113&lt;&gt;0,SUMPRODUCT((R$107:R$108)*TRANSPOSE(($D113:$E113))),0)</f>
        <v>-869702.01003557176</v>
      </c>
      <c r="S113" s="31" cm="1">
        <f t="array" ref="S113">S$106+IF($C113&lt;&gt;0,SUMPRODUCT((S$107:S$108)*TRANSPOSE(($D113:$E113))),0)</f>
        <v>-869702.01003557176</v>
      </c>
      <c r="T113" s="31" cm="1">
        <f t="array" ref="T113">T$106+IF($C113&lt;&gt;0,SUMPRODUCT((T$107:T$108)*TRANSPOSE(($D113:$E113))),0)</f>
        <v>-869702.01003557176</v>
      </c>
      <c r="U113" s="31" cm="1">
        <f t="array" ref="U113">U$106+IF($C113&lt;&gt;0,SUMPRODUCT((U$107:U$108)*TRANSPOSE(($D113:$E113))),0)</f>
        <v>-869702.01003557176</v>
      </c>
      <c r="V113" s="31" cm="1">
        <f t="array" ref="V113">V$106+IF($C113&lt;&gt;0,SUMPRODUCT((V$107:V$108)*TRANSPOSE(($D113:$E113))),0)</f>
        <v>-869702.01003557176</v>
      </c>
      <c r="W113" s="31" cm="1">
        <f t="array" ref="W113">W$106+IF($C113&lt;&gt;0,SUMPRODUCT((W$107:W$108)*TRANSPOSE(($D113:$E113))),0)</f>
        <v>-869702.01003557176</v>
      </c>
      <c r="X113" s="31" cm="1">
        <f t="array" ref="X113">X$106+IF($C113&lt;&gt;0,SUMPRODUCT((X$107:X$108)*TRANSPOSE(($D113:$E113))),0)</f>
        <v>-869702.01003557176</v>
      </c>
      <c r="Y113" s="31" cm="1">
        <f t="array" ref="Y113">Y$106+IF($C113&lt;&gt;0,SUMPRODUCT((Y$107:Y$108)*TRANSPOSE(($D113:$E113))),0)</f>
        <v>-869702.01003557176</v>
      </c>
      <c r="Z113" s="31" cm="1">
        <f t="array" ref="Z113">Z$106+IF($C113&lt;&gt;0,SUMPRODUCT((Z$107:Z$108)*TRANSPOSE(($D113:$E113))),0)</f>
        <v>-869702.01003557176</v>
      </c>
      <c r="AA113" s="31" cm="1">
        <f t="array" ref="AA113">AA$106+IF($C113&lt;&gt;0,SUMPRODUCT((AA$107:AA$108)*TRANSPOSE(($D113:$E113))),0)</f>
        <v>-869702.01003557176</v>
      </c>
      <c r="AB113" s="31" cm="1">
        <f t="array" ref="AB113">AB$106+IF($C113&lt;&gt;0,SUMPRODUCT((AB$107:AB$108)*TRANSPOSE(($D113:$E113))),0)</f>
        <v>-869702.01003557176</v>
      </c>
      <c r="AC113" s="31" cm="1">
        <f t="array" ref="AC113">AC$106+IF($C113&lt;&gt;0,SUMPRODUCT((AC$107:AC$108)*TRANSPOSE(($D113:$E113))),0)</f>
        <v>-869702.01003557176</v>
      </c>
      <c r="AD113" s="31" cm="1">
        <f t="array" ref="AD113">AD$106+IF($C113&lt;&gt;0,SUMPRODUCT((AD$107:AD$108)*TRANSPOSE(($D113:$E113))),0)</f>
        <v>-869702.01003557176</v>
      </c>
      <c r="AE113" s="31" cm="1">
        <f t="array" ref="AE113">AE$106+IF($C113&lt;&gt;0,SUMPRODUCT((AE$107:AE$108)*TRANSPOSE(($D113:$E113))),0)</f>
        <v>-869702.01003557176</v>
      </c>
      <c r="AF113" s="31" cm="1">
        <f t="array" ref="AF113">AF$106+IF($C113&lt;&gt;0,SUMPRODUCT((AF$107:AF$108)*TRANSPOSE(($D113:$E113))),0)</f>
        <v>-869702.01003557176</v>
      </c>
      <c r="AG113" s="31" cm="1">
        <f t="array" ref="AG113">AG$106+IF($C113&lt;&gt;0,SUMPRODUCT((AG$107:AG$108)*TRANSPOSE(($D113:$E113))),0)</f>
        <v>-869702.01003557176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-872285.69773157174</v>
      </c>
      <c r="M114" s="31" cm="1">
        <f t="array" ref="M114">M$106+IF($C114&lt;&gt;0,SUMPRODUCT((M$107:M$108)*TRANSPOSE(($D114:$E114))),0)</f>
        <v>-2035333.2947070005</v>
      </c>
      <c r="N114" s="31" cm="1">
        <f t="array" ref="N114">N$106+IF($C114&lt;&gt;0,SUMPRODUCT((N$107:N$108)*TRANSPOSE(($D114:$E114))),0)</f>
        <v>-2609423.9511588779</v>
      </c>
      <c r="O114" s="31" cm="1">
        <f t="array" ref="O114">O$106+IF($C114&lt;&gt;0,SUMPRODUCT((O$107:O$108)*TRANSPOSE(($D114:$E114))),0)</f>
        <v>-2327403.2737755873</v>
      </c>
      <c r="P114" s="31" cm="1">
        <f t="array" ref="P114">P$106+IF($C114&lt;&gt;0,SUMPRODUCT((P$107:P$108)*TRANSPOSE(($D114:$E114))),0)</f>
        <v>-1791882.891122615</v>
      </c>
      <c r="Q114" s="31" cm="1">
        <f t="array" ref="Q114">Q$106+IF($C114&lt;&gt;0,SUMPRODUCT((Q$107:Q$108)*TRANSPOSE(($D114:$E114))),0)</f>
        <v>-1134031.0093481692</v>
      </c>
      <c r="R114" s="31" cm="1">
        <f t="array" ref="R114">R$106+IF($C114&lt;&gt;0,SUMPRODUCT((R$107:R$108)*TRANSPOSE(($D114:$E114))),0)</f>
        <v>-1134031.0093481692</v>
      </c>
      <c r="S114" s="31" cm="1">
        <f t="array" ref="S114">S$106+IF($C114&lt;&gt;0,SUMPRODUCT((S$107:S$108)*TRANSPOSE(($D114:$E114))),0)</f>
        <v>-1134031.0093481692</v>
      </c>
      <c r="T114" s="31" cm="1">
        <f t="array" ref="T114">T$106+IF($C114&lt;&gt;0,SUMPRODUCT((T$107:T$108)*TRANSPOSE(($D114:$E114))),0)</f>
        <v>-1134031.0093481692</v>
      </c>
      <c r="U114" s="31" cm="1">
        <f t="array" ref="U114">U$106+IF($C114&lt;&gt;0,SUMPRODUCT((U$107:U$108)*TRANSPOSE(($D114:$E114))),0)</f>
        <v>-1134031.0093481692</v>
      </c>
      <c r="V114" s="31" cm="1">
        <f t="array" ref="V114">V$106+IF($C114&lt;&gt;0,SUMPRODUCT((V$107:V$108)*TRANSPOSE(($D114:$E114))),0)</f>
        <v>-1134031.0093481692</v>
      </c>
      <c r="W114" s="31" cm="1">
        <f t="array" ref="W114">W$106+IF($C114&lt;&gt;0,SUMPRODUCT((W$107:W$108)*TRANSPOSE(($D114:$E114))),0)</f>
        <v>-1134031.0093481692</v>
      </c>
      <c r="X114" s="31" cm="1">
        <f t="array" ref="X114">X$106+IF($C114&lt;&gt;0,SUMPRODUCT((X$107:X$108)*TRANSPOSE(($D114:$E114))),0)</f>
        <v>-1134031.0093481692</v>
      </c>
      <c r="Y114" s="31" cm="1">
        <f t="array" ref="Y114">Y$106+IF($C114&lt;&gt;0,SUMPRODUCT((Y$107:Y$108)*TRANSPOSE(($D114:$E114))),0)</f>
        <v>-1134031.0093481692</v>
      </c>
      <c r="Z114" s="31" cm="1">
        <f t="array" ref="Z114">Z$106+IF($C114&lt;&gt;0,SUMPRODUCT((Z$107:Z$108)*TRANSPOSE(($D114:$E114))),0)</f>
        <v>-1134031.0093481692</v>
      </c>
      <c r="AA114" s="31" cm="1">
        <f t="array" ref="AA114">AA$106+IF($C114&lt;&gt;0,SUMPRODUCT((AA$107:AA$108)*TRANSPOSE(($D114:$E114))),0)</f>
        <v>-1134031.0093481692</v>
      </c>
      <c r="AB114" s="31" cm="1">
        <f t="array" ref="AB114">AB$106+IF($C114&lt;&gt;0,SUMPRODUCT((AB$107:AB$108)*TRANSPOSE(($D114:$E114))),0)</f>
        <v>-1134031.0093481692</v>
      </c>
      <c r="AC114" s="31" cm="1">
        <f t="array" ref="AC114">AC$106+IF($C114&lt;&gt;0,SUMPRODUCT((AC$107:AC$108)*TRANSPOSE(($D114:$E114))),0)</f>
        <v>-1134031.0093481692</v>
      </c>
      <c r="AD114" s="31" cm="1">
        <f t="array" ref="AD114">AD$106+IF($C114&lt;&gt;0,SUMPRODUCT((AD$107:AD$108)*TRANSPOSE(($D114:$E114))),0)</f>
        <v>-1134031.0093481692</v>
      </c>
      <c r="AE114" s="31" cm="1">
        <f t="array" ref="AE114">AE$106+IF($C114&lt;&gt;0,SUMPRODUCT((AE$107:AE$108)*TRANSPOSE(($D114:$E114))),0)</f>
        <v>-1134031.0093481692</v>
      </c>
      <c r="AF114" s="31" cm="1">
        <f t="array" ref="AF114">AF$106+IF($C114&lt;&gt;0,SUMPRODUCT((AF$107:AF$108)*TRANSPOSE(($D114:$E114))),0)</f>
        <v>-1134031.0093481692</v>
      </c>
      <c r="AG114" s="31" cm="1">
        <f t="array" ref="AG114">AG$106+IF($C114&lt;&gt;0,SUMPRODUCT((AG$107:AG$108)*TRANSPOSE(($D114:$E114))),0)</f>
        <v>-1134031.0093481692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-792986.99793779245</v>
      </c>
      <c r="M115" s="31" cm="1">
        <f t="array" ref="M115">M$106+IF($C115&lt;&gt;0,SUMPRODUCT((M$107:M$108)*TRANSPOSE(($D115:$E115))),0)</f>
        <v>-1850302.9951881822</v>
      </c>
      <c r="N115" s="31" cm="1">
        <f t="array" ref="N115">N$106+IF($C115&lt;&gt;0,SUMPRODUCT((N$107:N$108)*TRANSPOSE(($D115:$E115))),0)</f>
        <v>-2311962.1694818698</v>
      </c>
      <c r="O115" s="31" cm="1">
        <f t="array" ref="O115">O$106+IF($C115&lt;&gt;0,SUMPRODUCT((O$107:O$108)*TRANSPOSE(($D115:$E115))),0)</f>
        <v>-1998605.8612782136</v>
      </c>
      <c r="P115" s="31" cm="1">
        <f t="array" ref="P115">P$106+IF($C115&lt;&gt;0,SUMPRODUCT((P$107:P$108)*TRANSPOSE(($D115:$E115))),0)</f>
        <v>-1403583.2138860221</v>
      </c>
      <c r="Q115" s="31" cm="1">
        <f t="array" ref="Q115">Q$106+IF($C115&lt;&gt;0,SUMPRODUCT((Q$107:Q$108)*TRANSPOSE(($D115:$E115))),0)</f>
        <v>-672636.67858108249</v>
      </c>
      <c r="R115" s="31" cm="1">
        <f t="array" ref="R115">R$106+IF($C115&lt;&gt;0,SUMPRODUCT((R$107:R$108)*TRANSPOSE(($D115:$E115))),0)</f>
        <v>-672636.67858108249</v>
      </c>
      <c r="S115" s="31" cm="1">
        <f t="array" ref="S115">S$106+IF($C115&lt;&gt;0,SUMPRODUCT((S$107:S$108)*TRANSPOSE(($D115:$E115))),0)</f>
        <v>-672636.67858108249</v>
      </c>
      <c r="T115" s="31" cm="1">
        <f t="array" ref="T115">T$106+IF($C115&lt;&gt;0,SUMPRODUCT((T$107:T$108)*TRANSPOSE(($D115:$E115))),0)</f>
        <v>-672636.67858108249</v>
      </c>
      <c r="U115" s="31" cm="1">
        <f t="array" ref="U115">U$106+IF($C115&lt;&gt;0,SUMPRODUCT((U$107:U$108)*TRANSPOSE(($D115:$E115))),0)</f>
        <v>-672636.67858108249</v>
      </c>
      <c r="V115" s="31" cm="1">
        <f t="array" ref="V115">V$106+IF($C115&lt;&gt;0,SUMPRODUCT((V$107:V$108)*TRANSPOSE(($D115:$E115))),0)</f>
        <v>-672636.67858108249</v>
      </c>
      <c r="W115" s="31" cm="1">
        <f t="array" ref="W115">W$106+IF($C115&lt;&gt;0,SUMPRODUCT((W$107:W$108)*TRANSPOSE(($D115:$E115))),0)</f>
        <v>-672636.67858108249</v>
      </c>
      <c r="X115" s="31" cm="1">
        <f t="array" ref="X115">X$106+IF($C115&lt;&gt;0,SUMPRODUCT((X$107:X$108)*TRANSPOSE(($D115:$E115))),0)</f>
        <v>-672636.67858108249</v>
      </c>
      <c r="Y115" s="31" cm="1">
        <f t="array" ref="Y115">Y$106+IF($C115&lt;&gt;0,SUMPRODUCT((Y$107:Y$108)*TRANSPOSE(($D115:$E115))),0)</f>
        <v>-672636.67858108249</v>
      </c>
      <c r="Z115" s="31" cm="1">
        <f t="array" ref="Z115">Z$106+IF($C115&lt;&gt;0,SUMPRODUCT((Z$107:Z$108)*TRANSPOSE(($D115:$E115))),0)</f>
        <v>-672636.67858108249</v>
      </c>
      <c r="AA115" s="31" cm="1">
        <f t="array" ref="AA115">AA$106+IF($C115&lt;&gt;0,SUMPRODUCT((AA$107:AA$108)*TRANSPOSE(($D115:$E115))),0)</f>
        <v>-672636.67858108249</v>
      </c>
      <c r="AB115" s="31" cm="1">
        <f t="array" ref="AB115">AB$106+IF($C115&lt;&gt;0,SUMPRODUCT((AB$107:AB$108)*TRANSPOSE(($D115:$E115))),0)</f>
        <v>-672636.67858108249</v>
      </c>
      <c r="AC115" s="31" cm="1">
        <f t="array" ref="AC115">AC$106+IF($C115&lt;&gt;0,SUMPRODUCT((AC$107:AC$108)*TRANSPOSE(($D115:$E115))),0)</f>
        <v>-672636.67858108249</v>
      </c>
      <c r="AD115" s="31" cm="1">
        <f t="array" ref="AD115">AD$106+IF($C115&lt;&gt;0,SUMPRODUCT((AD$107:AD$108)*TRANSPOSE(($D115:$E115))),0)</f>
        <v>-672636.67858108249</v>
      </c>
      <c r="AE115" s="31" cm="1">
        <f t="array" ref="AE115">AE$106+IF($C115&lt;&gt;0,SUMPRODUCT((AE$107:AE$108)*TRANSPOSE(($D115:$E115))),0)</f>
        <v>-672636.67858108249</v>
      </c>
      <c r="AF115" s="31" cm="1">
        <f t="array" ref="AF115">AF$106+IF($C115&lt;&gt;0,SUMPRODUCT((AF$107:AF$108)*TRANSPOSE(($D115:$E115))),0)</f>
        <v>-672636.67858108249</v>
      </c>
      <c r="AG115" s="31" cm="1">
        <f t="array" ref="AG115">AG$106+IF($C115&lt;&gt;0,SUMPRODUCT((AG$107:AG$108)*TRANSPOSE(($D115:$E115))),0)</f>
        <v>-672636.67858108249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-792986.99793779245</v>
      </c>
      <c r="M116" s="31" cm="1">
        <f t="array" ref="M116">M$106+IF($C116&lt;&gt;0,SUMPRODUCT((M$107:M$108)*TRANSPOSE(($D116:$E116))),0)</f>
        <v>-1850302.9951881822</v>
      </c>
      <c r="N116" s="31" cm="1">
        <f t="array" ref="N116">N$106+IF($C116&lt;&gt;0,SUMPRODUCT((N$107:N$108)*TRANSPOSE(($D116:$E116))),0)</f>
        <v>-2311962.1694818698</v>
      </c>
      <c r="O116" s="31" cm="1">
        <f t="array" ref="O116">O$106+IF($C116&lt;&gt;0,SUMPRODUCT((O$107:O$108)*TRANSPOSE(($D116:$E116))),0)</f>
        <v>-1998605.8612782136</v>
      </c>
      <c r="P116" s="31" cm="1">
        <f t="array" ref="P116">P$106+IF($C116&lt;&gt;0,SUMPRODUCT((P$107:P$108)*TRANSPOSE(($D116:$E116))),0)</f>
        <v>-1403583.2138860221</v>
      </c>
      <c r="Q116" s="31" cm="1">
        <f t="array" ref="Q116">Q$106+IF($C116&lt;&gt;0,SUMPRODUCT((Q$107:Q$108)*TRANSPOSE(($D116:$E116))),0)</f>
        <v>-672636.67858108249</v>
      </c>
      <c r="R116" s="31" cm="1">
        <f t="array" ref="R116">R$106+IF($C116&lt;&gt;0,SUMPRODUCT((R$107:R$108)*TRANSPOSE(($D116:$E116))),0)</f>
        <v>-672636.67858108249</v>
      </c>
      <c r="S116" s="31" cm="1">
        <f t="array" ref="S116">S$106+IF($C116&lt;&gt;0,SUMPRODUCT((S$107:S$108)*TRANSPOSE(($D116:$E116))),0)</f>
        <v>-672636.67858108249</v>
      </c>
      <c r="T116" s="31" cm="1">
        <f t="array" ref="T116">T$106+IF($C116&lt;&gt;0,SUMPRODUCT((T$107:T$108)*TRANSPOSE(($D116:$E116))),0)</f>
        <v>-672636.67858108249</v>
      </c>
      <c r="U116" s="31" cm="1">
        <f t="array" ref="U116">U$106+IF($C116&lt;&gt;0,SUMPRODUCT((U$107:U$108)*TRANSPOSE(($D116:$E116))),0)</f>
        <v>-672636.67858108249</v>
      </c>
      <c r="V116" s="31" cm="1">
        <f t="array" ref="V116">V$106+IF($C116&lt;&gt;0,SUMPRODUCT((V$107:V$108)*TRANSPOSE(($D116:$E116))),0)</f>
        <v>-672636.67858108249</v>
      </c>
      <c r="W116" s="31" cm="1">
        <f t="array" ref="W116">W$106+IF($C116&lt;&gt;0,SUMPRODUCT((W$107:W$108)*TRANSPOSE(($D116:$E116))),0)</f>
        <v>-672636.67858108249</v>
      </c>
      <c r="X116" s="31" cm="1">
        <f t="array" ref="X116">X$106+IF($C116&lt;&gt;0,SUMPRODUCT((X$107:X$108)*TRANSPOSE(($D116:$E116))),0)</f>
        <v>-672636.67858108249</v>
      </c>
      <c r="Y116" s="31" cm="1">
        <f t="array" ref="Y116">Y$106+IF($C116&lt;&gt;0,SUMPRODUCT((Y$107:Y$108)*TRANSPOSE(($D116:$E116))),0)</f>
        <v>-672636.67858108249</v>
      </c>
      <c r="Z116" s="31" cm="1">
        <f t="array" ref="Z116">Z$106+IF($C116&lt;&gt;0,SUMPRODUCT((Z$107:Z$108)*TRANSPOSE(($D116:$E116))),0)</f>
        <v>-672636.67858108249</v>
      </c>
      <c r="AA116" s="31" cm="1">
        <f t="array" ref="AA116">AA$106+IF($C116&lt;&gt;0,SUMPRODUCT((AA$107:AA$108)*TRANSPOSE(($D116:$E116))),0)</f>
        <v>-672636.67858108249</v>
      </c>
      <c r="AB116" s="31" cm="1">
        <f t="array" ref="AB116">AB$106+IF($C116&lt;&gt;0,SUMPRODUCT((AB$107:AB$108)*TRANSPOSE(($D116:$E116))),0)</f>
        <v>-672636.67858108249</v>
      </c>
      <c r="AC116" s="31" cm="1">
        <f t="array" ref="AC116">AC$106+IF($C116&lt;&gt;0,SUMPRODUCT((AC$107:AC$108)*TRANSPOSE(($D116:$E116))),0)</f>
        <v>-672636.67858108249</v>
      </c>
      <c r="AD116" s="31" cm="1">
        <f t="array" ref="AD116">AD$106+IF($C116&lt;&gt;0,SUMPRODUCT((AD$107:AD$108)*TRANSPOSE(($D116:$E116))),0)</f>
        <v>-672636.67858108249</v>
      </c>
      <c r="AE116" s="31" cm="1">
        <f t="array" ref="AE116">AE$106+IF($C116&lt;&gt;0,SUMPRODUCT((AE$107:AE$108)*TRANSPOSE(($D116:$E116))),0)</f>
        <v>-672636.67858108249</v>
      </c>
      <c r="AF116" s="31" cm="1">
        <f t="array" ref="AF116">AF$106+IF($C116&lt;&gt;0,SUMPRODUCT((AF$107:AF$108)*TRANSPOSE(($D116:$E116))),0)</f>
        <v>-672636.67858108249</v>
      </c>
      <c r="AG116" s="31" cm="1">
        <f t="array" ref="AG116">AG$106+IF($C116&lt;&gt;0,SUMPRODUCT((AG$107:AG$108)*TRANSPOSE(($D116:$E116))),0)</f>
        <v>-672636.67858108249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-792986.99793779245</v>
      </c>
      <c r="M117" s="31" cm="1">
        <f t="array" ref="M117">M$106+IF($C117&lt;&gt;0,SUMPRODUCT((M$107:M$108)*TRANSPOSE(($D117:$E117))),0)</f>
        <v>-1850302.9951881822</v>
      </c>
      <c r="N117" s="31" cm="1">
        <f t="array" ref="N117">N$106+IF($C117&lt;&gt;0,SUMPRODUCT((N$107:N$108)*TRANSPOSE(($D117:$E117))),0)</f>
        <v>-2311962.1694818698</v>
      </c>
      <c r="O117" s="31" cm="1">
        <f t="array" ref="O117">O$106+IF($C117&lt;&gt;0,SUMPRODUCT((O$107:O$108)*TRANSPOSE(($D117:$E117))),0)</f>
        <v>-1998605.8612782136</v>
      </c>
      <c r="P117" s="31" cm="1">
        <f t="array" ref="P117">P$106+IF($C117&lt;&gt;0,SUMPRODUCT((P$107:P$108)*TRANSPOSE(($D117:$E117))),0)</f>
        <v>-1403583.2138860221</v>
      </c>
      <c r="Q117" s="31" cm="1">
        <f t="array" ref="Q117">Q$106+IF($C117&lt;&gt;0,SUMPRODUCT((Q$107:Q$108)*TRANSPOSE(($D117:$E117))),0)</f>
        <v>-672636.67858108249</v>
      </c>
      <c r="R117" s="31" cm="1">
        <f t="array" ref="R117">R$106+IF($C117&lt;&gt;0,SUMPRODUCT((R$107:R$108)*TRANSPOSE(($D117:$E117))),0)</f>
        <v>-672636.67858108249</v>
      </c>
      <c r="S117" s="31" cm="1">
        <f t="array" ref="S117">S$106+IF($C117&lt;&gt;0,SUMPRODUCT((S$107:S$108)*TRANSPOSE(($D117:$E117))),0)</f>
        <v>-672636.67858108249</v>
      </c>
      <c r="T117" s="31" cm="1">
        <f t="array" ref="T117">T$106+IF($C117&lt;&gt;0,SUMPRODUCT((T$107:T$108)*TRANSPOSE(($D117:$E117))),0)</f>
        <v>-672636.67858108249</v>
      </c>
      <c r="U117" s="31" cm="1">
        <f t="array" ref="U117">U$106+IF($C117&lt;&gt;0,SUMPRODUCT((U$107:U$108)*TRANSPOSE(($D117:$E117))),0)</f>
        <v>-672636.67858108249</v>
      </c>
      <c r="V117" s="31" cm="1">
        <f t="array" ref="V117">V$106+IF($C117&lt;&gt;0,SUMPRODUCT((V$107:V$108)*TRANSPOSE(($D117:$E117))),0)</f>
        <v>-672636.67858108249</v>
      </c>
      <c r="W117" s="31" cm="1">
        <f t="array" ref="W117">W$106+IF($C117&lt;&gt;0,SUMPRODUCT((W$107:W$108)*TRANSPOSE(($D117:$E117))),0)</f>
        <v>-672636.67858108249</v>
      </c>
      <c r="X117" s="31" cm="1">
        <f t="array" ref="X117">X$106+IF($C117&lt;&gt;0,SUMPRODUCT((X$107:X$108)*TRANSPOSE(($D117:$E117))),0)</f>
        <v>-672636.67858108249</v>
      </c>
      <c r="Y117" s="31" cm="1">
        <f t="array" ref="Y117">Y$106+IF($C117&lt;&gt;0,SUMPRODUCT((Y$107:Y$108)*TRANSPOSE(($D117:$E117))),0)</f>
        <v>-672636.67858108249</v>
      </c>
      <c r="Z117" s="31" cm="1">
        <f t="array" ref="Z117">Z$106+IF($C117&lt;&gt;0,SUMPRODUCT((Z$107:Z$108)*TRANSPOSE(($D117:$E117))),0)</f>
        <v>-672636.67858108249</v>
      </c>
      <c r="AA117" s="31" cm="1">
        <f t="array" ref="AA117">AA$106+IF($C117&lt;&gt;0,SUMPRODUCT((AA$107:AA$108)*TRANSPOSE(($D117:$E117))),0)</f>
        <v>-672636.67858108249</v>
      </c>
      <c r="AB117" s="31" cm="1">
        <f t="array" ref="AB117">AB$106+IF($C117&lt;&gt;0,SUMPRODUCT((AB$107:AB$108)*TRANSPOSE(($D117:$E117))),0)</f>
        <v>-672636.67858108249</v>
      </c>
      <c r="AC117" s="31" cm="1">
        <f t="array" ref="AC117">AC$106+IF($C117&lt;&gt;0,SUMPRODUCT((AC$107:AC$108)*TRANSPOSE(($D117:$E117))),0)</f>
        <v>-672636.67858108249</v>
      </c>
      <c r="AD117" s="31" cm="1">
        <f t="array" ref="AD117">AD$106+IF($C117&lt;&gt;0,SUMPRODUCT((AD$107:AD$108)*TRANSPOSE(($D117:$E117))),0)</f>
        <v>-672636.67858108249</v>
      </c>
      <c r="AE117" s="31" cm="1">
        <f t="array" ref="AE117">AE$106+IF($C117&lt;&gt;0,SUMPRODUCT((AE$107:AE$108)*TRANSPOSE(($D117:$E117))),0)</f>
        <v>-672636.67858108249</v>
      </c>
      <c r="AF117" s="31" cm="1">
        <f t="array" ref="AF117">AF$106+IF($C117&lt;&gt;0,SUMPRODUCT((AF$107:AF$108)*TRANSPOSE(($D117:$E117))),0)</f>
        <v>-672636.67858108249</v>
      </c>
      <c r="AG117" s="31" cm="1">
        <f t="array" ref="AG117">AG$106+IF($C117&lt;&gt;0,SUMPRODUCT((AG$107:AG$108)*TRANSPOSE(($D117:$E117))),0)</f>
        <v>-672636.67858108249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14" sqref="C14:C16"/>
      <selection pane="topRight" activeCell="C14" sqref="C14:C16"/>
      <selection pane="bottomLeft" activeCell="C14" sqref="C14:C1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8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CBD security of supply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186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0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f t="shared" ref="P14:AG14" si="0">IF(P13="-",0,$I$13*P13)</f>
        <v>0</v>
      </c>
      <c r="Q14" s="32">
        <f t="shared" si="0"/>
        <v>0</v>
      </c>
      <c r="R14" s="32">
        <f t="shared" si="0"/>
        <v>0</v>
      </c>
      <c r="S14" s="32">
        <f t="shared" si="0"/>
        <v>0</v>
      </c>
      <c r="T14" s="32">
        <f t="shared" si="0"/>
        <v>0</v>
      </c>
      <c r="U14" s="32">
        <f t="shared" si="0"/>
        <v>0</v>
      </c>
      <c r="V14" s="32">
        <f t="shared" si="0"/>
        <v>0</v>
      </c>
      <c r="W14" s="32">
        <f t="shared" si="0"/>
        <v>0</v>
      </c>
      <c r="X14" s="32">
        <f t="shared" si="0"/>
        <v>0</v>
      </c>
      <c r="Y14" s="32">
        <f t="shared" si="0"/>
        <v>0</v>
      </c>
      <c r="Z14" s="32">
        <f t="shared" si="0"/>
        <v>0</v>
      </c>
      <c r="AA14" s="32">
        <f t="shared" si="0"/>
        <v>0</v>
      </c>
      <c r="AB14" s="32">
        <f t="shared" si="0"/>
        <v>0</v>
      </c>
      <c r="AC14" s="32">
        <f t="shared" si="0"/>
        <v>0</v>
      </c>
      <c r="AD14" s="32">
        <f t="shared" si="0"/>
        <v>0</v>
      </c>
      <c r="AE14" s="32">
        <f t="shared" si="0"/>
        <v>0</v>
      </c>
      <c r="AF14" s="32">
        <f t="shared" si="0"/>
        <v>0</v>
      </c>
      <c r="AG14" s="32">
        <f t="shared" si="0"/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330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330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1">SUM(I14:I16)</f>
        <v>0</v>
      </c>
      <c r="J17" s="106">
        <f t="shared" si="1"/>
        <v>0</v>
      </c>
      <c r="K17" s="106">
        <f>SUM(K14:K16)</f>
        <v>0</v>
      </c>
      <c r="L17" s="106">
        <f t="shared" si="1"/>
        <v>0</v>
      </c>
      <c r="M17" s="106">
        <f t="shared" si="1"/>
        <v>0</v>
      </c>
      <c r="N17" s="106">
        <f t="shared" si="1"/>
        <v>0</v>
      </c>
      <c r="O17" s="106">
        <f t="shared" si="1"/>
        <v>0</v>
      </c>
      <c r="P17" s="106">
        <f t="shared" si="1"/>
        <v>0</v>
      </c>
      <c r="Q17" s="106">
        <f t="shared" si="1"/>
        <v>0</v>
      </c>
      <c r="R17" s="106">
        <f t="shared" ref="R17:AG17" si="2">SUM(R14:R16)</f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 t="shared" si="2"/>
        <v>0</v>
      </c>
      <c r="AD17" s="106">
        <f t="shared" si="2"/>
        <v>0</v>
      </c>
      <c r="AE17" s="106">
        <f t="shared" si="2"/>
        <v>0</v>
      </c>
      <c r="AF17" s="106">
        <f t="shared" si="2"/>
        <v>0</v>
      </c>
      <c r="AG17" s="106">
        <f t="shared" si="2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0</v>
      </c>
      <c r="AF27" s="173">
        <v>0</v>
      </c>
      <c r="AG27" s="173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53187.175617833505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0</v>
      </c>
      <c r="J28" s="302">
        <f t="shared" ref="J28:AG28" si="3">J27*$E$28</f>
        <v>0</v>
      </c>
      <c r="K28" s="302">
        <f t="shared" si="3"/>
        <v>0</v>
      </c>
      <c r="L28" s="302">
        <f t="shared" si="3"/>
        <v>0</v>
      </c>
      <c r="M28" s="302">
        <f t="shared" si="3"/>
        <v>0</v>
      </c>
      <c r="N28" s="302">
        <f t="shared" si="3"/>
        <v>0</v>
      </c>
      <c r="O28" s="302">
        <f t="shared" si="3"/>
        <v>0</v>
      </c>
      <c r="P28" s="302">
        <f t="shared" si="3"/>
        <v>0</v>
      </c>
      <c r="Q28" s="302">
        <f t="shared" si="3"/>
        <v>0</v>
      </c>
      <c r="R28" s="302">
        <f t="shared" si="3"/>
        <v>0</v>
      </c>
      <c r="S28" s="302">
        <f t="shared" si="3"/>
        <v>0</v>
      </c>
      <c r="T28" s="302">
        <f t="shared" si="3"/>
        <v>0</v>
      </c>
      <c r="U28" s="302">
        <f t="shared" si="3"/>
        <v>0</v>
      </c>
      <c r="V28" s="302">
        <f t="shared" si="3"/>
        <v>0</v>
      </c>
      <c r="W28" s="302">
        <f t="shared" si="3"/>
        <v>0</v>
      </c>
      <c r="X28" s="302">
        <f t="shared" si="3"/>
        <v>0</v>
      </c>
      <c r="Y28" s="302">
        <f t="shared" si="3"/>
        <v>0</v>
      </c>
      <c r="Z28" s="302">
        <f t="shared" si="3"/>
        <v>0</v>
      </c>
      <c r="AA28" s="302">
        <f t="shared" si="3"/>
        <v>0</v>
      </c>
      <c r="AB28" s="302">
        <f t="shared" si="3"/>
        <v>0</v>
      </c>
      <c r="AC28" s="302">
        <f t="shared" si="3"/>
        <v>0</v>
      </c>
      <c r="AD28" s="302">
        <f t="shared" si="3"/>
        <v>0</v>
      </c>
      <c r="AE28" s="302">
        <f t="shared" si="3"/>
        <v>0</v>
      </c>
      <c r="AF28" s="302">
        <f t="shared" si="3"/>
        <v>0</v>
      </c>
      <c r="AG28" s="302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174" cm="1">
        <f t="array" ref="I30">SUMPRODUCT((Assumptions!$H$70:$H$71)*(Assumptions!$G$70:$G$71)*(Assumptions!$I$70:$I$71)*(I$24:I$25))</f>
        <v>0</v>
      </c>
      <c r="J30" s="174" cm="1">
        <f t="array" ref="J30">SUMPRODUCT((Assumptions!$H$70:$H$71)*(Assumptions!$G$70:$G$71)*(Assumptions!$I$70:$I$71)*(J$24:J$25))</f>
        <v>0</v>
      </c>
      <c r="K30" s="174" cm="1">
        <f t="array" ref="K30">SUMPRODUCT((Assumptions!$H$70:$H$71)*(Assumptions!$G$70:$G$71)*(Assumptions!$I$70:$I$71)*(K$24:K$25))</f>
        <v>0</v>
      </c>
      <c r="L30" s="174" cm="1">
        <f t="array" ref="L30">SUMPRODUCT((Assumptions!$H$70:$H$71)*(Assumptions!$G$70:$G$71)*(Assumptions!$I$70:$I$71)*(L$24:L$25))</f>
        <v>0</v>
      </c>
      <c r="M30" s="174" cm="1">
        <f t="array" ref="M30">SUMPRODUCT((Assumptions!$H$70:$H$71)*(Assumptions!$G$70:$G$71)*(Assumptions!$I$70:$I$71)*(M$24:M$25))</f>
        <v>0</v>
      </c>
      <c r="N30" s="174" cm="1">
        <f t="array" ref="N30">SUMPRODUCT((Assumptions!$H$70:$H$71)*(Assumptions!$G$70:$G$71)*(Assumptions!$I$70:$I$71)*(N$24:N$25))</f>
        <v>0</v>
      </c>
      <c r="O30" s="174" cm="1">
        <f t="array" ref="O30">SUMPRODUCT((Assumptions!$H$70:$H$71)*(Assumptions!$G$70:$G$71)*(Assumptions!$I$70:$I$71)*(O$24:O$25))</f>
        <v>0</v>
      </c>
      <c r="P30" s="174" cm="1">
        <f t="array" ref="P30">SUMPRODUCT((Assumptions!$H$70:$H$71)*(Assumptions!$G$70:$G$71)*(Assumptions!$I$70:$I$71)*(P$24:P$25))</f>
        <v>0</v>
      </c>
      <c r="Q30" s="174" cm="1">
        <f t="array" ref="Q30">SUMPRODUCT((Assumptions!$H$70:$H$71)*(Assumptions!$G$70:$G$71)*(Assumptions!$I$70:$I$71)*(Q$24:Q$25))</f>
        <v>0</v>
      </c>
      <c r="R30" s="174" cm="1">
        <f t="array" ref="R30">SUMPRODUCT((Assumptions!$H$70:$H$71)*(Assumptions!$G$70:$G$71)*(Assumptions!$I$70:$I$71)*(R$24:R$25))</f>
        <v>0</v>
      </c>
      <c r="S30" s="174" cm="1">
        <f t="array" ref="S30">SUMPRODUCT((Assumptions!$H$70:$H$71)*(Assumptions!$G$70:$G$71)*(Assumptions!$I$70:$I$71)*(S$24:S$25))</f>
        <v>0</v>
      </c>
      <c r="T30" s="174" cm="1">
        <f t="array" ref="T30">SUMPRODUCT((Assumptions!$H$70:$H$71)*(Assumptions!$G$70:$G$71)*(Assumptions!$I$70:$I$71)*(T$24:T$25))</f>
        <v>0</v>
      </c>
      <c r="U30" s="174" cm="1">
        <f t="array" ref="U30">SUMPRODUCT((Assumptions!$H$70:$H$71)*(Assumptions!$G$70:$G$71)*(Assumptions!$I$70:$I$71)*(U$24:U$25))</f>
        <v>0</v>
      </c>
      <c r="V30" s="174" cm="1">
        <f t="array" ref="V30">SUMPRODUCT((Assumptions!$H$70:$H$71)*(Assumptions!$G$70:$G$71)*(Assumptions!$I$70:$I$71)*(V$24:V$25))</f>
        <v>0</v>
      </c>
      <c r="W30" s="174" cm="1">
        <f t="array" ref="W30">SUMPRODUCT((Assumptions!$H$70:$H$71)*(Assumptions!$G$70:$G$71)*(Assumptions!$I$70:$I$71)*(W$24:W$25))</f>
        <v>0</v>
      </c>
      <c r="X30" s="174" cm="1">
        <f t="array" ref="X30">SUMPRODUCT((Assumptions!$H$70:$H$71)*(Assumptions!$G$70:$G$71)*(Assumptions!$I$70:$I$71)*(X$24:X$25))</f>
        <v>0</v>
      </c>
      <c r="Y30" s="174" cm="1">
        <f t="array" ref="Y30">SUMPRODUCT((Assumptions!$H$70:$H$71)*(Assumptions!$G$70:$G$71)*(Assumptions!$I$70:$I$71)*(Y$24:Y$25))</f>
        <v>0</v>
      </c>
      <c r="Z30" s="174" cm="1">
        <f t="array" ref="Z30">SUMPRODUCT((Assumptions!$H$70:$H$71)*(Assumptions!$G$70:$G$71)*(Assumptions!$I$70:$I$71)*(Z$24:Z$25))</f>
        <v>0</v>
      </c>
      <c r="AA30" s="174" cm="1">
        <f t="array" ref="AA30">SUMPRODUCT((Assumptions!$H$70:$H$71)*(Assumptions!$G$70:$G$71)*(Assumptions!$I$70:$I$71)*(AA$24:AA$25))</f>
        <v>0</v>
      </c>
      <c r="AB30" s="174" cm="1">
        <f t="array" ref="AB30">SUMPRODUCT((Assumptions!$H$70:$H$71)*(Assumptions!$G$70:$G$71)*(Assumptions!$I$70:$I$71)*(AB$24:AB$25))</f>
        <v>0</v>
      </c>
      <c r="AC30" s="174" cm="1">
        <f t="array" ref="AC30">SUMPRODUCT((Assumptions!$H$70:$H$71)*(Assumptions!$G$70:$G$71)*(Assumptions!$I$70:$I$71)*(AC$24:AC$25))</f>
        <v>0</v>
      </c>
      <c r="AD30" s="174" cm="1">
        <f t="array" ref="AD30">SUMPRODUCT((Assumptions!$H$70:$H$71)*(Assumptions!$G$70:$G$71)*(Assumptions!$I$70:$I$71)*(AD$24:AD$25))</f>
        <v>0</v>
      </c>
      <c r="AE30" s="174" cm="1">
        <f t="array" ref="AE30">SUMPRODUCT((Assumptions!$H$70:$H$71)*(Assumptions!$G$70:$G$71)*(Assumptions!$I$70:$I$71)*(AE$24:AE$25))</f>
        <v>0</v>
      </c>
      <c r="AF30" s="174" cm="1">
        <f t="array" ref="AF30">SUMPRODUCT((Assumptions!$H$70:$H$71)*(Assumptions!$G$70:$G$71)*(Assumptions!$I$70:$I$71)*(AF$24:AF$25))</f>
        <v>0</v>
      </c>
      <c r="AG30" s="174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174" cm="1">
        <f t="array" ref="I31">(1+Assumptions!$G$81)*SUMPRODUCT((Assumptions!$G$78:$G$79)*(I$24:I$25))</f>
        <v>0</v>
      </c>
      <c r="J31" s="174" cm="1">
        <f t="array" ref="J31">(1+Assumptions!$G$81)*SUMPRODUCT((Assumptions!$G$78:$G$79)*(J$24:J$25))</f>
        <v>0</v>
      </c>
      <c r="K31" s="174" cm="1">
        <f t="array" ref="K31">(1+Assumptions!$G$81)*SUMPRODUCT((Assumptions!$G$78:$G$79)*(K$24:K$25))</f>
        <v>0</v>
      </c>
      <c r="L31" s="174" cm="1">
        <f t="array" ref="L31">(1+Assumptions!$G$81)*SUMPRODUCT((Assumptions!$G$78:$G$79)*(L$24:L$25))</f>
        <v>0</v>
      </c>
      <c r="M31" s="174" cm="1">
        <f t="array" ref="M31">(1+Assumptions!$G$81)*SUMPRODUCT((Assumptions!$G$78:$G$79)*(M$24:M$25))</f>
        <v>0</v>
      </c>
      <c r="N31" s="174" cm="1">
        <f t="array" ref="N31">(1+Assumptions!$G$81)*SUMPRODUCT((Assumptions!$G$78:$G$79)*(N$24:N$25))</f>
        <v>0</v>
      </c>
      <c r="O31" s="174" cm="1">
        <f t="array" ref="O31">(1+Assumptions!$G$81)*SUMPRODUCT((Assumptions!$G$78:$G$79)*(O$24:O$25))</f>
        <v>0</v>
      </c>
      <c r="P31" s="174" cm="1">
        <f t="array" ref="P31">(1+Assumptions!$G$81)*SUMPRODUCT((Assumptions!$G$78:$G$79)*(P$24:P$25))</f>
        <v>0</v>
      </c>
      <c r="Q31" s="174" cm="1">
        <f t="array" ref="Q31">(1+Assumptions!$G$81)*SUMPRODUCT((Assumptions!$G$78:$G$79)*(Q$24:Q$25))</f>
        <v>0</v>
      </c>
      <c r="R31" s="174" cm="1">
        <f t="array" ref="R31">(1+Assumptions!$G$81)*SUMPRODUCT((Assumptions!$G$78:$G$79)*(R$24:R$25))</f>
        <v>0</v>
      </c>
      <c r="S31" s="174" cm="1">
        <f t="array" ref="S31">(1+Assumptions!$G$81)*SUMPRODUCT((Assumptions!$G$78:$G$79)*(S$24:S$25))</f>
        <v>0</v>
      </c>
      <c r="T31" s="174" cm="1">
        <f t="array" ref="T31">(1+Assumptions!$G$81)*SUMPRODUCT((Assumptions!$G$78:$G$79)*(T$24:T$25))</f>
        <v>0</v>
      </c>
      <c r="U31" s="174" cm="1">
        <f t="array" ref="U31">(1+Assumptions!$G$81)*SUMPRODUCT((Assumptions!$G$78:$G$79)*(U$24:U$25))</f>
        <v>0</v>
      </c>
      <c r="V31" s="174" cm="1">
        <f t="array" ref="V31">(1+Assumptions!$G$81)*SUMPRODUCT((Assumptions!$G$78:$G$79)*(V$24:V$25))</f>
        <v>0</v>
      </c>
      <c r="W31" s="174" cm="1">
        <f t="array" ref="W31">(1+Assumptions!$G$81)*SUMPRODUCT((Assumptions!$G$78:$G$79)*(W$24:W$25))</f>
        <v>0</v>
      </c>
      <c r="X31" s="174" cm="1">
        <f t="array" ref="X31">(1+Assumptions!$G$81)*SUMPRODUCT((Assumptions!$G$78:$G$79)*(X$24:X$25))</f>
        <v>0</v>
      </c>
      <c r="Y31" s="174" cm="1">
        <f t="array" ref="Y31">(1+Assumptions!$G$81)*SUMPRODUCT((Assumptions!$G$78:$G$79)*(Y$24:Y$25))</f>
        <v>0</v>
      </c>
      <c r="Z31" s="174" cm="1">
        <f t="array" ref="Z31">(1+Assumptions!$G$81)*SUMPRODUCT((Assumptions!$G$78:$G$79)*(Z$24:Z$25))</f>
        <v>0</v>
      </c>
      <c r="AA31" s="174" cm="1">
        <f t="array" ref="AA31">(1+Assumptions!$G$81)*SUMPRODUCT((Assumptions!$G$78:$G$79)*(AA$24:AA$25))</f>
        <v>0</v>
      </c>
      <c r="AB31" s="174" cm="1">
        <f t="array" ref="AB31">(1+Assumptions!$G$81)*SUMPRODUCT((Assumptions!$G$78:$G$79)*(AB$24:AB$25))</f>
        <v>0</v>
      </c>
      <c r="AC31" s="174" cm="1">
        <f t="array" ref="AC31">(1+Assumptions!$G$81)*SUMPRODUCT((Assumptions!$G$78:$G$79)*(AC$24:AC$25))</f>
        <v>0</v>
      </c>
      <c r="AD31" s="174" cm="1">
        <f t="array" ref="AD31">(1+Assumptions!$G$81)*SUMPRODUCT((Assumptions!$G$78:$G$79)*(AD$24:AD$25))</f>
        <v>0</v>
      </c>
      <c r="AE31" s="174" cm="1">
        <f t="array" ref="AE31">(1+Assumptions!$G$81)*SUMPRODUCT((Assumptions!$G$78:$G$79)*(AE$24:AE$25))</f>
        <v>0</v>
      </c>
      <c r="AF31" s="174" cm="1">
        <f t="array" ref="AF31">(1+Assumptions!$G$81)*SUMPRODUCT((Assumptions!$G$78:$G$79)*(AF$24:AF$25))</f>
        <v>0</v>
      </c>
      <c r="AG31" s="174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4">SUM(J28:J34)</f>
        <v>0</v>
      </c>
      <c r="K36" s="174">
        <f t="shared" si="4"/>
        <v>0</v>
      </c>
      <c r="L36" s="174">
        <f t="shared" si="4"/>
        <v>0</v>
      </c>
      <c r="M36" s="174">
        <f t="shared" si="4"/>
        <v>0</v>
      </c>
      <c r="N36" s="174">
        <f t="shared" si="4"/>
        <v>0</v>
      </c>
      <c r="O36" s="174">
        <f t="shared" si="4"/>
        <v>0</v>
      </c>
      <c r="P36" s="174">
        <f t="shared" si="4"/>
        <v>0</v>
      </c>
      <c r="Q36" s="174">
        <f t="shared" si="4"/>
        <v>0</v>
      </c>
      <c r="R36" s="174">
        <f t="shared" si="4"/>
        <v>0</v>
      </c>
      <c r="S36" s="174">
        <f t="shared" si="4"/>
        <v>0</v>
      </c>
      <c r="T36" s="174">
        <f t="shared" si="4"/>
        <v>0</v>
      </c>
      <c r="U36" s="174">
        <f t="shared" si="4"/>
        <v>0</v>
      </c>
      <c r="V36" s="174">
        <f t="shared" si="4"/>
        <v>0</v>
      </c>
      <c r="W36" s="174">
        <f t="shared" si="4"/>
        <v>0</v>
      </c>
      <c r="X36" s="174">
        <f t="shared" si="4"/>
        <v>0</v>
      </c>
      <c r="Y36" s="174">
        <f t="shared" si="4"/>
        <v>0</v>
      </c>
      <c r="Z36" s="174">
        <f t="shared" si="4"/>
        <v>0</v>
      </c>
      <c r="AA36" s="174">
        <f t="shared" si="4"/>
        <v>0</v>
      </c>
      <c r="AB36" s="174">
        <f t="shared" si="4"/>
        <v>0</v>
      </c>
      <c r="AC36" s="174">
        <f t="shared" si="4"/>
        <v>0</v>
      </c>
      <c r="AD36" s="174">
        <f t="shared" si="4"/>
        <v>0</v>
      </c>
      <c r="AE36" s="174">
        <f t="shared" si="4"/>
        <v>0</v>
      </c>
      <c r="AF36" s="174">
        <f t="shared" si="4"/>
        <v>0</v>
      </c>
      <c r="AG36" s="174">
        <f t="shared" si="4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5">I41*I7</f>
        <v>0</v>
      </c>
      <c r="J42" s="85">
        <f t="shared" si="5"/>
        <v>0</v>
      </c>
      <c r="K42" s="85">
        <f t="shared" si="5"/>
        <v>0</v>
      </c>
      <c r="L42" s="85">
        <f t="shared" si="5"/>
        <v>0</v>
      </c>
      <c r="M42" s="85">
        <f t="shared" si="5"/>
        <v>0</v>
      </c>
      <c r="N42" s="85">
        <f t="shared" si="5"/>
        <v>0</v>
      </c>
      <c r="O42" s="85">
        <f t="shared" si="5"/>
        <v>0</v>
      </c>
      <c r="P42" s="85">
        <f t="shared" si="5"/>
        <v>0</v>
      </c>
      <c r="Q42" s="85">
        <f t="shared" si="5"/>
        <v>0</v>
      </c>
      <c r="R42" s="85">
        <f t="shared" si="5"/>
        <v>0</v>
      </c>
      <c r="S42" s="85">
        <f t="shared" si="5"/>
        <v>0</v>
      </c>
      <c r="T42" s="85">
        <f t="shared" si="5"/>
        <v>0</v>
      </c>
      <c r="U42" s="85">
        <f t="shared" si="5"/>
        <v>0</v>
      </c>
      <c r="V42" s="85">
        <f t="shared" si="5"/>
        <v>0</v>
      </c>
      <c r="W42" s="85">
        <f t="shared" si="5"/>
        <v>0</v>
      </c>
      <c r="X42" s="85">
        <f t="shared" si="5"/>
        <v>0</v>
      </c>
      <c r="Y42" s="85">
        <f t="shared" si="5"/>
        <v>0</v>
      </c>
      <c r="Z42" s="85">
        <f t="shared" si="5"/>
        <v>0</v>
      </c>
      <c r="AA42" s="85">
        <f t="shared" si="5"/>
        <v>0</v>
      </c>
      <c r="AB42" s="85">
        <f t="shared" si="5"/>
        <v>0</v>
      </c>
      <c r="AC42" s="85">
        <f t="shared" si="5"/>
        <v>0</v>
      </c>
      <c r="AD42" s="85">
        <f t="shared" si="5"/>
        <v>0</v>
      </c>
      <c r="AE42" s="85">
        <f t="shared" si="5"/>
        <v>0</v>
      </c>
      <c r="AF42" s="85">
        <f t="shared" si="5"/>
        <v>0</v>
      </c>
      <c r="AG42" s="85">
        <f t="shared" si="5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194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CBD security of supply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23714702.306749251</v>
      </c>
      <c r="G14" s="276">
        <f>output_dollars</f>
        <v>46203</v>
      </c>
      <c r="H14" s="277"/>
      <c r="I14" s="31">
        <f>'Option1 (base case)'!I$28*conv_2026</f>
        <v>3056.7173963861792</v>
      </c>
      <c r="J14" s="31">
        <f>'Option1 (base case)'!J$28*conv_2026</f>
        <v>15945.733034768766</v>
      </c>
      <c r="K14" s="31">
        <f>'Option1 (base case)'!K$28*conv_2026</f>
        <v>47423.582589954451</v>
      </c>
      <c r="L14" s="31">
        <f>'Option1 (base case)'!L$28*conv_2026</f>
        <v>107817.40882181717</v>
      </c>
      <c r="M14" s="31">
        <f>'Option1 (base case)'!M$28*conv_2026</f>
        <v>205589.32143226344</v>
      </c>
      <c r="N14" s="31">
        <f>'Option1 (base case)'!N$28*conv_2026</f>
        <v>368738.92504321225</v>
      </c>
      <c r="O14" s="31">
        <f>'Option1 (base case)'!O$28*conv_2026</f>
        <v>717477.12327747792</v>
      </c>
      <c r="P14" s="31">
        <f>'Option1 (base case)'!P$28*conv_2026</f>
        <v>1379685.3524645313</v>
      </c>
      <c r="Q14" s="31">
        <f>'Option1 (base case)'!Q$28*conv_2026</f>
        <v>2193164.9954597941</v>
      </c>
      <c r="R14" s="31">
        <f>'Option1 (base case)'!R$28*conv_2026</f>
        <v>2193164.9954597941</v>
      </c>
      <c r="S14" s="31">
        <f>'Option1 (base case)'!S$28*conv_2026</f>
        <v>2193164.9954597941</v>
      </c>
      <c r="T14" s="31">
        <f>'Option1 (base case)'!T$28*conv_2026</f>
        <v>2193164.9954597941</v>
      </c>
      <c r="U14" s="31">
        <f>'Option1 (base case)'!U$28*conv_2026</f>
        <v>2193164.9954597941</v>
      </c>
      <c r="V14" s="31">
        <f>'Option1 (base case)'!V$28*conv_2026</f>
        <v>2193164.9954597941</v>
      </c>
      <c r="W14" s="31">
        <f>'Option1 (base case)'!W$28*conv_2026</f>
        <v>2193164.9954597941</v>
      </c>
      <c r="X14" s="31">
        <f>'Option1 (base case)'!X$28*conv_2026</f>
        <v>2193164.9954597941</v>
      </c>
      <c r="Y14" s="31">
        <f>'Option1 (base case)'!Y$28*conv_2026</f>
        <v>2193164.9954597941</v>
      </c>
      <c r="Z14" s="31">
        <f>'Option1 (base case)'!Z$28*conv_2026</f>
        <v>2193164.9954597941</v>
      </c>
      <c r="AA14" s="31">
        <f>'Option1 (base case)'!AA$28*conv_2026</f>
        <v>2193164.9954597941</v>
      </c>
      <c r="AB14" s="31">
        <f>'Option1 (base case)'!AB$28*conv_2026</f>
        <v>2193164.9954597941</v>
      </c>
      <c r="AC14" s="31">
        <f>'Option1 (base case)'!AC$28*conv_2026</f>
        <v>2193164.9954597941</v>
      </c>
      <c r="AD14" s="31">
        <f>'Option1 (base case)'!AD$28*conv_2026</f>
        <v>2193164.9954597941</v>
      </c>
      <c r="AE14" s="31">
        <f>'Option1 (base case)'!AE$28*conv_2026</f>
        <v>2193164.9954597941</v>
      </c>
      <c r="AF14" s="31">
        <f>'Option1 (base case)'!AF$28*conv_2026</f>
        <v>2193164.9954597941</v>
      </c>
      <c r="AG14" s="31">
        <f>'Option1 (base case)'!AG$28*conv_2026</f>
        <v>2193164.9954597941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19735239.695292372</v>
      </c>
      <c r="G16" s="229">
        <f>output_dollars</f>
        <v>46203</v>
      </c>
      <c r="H16" s="31"/>
      <c r="I16" s="31">
        <f>'Option1 (base case)'!I$36*conv_2026</f>
        <v>3056.7173963861792</v>
      </c>
      <c r="J16" s="31">
        <f>'Option1 (base case)'!J$36*conv_2026</f>
        <v>15945.733034768766</v>
      </c>
      <c r="K16" s="31">
        <f>'Option1 (base case)'!K$36*conv_2026</f>
        <v>47423.582589954451</v>
      </c>
      <c r="L16" s="31">
        <f>'Option1 (base case)'!L$36*conv_2026</f>
        <v>107817.40882181717</v>
      </c>
      <c r="M16" s="31">
        <f>'Option1 (base case)'!M$36*conv_2026</f>
        <v>205589.32143226344</v>
      </c>
      <c r="N16" s="31">
        <f>'Option1 (base case)'!N$36*conv_2026</f>
        <v>368738.92504321225</v>
      </c>
      <c r="O16" s="31">
        <f>'Option1 (base case)'!O$36*conv_2026</f>
        <v>717477.12327747792</v>
      </c>
      <c r="P16" s="31">
        <f>'Option1 (base case)'!P$36*conv_2026</f>
        <v>1379685.3524645313</v>
      </c>
      <c r="Q16" s="31">
        <f>'Option1 (base case)'!Q$36*conv_2026</f>
        <v>2193164.9954597941</v>
      </c>
      <c r="R16" s="31">
        <f>'Option1 (base case)'!R$36*conv_2026</f>
        <v>2193164.9954597941</v>
      </c>
      <c r="S16" s="31">
        <f>'Option1 (base case)'!S$36*conv_2026</f>
        <v>2193164.9954597941</v>
      </c>
      <c r="T16" s="31">
        <f>'Option1 (base case)'!T$36*conv_2026</f>
        <v>2193164.9954597941</v>
      </c>
      <c r="U16" s="31">
        <f>'Option1 (base case)'!U$36*conv_2026</f>
        <v>2193164.9954597941</v>
      </c>
      <c r="V16" s="31">
        <f>'Option1 (base case)'!V$36*conv_2026</f>
        <v>2193164.9954597941</v>
      </c>
      <c r="W16" s="31">
        <f>'Option1 (base case)'!W$36*conv_2026</f>
        <v>2193164.9954597941</v>
      </c>
      <c r="X16" s="31">
        <f>'Option1 (base case)'!X$36*conv_2026</f>
        <v>2193164.9954597941</v>
      </c>
      <c r="Y16" s="31">
        <f>'Option1 (base case)'!Y$36*conv_2026</f>
        <v>2193164.9954597941</v>
      </c>
      <c r="Z16" s="31">
        <f>'Option1 (base case)'!Z$36*conv_2026</f>
        <v>2193164.9954597941</v>
      </c>
      <c r="AA16" s="31">
        <f>'Option1 (base case)'!AA$36*conv_2026</f>
        <v>2193164.9954597941</v>
      </c>
      <c r="AB16" s="31">
        <f>'Option1 (base case)'!AB$36*conv_2026</f>
        <v>2193164.9954597941</v>
      </c>
      <c r="AC16" s="31">
        <f>'Option1 (base case)'!AC$36*conv_2026</f>
        <v>2193164.9954597941</v>
      </c>
      <c r="AD16" s="31">
        <f>'Option1 (base case)'!AD$36*conv_2026</f>
        <v>2193164.9954597941</v>
      </c>
      <c r="AE16" s="31">
        <f>'Option1 (base case)'!AE$36*conv_2026</f>
        <v>2193164.9954597941</v>
      </c>
      <c r="AF16" s="31">
        <f>'Option1 (base case)'!AF$36*conv_2026</f>
        <v>2193164.9954597941</v>
      </c>
      <c r="AG16" s="31">
        <f>'Option1 (base case)'!AG$36*conv_2026</f>
        <v>2193164.9954597941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4102824.1929916088</v>
      </c>
      <c r="G28" s="276">
        <f>output_dollars</f>
        <v>46203</v>
      </c>
      <c r="H28" s="277"/>
      <c r="I28" s="31">
        <f>Option2!I$28*conv_2026</f>
        <v>3056.7173963861792</v>
      </c>
      <c r="J28" s="31">
        <f>Option2!J$28*conv_2026</f>
        <v>15945.733034768766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41889.515739953102</v>
      </c>
      <c r="O28" s="31">
        <f>Option2!O$28*conv_2026</f>
        <v>100249.11875249881</v>
      </c>
      <c r="P28" s="31">
        <f>Option2!P$28*conv_2026</f>
        <v>218680.81329392359</v>
      </c>
      <c r="Q28" s="31">
        <f>Option2!Q$28*conv_2026</f>
        <v>388868.44150998228</v>
      </c>
      <c r="R28" s="31">
        <f>Option2!R$28*conv_2026</f>
        <v>388868.44150998228</v>
      </c>
      <c r="S28" s="31">
        <f>Option2!S$28*conv_2026</f>
        <v>388868.44150998228</v>
      </c>
      <c r="T28" s="31">
        <f>Option2!T$28*conv_2026</f>
        <v>388868.44150998228</v>
      </c>
      <c r="U28" s="31">
        <f>Option2!U$28*conv_2026</f>
        <v>388868.44150998228</v>
      </c>
      <c r="V28" s="31">
        <f>Option2!V$28*conv_2026</f>
        <v>388868.44150998228</v>
      </c>
      <c r="W28" s="31">
        <f>Option2!W$28*conv_2026</f>
        <v>388868.44150998228</v>
      </c>
      <c r="X28" s="31">
        <f>Option2!X$28*conv_2026</f>
        <v>388868.44150998228</v>
      </c>
      <c r="Y28" s="31">
        <f>Option2!Y$28*conv_2026</f>
        <v>388868.44150998228</v>
      </c>
      <c r="Z28" s="31">
        <f>Option2!Z$28*conv_2026</f>
        <v>388868.44150998228</v>
      </c>
      <c r="AA28" s="31">
        <f>Option2!AA$28*conv_2026</f>
        <v>388868.44150998228</v>
      </c>
      <c r="AB28" s="31">
        <f>Option2!AB$28*conv_2026</f>
        <v>388868.44150998228</v>
      </c>
      <c r="AC28" s="31">
        <f>Option2!AC$28*conv_2026</f>
        <v>388868.44150998228</v>
      </c>
      <c r="AD28" s="31">
        <f>Option2!AD$28*conv_2026</f>
        <v>388868.44150998228</v>
      </c>
      <c r="AE28" s="31">
        <f>Option2!AE$28*conv_2026</f>
        <v>388868.44150998228</v>
      </c>
      <c r="AF28" s="31">
        <f>Option2!AF$28*conv_2026</f>
        <v>388868.44150998228</v>
      </c>
      <c r="AG28" s="31">
        <f>Option2!AG$28*conv_2026</f>
        <v>388868.44150998228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-17836084.262570783</v>
      </c>
      <c r="G29" s="229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-8813007.563464852</v>
      </c>
      <c r="K29" s="31">
        <f>SUM(Option2!K$67:K$69)*conv_2026*K$7</f>
        <v>-10316484.004362514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3397228.6600663476</v>
      </c>
      <c r="G30" s="229">
        <f>output_dollars</f>
        <v>46203</v>
      </c>
      <c r="H30" s="31"/>
      <c r="I30" s="31">
        <f>Option2!I$36*conv_2026*I$7</f>
        <v>3056.7173963861792</v>
      </c>
      <c r="J30" s="31">
        <f>Option2!J$36*conv_2026*J$7</f>
        <v>15945.733034768766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41889.515739953102</v>
      </c>
      <c r="O30" s="31">
        <f>Option2!O$36*conv_2026*O$7</f>
        <v>100249.11875249881</v>
      </c>
      <c r="P30" s="31">
        <f>Option2!P$36*conv_2026*P$7</f>
        <v>218680.81329392359</v>
      </c>
      <c r="Q30" s="31">
        <f>Option2!Q$36*conv_2026*Q$7</f>
        <v>388868.44150998228</v>
      </c>
      <c r="R30" s="31">
        <f>Option2!R$36*conv_2026*R$7</f>
        <v>388868.44150998228</v>
      </c>
      <c r="S30" s="31">
        <f>Option2!S$36*conv_2026*S$7</f>
        <v>388868.44150998228</v>
      </c>
      <c r="T30" s="31">
        <f>Option2!T$36*conv_2026*T$7</f>
        <v>388868.44150998228</v>
      </c>
      <c r="U30" s="31">
        <f>Option2!U$36*conv_2026*U$7</f>
        <v>388868.44150998228</v>
      </c>
      <c r="V30" s="31">
        <f>Option2!V$36*conv_2026*V$7</f>
        <v>388868.44150998228</v>
      </c>
      <c r="W30" s="31">
        <f>Option2!W$36*conv_2026*W$7</f>
        <v>388868.44150998228</v>
      </c>
      <c r="X30" s="31">
        <f>Option2!X$36*conv_2026*X$7</f>
        <v>388868.44150998228</v>
      </c>
      <c r="Y30" s="31">
        <f>Option2!Y$36*conv_2026*Y$7</f>
        <v>388868.44150998228</v>
      </c>
      <c r="Z30" s="31">
        <f>Option2!Z$36*conv_2026*Z$7</f>
        <v>388868.44150998228</v>
      </c>
      <c r="AA30" s="31">
        <f>Option2!AA$36*conv_2026*AA$7</f>
        <v>388868.44150998228</v>
      </c>
      <c r="AB30" s="31">
        <f>Option2!AB$36*conv_2026*AB$7</f>
        <v>388868.44150998228</v>
      </c>
      <c r="AC30" s="31">
        <f>Option2!AC$36*conv_2026*AC$7</f>
        <v>388868.44150998228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-10215286.608169146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-375731.20486855117</v>
      </c>
      <c r="L32" s="31">
        <f>Option2!L$82*conv_2026*L$7</f>
        <v>-815561.18765848072</v>
      </c>
      <c r="M32" s="31">
        <f>Option2!M$82*conv_2026*M$7</f>
        <v>-815561.18765848072</v>
      </c>
      <c r="N32" s="31">
        <f>Option2!N$82*conv_2026*N$7</f>
        <v>-815561.18765848072</v>
      </c>
      <c r="O32" s="31">
        <f>Option2!O$82*conv_2026*O$7</f>
        <v>-815561.18765848072</v>
      </c>
      <c r="P32" s="31">
        <f>Option2!P$82*conv_2026*P$7</f>
        <v>-815561.18765848072</v>
      </c>
      <c r="Q32" s="31">
        <f>Option2!Q$82*conv_2026*Q$7</f>
        <v>-815561.18765848072</v>
      </c>
      <c r="R32" s="31">
        <f>Option2!R$82*conv_2026*R$7</f>
        <v>-815561.18765848072</v>
      </c>
      <c r="S32" s="31">
        <f>Option2!S$82*conv_2026*S$7</f>
        <v>-815561.18765848072</v>
      </c>
      <c r="T32" s="31">
        <f>Option2!T$82*conv_2026*T$7</f>
        <v>-815561.18765848072</v>
      </c>
      <c r="U32" s="31">
        <f>Option2!U$82*conv_2026*U$7</f>
        <v>-815561.18765848072</v>
      </c>
      <c r="V32" s="31">
        <f>Option2!V$82*conv_2026*V$7</f>
        <v>-815561.18765848072</v>
      </c>
      <c r="W32" s="31">
        <f>Option2!W$82*conv_2026*W$7</f>
        <v>-815561.18765848072</v>
      </c>
      <c r="X32" s="31">
        <f>Option2!X$82*conv_2026*X$7</f>
        <v>-815561.18765848072</v>
      </c>
      <c r="Y32" s="31">
        <f>Option2!Y$82*conv_2026*Y$7</f>
        <v>-815561.18765848072</v>
      </c>
      <c r="Z32" s="31">
        <f>Option2!Z$82*conv_2026*Z$7</f>
        <v>-815561.18765848072</v>
      </c>
      <c r="AA32" s="31">
        <f>Option2!AA$82*conv_2026*AA$7</f>
        <v>-815561.18765848072</v>
      </c>
      <c r="AB32" s="31">
        <f>Option2!AB$82*conv_2026*AB$7</f>
        <v>-815561.18765848072</v>
      </c>
      <c r="AC32" s="31">
        <f>Option2!AC$82*conv_2026*AC$7</f>
        <v>-815561.18765848072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16338011.035226021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47423.582589954451</v>
      </c>
      <c r="L34" s="31">
        <f>Option2!L$84*conv_2026*L$7</f>
        <v>107817.40882181717</v>
      </c>
      <c r="M34" s="31">
        <f>Option2!M$84*conv_2026*M$7</f>
        <v>205589.32143226344</v>
      </c>
      <c r="N34" s="31">
        <f>Option2!N$84*conv_2026*N$7</f>
        <v>326849.40930325916</v>
      </c>
      <c r="O34" s="31">
        <f>Option2!O$84*conv_2026*O$7</f>
        <v>617228.00452497916</v>
      </c>
      <c r="P34" s="31">
        <f>Option2!P$84*conv_2026*P$7</f>
        <v>1161004.5391706079</v>
      </c>
      <c r="Q34" s="31">
        <f>Option2!Q$84*conv_2026*Q$7</f>
        <v>1804296.553949812</v>
      </c>
      <c r="R34" s="31">
        <f>Option2!R$84*conv_2026*R$7</f>
        <v>1804296.553949812</v>
      </c>
      <c r="S34" s="31">
        <f>Option2!S$84*conv_2026*S$7</f>
        <v>1804296.553949812</v>
      </c>
      <c r="T34" s="31">
        <f>Option2!T$84*conv_2026*T$7</f>
        <v>1804296.553949812</v>
      </c>
      <c r="U34" s="31">
        <f>Option2!U$84*conv_2026*U$7</f>
        <v>1804296.553949812</v>
      </c>
      <c r="V34" s="31">
        <f>Option2!V$84*conv_2026*V$7</f>
        <v>1804296.553949812</v>
      </c>
      <c r="W34" s="31">
        <f>Option2!W$84*conv_2026*W$7</f>
        <v>1804296.553949812</v>
      </c>
      <c r="X34" s="31">
        <f>Option2!X$84*conv_2026*X$7</f>
        <v>1804296.553949812</v>
      </c>
      <c r="Y34" s="31">
        <f>Option2!Y$84*conv_2026*Y$7</f>
        <v>1804296.553949812</v>
      </c>
      <c r="Z34" s="31">
        <f>Option2!Z$84*conv_2026*Z$7</f>
        <v>1804296.553949812</v>
      </c>
      <c r="AA34" s="31">
        <f>Option2!AA$84*conv_2026*AA$7</f>
        <v>1804296.553949812</v>
      </c>
      <c r="AB34" s="31">
        <f>Option2!AB$84*conv_2026*AB$7</f>
        <v>1804296.553949812</v>
      </c>
      <c r="AC34" s="31">
        <f>Option2!AC$84*conv_2026*AC$7</f>
        <v>1804296.553949812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-328307.62227859674</v>
      </c>
      <c r="L36" s="52">
        <f t="shared" si="9"/>
        <v>-707743.77883666358</v>
      </c>
      <c r="M36" s="52">
        <f t="shared" si="9"/>
        <v>-609971.86622621724</v>
      </c>
      <c r="N36" s="52">
        <f t="shared" si="9"/>
        <v>-488711.77835522156</v>
      </c>
      <c r="O36" s="52">
        <f t="shared" si="9"/>
        <v>-198333.18313350156</v>
      </c>
      <c r="P36" s="52">
        <f t="shared" si="9"/>
        <v>345443.35151212721</v>
      </c>
      <c r="Q36" s="52">
        <f t="shared" si="9"/>
        <v>988735.36629133124</v>
      </c>
      <c r="R36" s="52">
        <f t="shared" si="9"/>
        <v>988735.36629133124</v>
      </c>
      <c r="S36" s="52">
        <f t="shared" si="9"/>
        <v>988735.36629133124</v>
      </c>
      <c r="T36" s="52">
        <f t="shared" si="9"/>
        <v>988735.36629133124</v>
      </c>
      <c r="U36" s="52">
        <f t="shared" si="9"/>
        <v>988735.36629133124</v>
      </c>
      <c r="V36" s="52">
        <f t="shared" si="9"/>
        <v>988735.36629133124</v>
      </c>
      <c r="W36" s="52">
        <f t="shared" si="9"/>
        <v>988735.36629133124</v>
      </c>
      <c r="X36" s="52">
        <f t="shared" si="9"/>
        <v>988735.36629133124</v>
      </c>
      <c r="Y36" s="52">
        <f t="shared" si="9"/>
        <v>988735.36629133124</v>
      </c>
      <c r="Z36" s="52">
        <f t="shared" si="9"/>
        <v>988735.36629133124</v>
      </c>
      <c r="AA36" s="52">
        <f t="shared" si="9"/>
        <v>988735.36629133124</v>
      </c>
      <c r="AB36" s="52">
        <f t="shared" si="9"/>
        <v>988735.36629133124</v>
      </c>
      <c r="AC36" s="52">
        <f t="shared" si="9"/>
        <v>988735.36629133124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6122724.4270568788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190</v>
      </c>
      <c r="D38" s="38" t="str">
        <f t="shared" si="6"/>
        <v>Option 2PV of costs</v>
      </c>
      <c r="E38" s="1"/>
      <c r="F38" s="108">
        <f>SUM(F32:F33)</f>
        <v>-10215286.608169146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191</v>
      </c>
      <c r="D39" s="38" t="str">
        <f t="shared" si="6"/>
        <v>Option 2PV of benefits</v>
      </c>
      <c r="E39" s="1"/>
      <c r="F39" s="108">
        <f>SUM(F34:F35)</f>
        <v>16338011.035226021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18148.35785531536</v>
      </c>
      <c r="G42" s="276">
        <f>output_dollars</f>
        <v>46203</v>
      </c>
      <c r="H42" s="277"/>
      <c r="I42" s="31">
        <f>Option3!I$28*conv_2026</f>
        <v>3056.7173963861792</v>
      </c>
      <c r="J42" s="31">
        <f>Option3!J$28*conv_2026</f>
        <v>15945.733034768766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-79031053.576529235</v>
      </c>
      <c r="G43" s="229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-8813007.563464852</v>
      </c>
      <c r="K43" s="31">
        <f>SUM(Option3!K$67:K$69)*conv_2026*K$7</f>
        <v>-31016659.227711216</v>
      </c>
      <c r="L43" s="31">
        <f>SUM(Option3!L$67:L$69)*conv_2026*L$7</f>
        <v>-27600233.631131601</v>
      </c>
      <c r="M43" s="31">
        <f>SUM(Option3!M$67:M$69)*conv_2026*M$7</f>
        <v>-20700175.2233487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18148.35785531536</v>
      </c>
      <c r="G44" s="229">
        <f>output_dollars</f>
        <v>46203</v>
      </c>
      <c r="H44" s="31"/>
      <c r="I44" s="31">
        <f>Option3!I$36*conv_2026*I$7</f>
        <v>3056.7173963861792</v>
      </c>
      <c r="J44" s="31">
        <f>Option3!J$36*conv_2026*J$7</f>
        <v>15945.733034768766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-43236926.841969162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-375731.20486855117</v>
      </c>
      <c r="L46" s="31">
        <f>Option3!L$82*conv_2026*L$7</f>
        <v>-1698086.4461073813</v>
      </c>
      <c r="M46" s="31">
        <f>Option3!M$82*conv_2026*M$7</f>
        <v>-2874786.790705916</v>
      </c>
      <c r="N46" s="31">
        <f>Option3!N$82*conv_2026*N$7</f>
        <v>-3757312.0491548171</v>
      </c>
      <c r="O46" s="31">
        <f>Option3!O$82*conv_2026*O$7</f>
        <v>-3757312.0491548171</v>
      </c>
      <c r="P46" s="31">
        <f>Option3!P$82*conv_2026*P$7</f>
        <v>-3757312.0491548171</v>
      </c>
      <c r="Q46" s="31">
        <f>Option3!Q$82*conv_2026*Q$7</f>
        <v>-3757312.0491548171</v>
      </c>
      <c r="R46" s="31">
        <f>Option3!R$82*conv_2026*R$7</f>
        <v>-3757312.0491548171</v>
      </c>
      <c r="S46" s="31">
        <f>Option3!S$82*conv_2026*S$7</f>
        <v>-3757312.0491548171</v>
      </c>
      <c r="T46" s="31">
        <f>Option3!T$82*conv_2026*T$7</f>
        <v>-3757312.0491548171</v>
      </c>
      <c r="U46" s="31">
        <f>Option3!U$82*conv_2026*U$7</f>
        <v>-3757312.0491548171</v>
      </c>
      <c r="V46" s="31">
        <f>Option3!V$82*conv_2026*V$7</f>
        <v>-3757312.0491548171</v>
      </c>
      <c r="W46" s="31">
        <f>Option3!W$82*conv_2026*W$7</f>
        <v>-3757312.0491548171</v>
      </c>
      <c r="X46" s="31">
        <f>Option3!X$82*conv_2026*X$7</f>
        <v>-3757312.0491548171</v>
      </c>
      <c r="Y46" s="31">
        <f>Option3!Y$82*conv_2026*Y$7</f>
        <v>-3757312.0491548171</v>
      </c>
      <c r="Z46" s="31">
        <f>Option3!Z$82*conv_2026*Z$7</f>
        <v>-3757312.0491548171</v>
      </c>
      <c r="AA46" s="31">
        <f>Option3!AA$82*conv_2026*AA$7</f>
        <v>-3757312.0491548171</v>
      </c>
      <c r="AB46" s="31">
        <f>Option3!AB$82*conv_2026*AB$7</f>
        <v>-3757312.0491548171</v>
      </c>
      <c r="AC46" s="31">
        <f>Option3!AC$82*conv_2026*AC$7</f>
        <v>-3757312.0491548171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19717091.337437052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47423.582589954451</v>
      </c>
      <c r="L48" s="31">
        <f>Option3!L$84*conv_2026*L$7</f>
        <v>107817.40882181717</v>
      </c>
      <c r="M48" s="31">
        <f>Option3!M$84*conv_2026*M$7</f>
        <v>205589.32143226344</v>
      </c>
      <c r="N48" s="31">
        <f>Option3!N$84*conv_2026*N$7</f>
        <v>368738.92504321225</v>
      </c>
      <c r="O48" s="31">
        <f>Option3!O$84*conv_2026*O$7</f>
        <v>717477.12327747792</v>
      </c>
      <c r="P48" s="31">
        <f>Option3!P$84*conv_2026*P$7</f>
        <v>1379685.3524645313</v>
      </c>
      <c r="Q48" s="31">
        <f>Option3!Q$84*conv_2026*Q$7</f>
        <v>2193164.9954597941</v>
      </c>
      <c r="R48" s="31">
        <f>Option3!R$84*conv_2026*R$7</f>
        <v>2193164.9954597941</v>
      </c>
      <c r="S48" s="31">
        <f>Option3!S$84*conv_2026*S$7</f>
        <v>2193164.9954597941</v>
      </c>
      <c r="T48" s="31">
        <f>Option3!T$84*conv_2026*T$7</f>
        <v>2193164.9954597941</v>
      </c>
      <c r="U48" s="31">
        <f>Option3!U$84*conv_2026*U$7</f>
        <v>2193164.9954597941</v>
      </c>
      <c r="V48" s="31">
        <f>Option3!V$84*conv_2026*V$7</f>
        <v>2193164.9954597941</v>
      </c>
      <c r="W48" s="31">
        <f>Option3!W$84*conv_2026*W$7</f>
        <v>2193164.9954597941</v>
      </c>
      <c r="X48" s="31">
        <f>Option3!X$84*conv_2026*X$7</f>
        <v>2193164.9954597941</v>
      </c>
      <c r="Y48" s="31">
        <f>Option3!Y$84*conv_2026*Y$7</f>
        <v>2193164.9954597941</v>
      </c>
      <c r="Z48" s="31">
        <f>Option3!Z$84*conv_2026*Z$7</f>
        <v>2193164.9954597941</v>
      </c>
      <c r="AA48" s="31">
        <f>Option3!AA$84*conv_2026*AA$7</f>
        <v>2193164.9954597941</v>
      </c>
      <c r="AB48" s="31">
        <f>Option3!AB$84*conv_2026*AB$7</f>
        <v>2193164.9954597941</v>
      </c>
      <c r="AC48" s="31">
        <f>Option3!AC$84*conv_2026*AC$7</f>
        <v>2193164.9954597941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-328307.62227859674</v>
      </c>
      <c r="L50" s="52">
        <f t="shared" si="13"/>
        <v>-1590269.037285564</v>
      </c>
      <c r="M50" s="52">
        <f t="shared" si="13"/>
        <v>-2669197.4692736524</v>
      </c>
      <c r="N50" s="52">
        <f t="shared" si="13"/>
        <v>-3388573.1241116049</v>
      </c>
      <c r="O50" s="52">
        <f t="shared" si="13"/>
        <v>-3039834.9258773392</v>
      </c>
      <c r="P50" s="52">
        <f t="shared" si="13"/>
        <v>-2377626.6966902856</v>
      </c>
      <c r="Q50" s="52">
        <f t="shared" si="13"/>
        <v>-1564147.0536950231</v>
      </c>
      <c r="R50" s="52">
        <f t="shared" si="13"/>
        <v>-1564147.0536950231</v>
      </c>
      <c r="S50" s="52">
        <f t="shared" si="13"/>
        <v>-1564147.0536950231</v>
      </c>
      <c r="T50" s="52">
        <f t="shared" si="13"/>
        <v>-1564147.0536950231</v>
      </c>
      <c r="U50" s="52">
        <f t="shared" si="13"/>
        <v>-1564147.0536950231</v>
      </c>
      <c r="V50" s="52">
        <f t="shared" si="13"/>
        <v>-1564147.0536950231</v>
      </c>
      <c r="W50" s="52">
        <f t="shared" si="13"/>
        <v>-1564147.0536950231</v>
      </c>
      <c r="X50" s="52">
        <f t="shared" si="13"/>
        <v>-1564147.0536950231</v>
      </c>
      <c r="Y50" s="52">
        <f t="shared" si="13"/>
        <v>-1564147.0536950231</v>
      </c>
      <c r="Z50" s="52">
        <f t="shared" si="13"/>
        <v>-1564147.0536950231</v>
      </c>
      <c r="AA50" s="52">
        <f t="shared" si="13"/>
        <v>-1564147.0536950231</v>
      </c>
      <c r="AB50" s="52">
        <f t="shared" si="13"/>
        <v>-1564147.0536950231</v>
      </c>
      <c r="AC50" s="52">
        <f>SUM(AC46:AC49)</f>
        <v>-1564147.0536950231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-23519835.50453211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190</v>
      </c>
      <c r="D52" s="38" t="str">
        <f t="shared" si="11"/>
        <v>Option 3PV of costs</v>
      </c>
      <c r="E52" s="1"/>
      <c r="F52" s="108">
        <f>SUM(F46:F47)</f>
        <v>-43236926.841969162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191</v>
      </c>
      <c r="D53" s="38" t="str">
        <f t="shared" si="11"/>
        <v>Option 3PV of benefits</v>
      </c>
      <c r="E53" s="1"/>
      <c r="F53" s="108">
        <f>SUM(F48:F49)</f>
        <v>19717091.337437052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333354.45397677575</v>
      </c>
      <c r="G56" s="276">
        <f>output_dollars</f>
        <v>46203</v>
      </c>
      <c r="H56" s="277"/>
      <c r="I56" s="31">
        <f>Option4!I$28*conv_2026</f>
        <v>3056.7173963861792</v>
      </c>
      <c r="J56" s="31">
        <f>Option4!J$28*conv_2026</f>
        <v>15945.733034768766</v>
      </c>
      <c r="K56" s="31">
        <f>Option4!K$28*conv_2026</f>
        <v>47423.582589954451</v>
      </c>
      <c r="L56" s="31">
        <f>Option4!L$28*conv_2026</f>
        <v>107817.40882181717</v>
      </c>
      <c r="M56" s="31">
        <f>Option4!M$28*conv_2026</f>
        <v>205589.32143226344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-61194969.313958451</v>
      </c>
      <c r="G57" s="229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-20700175.2233487</v>
      </c>
      <c r="L57" s="31">
        <f>SUM(Option4!L$67:L$69)*conv_2026*L$7</f>
        <v>-27600233.631131601</v>
      </c>
      <c r="M57" s="31">
        <f>SUM(Option4!M$67:M$69)*conv_2026*M$7</f>
        <v>-20700175.2233487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333354.45397677575</v>
      </c>
      <c r="G58" s="229">
        <f>output_dollars</f>
        <v>46203</v>
      </c>
      <c r="H58" s="31"/>
      <c r="I58" s="31">
        <f>Option4!I$36*conv_2026*I$7</f>
        <v>3056.7173963861792</v>
      </c>
      <c r="J58" s="31">
        <f>Option4!J$36*conv_2026*J$7</f>
        <v>15945.733034768766</v>
      </c>
      <c r="K58" s="31">
        <f>Option4!K$36*conv_2026*K$7</f>
        <v>47423.582589954451</v>
      </c>
      <c r="L58" s="31">
        <f>Option4!L$36*conv_2026*L$7</f>
        <v>107817.40882181717</v>
      </c>
      <c r="M58" s="31">
        <f>Option4!M$36*conv_2026*M$7</f>
        <v>205589.32143226344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-33021640.233800013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-882525.258448901</v>
      </c>
      <c r="M60" s="31">
        <f>Option4!M$82*conv_2026*M$7</f>
        <v>-2059225.6030474354</v>
      </c>
      <c r="N60" s="31">
        <f>Option4!N$82*conv_2026*N$7</f>
        <v>-2941750.8614963363</v>
      </c>
      <c r="O60" s="31">
        <f>Option4!O$82*conv_2026*O$7</f>
        <v>-2941750.8614963363</v>
      </c>
      <c r="P60" s="31">
        <f>Option4!P$82*conv_2026*P$7</f>
        <v>-2941750.8614963363</v>
      </c>
      <c r="Q60" s="31">
        <f>Option4!Q$82*conv_2026*Q$7</f>
        <v>-2941750.8614963363</v>
      </c>
      <c r="R60" s="31">
        <f>Option4!R$82*conv_2026*R$7</f>
        <v>-2941750.8614963363</v>
      </c>
      <c r="S60" s="31">
        <f>Option4!S$82*conv_2026*S$7</f>
        <v>-2941750.8614963363</v>
      </c>
      <c r="T60" s="31">
        <f>Option4!T$82*conv_2026*T$7</f>
        <v>-2941750.8614963363</v>
      </c>
      <c r="U60" s="31">
        <f>Option4!U$82*conv_2026*U$7</f>
        <v>-2941750.8614963363</v>
      </c>
      <c r="V60" s="31">
        <f>Option4!V$82*conv_2026*V$7</f>
        <v>-2941750.8614963363</v>
      </c>
      <c r="W60" s="31">
        <f>Option4!W$82*conv_2026*W$7</f>
        <v>-2941750.8614963363</v>
      </c>
      <c r="X60" s="31">
        <f>Option4!X$82*conv_2026*X$7</f>
        <v>-2941750.8614963363</v>
      </c>
      <c r="Y60" s="31">
        <f>Option4!Y$82*conv_2026*Y$7</f>
        <v>-2941750.8614963363</v>
      </c>
      <c r="Z60" s="31">
        <f>Option4!Z$82*conv_2026*Z$7</f>
        <v>-2941750.8614963363</v>
      </c>
      <c r="AA60" s="31">
        <f>Option4!AA$82*conv_2026*AA$7</f>
        <v>-2941750.8614963363</v>
      </c>
      <c r="AB60" s="31">
        <f>Option4!AB$82*conv_2026*AB$7</f>
        <v>-2941750.8614963363</v>
      </c>
      <c r="AC60" s="31">
        <f>Option4!AC$82*conv_2026*AC$7</f>
        <v>-2941750.8614963363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19401885.241315592</v>
      </c>
      <c r="G62" s="229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368738.92504321225</v>
      </c>
      <c r="O62" s="31">
        <f>Option4!O$84*conv_2026*O$7</f>
        <v>717477.12327747792</v>
      </c>
      <c r="P62" s="31">
        <f>Option4!P$84*conv_2026*P$7</f>
        <v>1379685.3524645313</v>
      </c>
      <c r="Q62" s="31">
        <f>Option4!Q$84*conv_2026*Q$7</f>
        <v>2193164.9954597941</v>
      </c>
      <c r="R62" s="31">
        <f>Option4!R$84*conv_2026*R$7</f>
        <v>2193164.9954597941</v>
      </c>
      <c r="S62" s="31">
        <f>Option4!S$84*conv_2026*S$7</f>
        <v>2193164.9954597941</v>
      </c>
      <c r="T62" s="31">
        <f>Option4!T$84*conv_2026*T$7</f>
        <v>2193164.9954597941</v>
      </c>
      <c r="U62" s="31">
        <f>Option4!U$84*conv_2026*U$7</f>
        <v>2193164.9954597941</v>
      </c>
      <c r="V62" s="31">
        <f>Option4!V$84*conv_2026*V$7</f>
        <v>2193164.9954597941</v>
      </c>
      <c r="W62" s="31">
        <f>Option4!W$84*conv_2026*W$7</f>
        <v>2193164.9954597941</v>
      </c>
      <c r="X62" s="31">
        <f>Option4!X$84*conv_2026*X$7</f>
        <v>2193164.9954597941</v>
      </c>
      <c r="Y62" s="31">
        <f>Option4!Y$84*conv_2026*Y$7</f>
        <v>2193164.9954597941</v>
      </c>
      <c r="Z62" s="31">
        <f>Option4!Z$84*conv_2026*Z$7</f>
        <v>2193164.9954597941</v>
      </c>
      <c r="AA62" s="31">
        <f>Option4!AA$84*conv_2026*AA$7</f>
        <v>2193164.9954597941</v>
      </c>
      <c r="AB62" s="31">
        <f>Option4!AB$84*conv_2026*AB$7</f>
        <v>2193164.9954597941</v>
      </c>
      <c r="AC62" s="31">
        <f>Option4!AC$84*conv_2026*AC$7</f>
        <v>2193164.9954597941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-882525.258448901</v>
      </c>
      <c r="M64" s="52">
        <f t="shared" si="17"/>
        <v>-2059225.6030474354</v>
      </c>
      <c r="N64" s="52">
        <f t="shared" si="17"/>
        <v>-2573011.936453124</v>
      </c>
      <c r="O64" s="52">
        <f t="shared" si="17"/>
        <v>-2224273.7382188584</v>
      </c>
      <c r="P64" s="52">
        <f t="shared" si="17"/>
        <v>-1562065.509031805</v>
      </c>
      <c r="Q64" s="52">
        <f t="shared" si="17"/>
        <v>-748585.86603654223</v>
      </c>
      <c r="R64" s="52">
        <f t="shared" si="17"/>
        <v>-748585.86603654223</v>
      </c>
      <c r="S64" s="52">
        <f t="shared" si="17"/>
        <v>-748585.86603654223</v>
      </c>
      <c r="T64" s="52">
        <f t="shared" si="17"/>
        <v>-748585.86603654223</v>
      </c>
      <c r="U64" s="52">
        <f t="shared" si="17"/>
        <v>-748585.86603654223</v>
      </c>
      <c r="V64" s="52">
        <f t="shared" si="17"/>
        <v>-748585.86603654223</v>
      </c>
      <c r="W64" s="52">
        <f t="shared" si="17"/>
        <v>-748585.86603654223</v>
      </c>
      <c r="X64" s="52">
        <f t="shared" si="17"/>
        <v>-748585.86603654223</v>
      </c>
      <c r="Y64" s="52">
        <f t="shared" si="17"/>
        <v>-748585.86603654223</v>
      </c>
      <c r="Z64" s="52">
        <f t="shared" si="17"/>
        <v>-748585.86603654223</v>
      </c>
      <c r="AA64" s="52">
        <f t="shared" si="17"/>
        <v>-748585.86603654223</v>
      </c>
      <c r="AB64" s="52">
        <f t="shared" si="17"/>
        <v>-748585.86603654223</v>
      </c>
      <c r="AC64" s="52">
        <f>SUM(AC60:AC63)</f>
        <v>-748585.86603654223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-13619754.992484422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190</v>
      </c>
      <c r="D66" s="38" t="str">
        <f t="shared" si="14"/>
        <v>Option 4PV of costs</v>
      </c>
      <c r="E66" s="1"/>
      <c r="F66" s="108">
        <f>SUM(F60:F61)</f>
        <v>-33021640.233800013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191</v>
      </c>
      <c r="D67" s="38" t="str">
        <f t="shared" si="14"/>
        <v>Option 4PV of benefits</v>
      </c>
      <c r="E67" s="1"/>
      <c r="F67" s="108">
        <f>SUM(F62:F63)</f>
        <v>19401885.241315592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0</v>
      </c>
      <c r="G70" s="276">
        <f>output_dollars</f>
        <v>46203</v>
      </c>
      <c r="H70" s="277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9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9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9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203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FY26</v>
      </c>
      <c r="J88" s="203" t="str">
        <f t="shared" ref="J88:AG88" si="22">"FY"&amp;RIGHT(J$9,2)</f>
        <v>FY27</v>
      </c>
      <c r="K88" s="203" t="str">
        <f t="shared" si="22"/>
        <v>FY28</v>
      </c>
      <c r="L88" s="203" t="str">
        <f t="shared" si="22"/>
        <v>FY29</v>
      </c>
      <c r="M88" s="203" t="str">
        <f t="shared" si="22"/>
        <v>FY30</v>
      </c>
      <c r="N88" s="203" t="str">
        <f t="shared" si="22"/>
        <v>FY31</v>
      </c>
      <c r="O88" s="203" t="str">
        <f t="shared" si="22"/>
        <v>FY32</v>
      </c>
      <c r="P88" s="203" t="str">
        <f t="shared" si="22"/>
        <v>FY33</v>
      </c>
      <c r="Q88" s="203" t="str">
        <f t="shared" si="22"/>
        <v>FY34</v>
      </c>
      <c r="R88" s="203" t="str">
        <f t="shared" si="22"/>
        <v>FY35</v>
      </c>
      <c r="S88" s="203" t="str">
        <f t="shared" si="22"/>
        <v>FY36</v>
      </c>
      <c r="T88" s="203" t="str">
        <f t="shared" si="22"/>
        <v>FY37</v>
      </c>
      <c r="U88" s="203" t="str">
        <f t="shared" si="22"/>
        <v>FY38</v>
      </c>
      <c r="V88" s="203" t="str">
        <f t="shared" si="22"/>
        <v>FY39</v>
      </c>
      <c r="W88" s="203" t="str">
        <f t="shared" si="22"/>
        <v>FY40</v>
      </c>
      <c r="X88" s="203" t="str">
        <f t="shared" si="22"/>
        <v>FY41</v>
      </c>
      <c r="Y88" s="203" t="str">
        <f t="shared" si="22"/>
        <v>FY42</v>
      </c>
      <c r="Z88" s="203" t="str">
        <f t="shared" si="22"/>
        <v>FY43</v>
      </c>
      <c r="AA88" s="203" t="str">
        <f t="shared" si="22"/>
        <v>FY44</v>
      </c>
      <c r="AB88" s="203" t="str">
        <f t="shared" si="22"/>
        <v>FY45</v>
      </c>
      <c r="AC88" s="203" t="str">
        <f t="shared" si="22"/>
        <v>FY46</v>
      </c>
      <c r="AD88" s="203" t="str">
        <f t="shared" si="22"/>
        <v>FY47</v>
      </c>
      <c r="AE88" s="203" t="str">
        <f t="shared" si="22"/>
        <v>FY48</v>
      </c>
      <c r="AF88" s="203" t="str">
        <f t="shared" si="22"/>
        <v>FY49</v>
      </c>
      <c r="AG88" s="203" t="str">
        <f t="shared" si="22"/>
        <v>FY50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2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2" cm="1">
        <f t="array" ref="I91">MAX($D91*INDEX(I$15:W$81, MATCH($A91&amp;$C91, $D$15:$D$81,0),))/mill_conv</f>
        <v>0.81556118765848074</v>
      </c>
      <c r="J91" s="302" cm="1">
        <f t="array" ref="J91">MAX($D91*INDEX(J$15:X$81, MATCH($A91&amp;$C91, $D$15:$D$81,0),))/mill_conv</f>
        <v>0.81556118765848074</v>
      </c>
      <c r="K91" s="302" cm="1">
        <f t="array" ref="K91">MAX($D91*INDEX(K$15:Y$81, MATCH($A91&amp;$C91, $D$15:$D$81,0),))/mill_conv</f>
        <v>0.81556118765848074</v>
      </c>
      <c r="L91" s="302" cm="1">
        <f t="array" ref="L91">MAX($D91*INDEX(L$15:Z$81, MATCH($A91&amp;$C91, $D$15:$D$81,0),))/mill_conv</f>
        <v>0.81556118765848074</v>
      </c>
      <c r="M91" s="302" cm="1">
        <f t="array" ref="M91">MAX($D91*INDEX(M$15:AA$81, MATCH($A91&amp;$C91, $D$15:$D$81,0),))/mill_conv</f>
        <v>0.81556118765848074</v>
      </c>
      <c r="N91" s="302" cm="1">
        <f t="array" ref="N91">MAX($D91*INDEX(N$15:AB$81, MATCH($A91&amp;$C91, $D$15:$D$81,0),))/mill_conv</f>
        <v>0.81556118765848074</v>
      </c>
      <c r="O91" s="302" cm="1">
        <f t="array" ref="O91">MAX($D91*INDEX(O$15:AC$81, MATCH($A91&amp;$C91, $D$15:$D$81,0),))/mill_conv</f>
        <v>0.81556118765848074</v>
      </c>
      <c r="P91" s="302" cm="1">
        <f t="array" ref="P91">MAX($D91*INDEX(P$15:AD$81, MATCH($A91&amp;$C91, $D$15:$D$81,0),))/mill_conv</f>
        <v>0.81556118765848074</v>
      </c>
      <c r="Q91" s="302" cm="1">
        <f t="array" ref="Q91">MAX($D91*INDEX(Q$15:AE$81, MATCH($A91&amp;$C91, $D$15:$D$81,0),))/mill_conv</f>
        <v>0.81556118765848074</v>
      </c>
      <c r="R91" s="302" cm="1">
        <f t="array" ref="R91">MAX($D91*INDEX(R$15:AF$81, MATCH($A91&amp;$C91, $D$15:$D$81,0),))/mill_conv</f>
        <v>0.81556118765848074</v>
      </c>
      <c r="S91" s="302" cm="1">
        <f t="array" ref="S91">MAX($D91*INDEX(S$15:AG$81, MATCH($A91&amp;$C91, $D$15:$D$81,0),))/mill_conv</f>
        <v>0.81556118765848074</v>
      </c>
      <c r="T91" s="302" cm="1">
        <f t="array" ref="T91">MAX($D91*INDEX(T$15:AH$81, MATCH($A91&amp;$C91, $D$15:$D$81,0),))/mill_conv</f>
        <v>0.81556118765848074</v>
      </c>
      <c r="U91" s="302" cm="1">
        <f t="array" ref="U91">MAX($D91*INDEX(U$15:AI$81, MATCH($A91&amp;$C91, $D$15:$D$81,0),))/mill_conv</f>
        <v>0.81556118765848074</v>
      </c>
      <c r="V91" s="302" cm="1">
        <f t="array" ref="V91">MAX($D91*INDEX(V$15:AJ$81, MATCH($A91&amp;$C91, $D$15:$D$81,0),))/mill_conv</f>
        <v>0.81556118765848074</v>
      </c>
      <c r="W91" s="302" cm="1">
        <f t="array" ref="W91">MAX($D91*INDEX(W$15:AK$81, MATCH($A91&amp;$C91, $D$15:$D$81,0),))/mill_conv</f>
        <v>0.81556118765848074</v>
      </c>
      <c r="X91" s="302" cm="1">
        <f t="array" ref="X91">MAX($D91*INDEX(X$15:AL$81, MATCH($A91&amp;$C91, $D$15:$D$81,0),))/mill_conv</f>
        <v>0.81556118765848074</v>
      </c>
      <c r="Y91" s="302" cm="1">
        <f t="array" ref="Y91">MAX($D91*INDEX(Y$15:AM$81, MATCH($A91&amp;$C91, $D$15:$D$81,0),))/mill_conv</f>
        <v>0.81556118765848074</v>
      </c>
      <c r="Z91" s="302" cm="1">
        <f t="array" ref="Z91">MAX($D91*INDEX(Z$15:AN$81, MATCH($A91&amp;$C91, $D$15:$D$81,0),))/mill_conv</f>
        <v>0.81556118765848074</v>
      </c>
      <c r="AA91" s="302" cm="1">
        <f t="array" ref="AA91">MAX($D91*INDEX(AA$15:AO$81, MATCH($A91&amp;$C91, $D$15:$D$81,0),))/mill_conv</f>
        <v>0.81556118765848074</v>
      </c>
      <c r="AB91" s="302" cm="1">
        <f t="array" ref="AB91">MAX($D91*INDEX(AB$15:AP$81, MATCH($A91&amp;$C91, $D$15:$D$81,0),))/mill_conv</f>
        <v>0.81556118765848074</v>
      </c>
      <c r="AC91" s="302" cm="1">
        <f t="array" ref="AC91">MAX($D91*INDEX(AC$15:AQ$81, MATCH($A91&amp;$C91, $D$15:$D$81,0),))/mill_conv</f>
        <v>0.81556118765848074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3.0567173963861791E-3</v>
      </c>
      <c r="J92" s="302">
        <f t="shared" si="23"/>
        <v>1.5945733034768764E-2</v>
      </c>
      <c r="K92" s="302">
        <f t="shared" si="23"/>
        <v>4.7423582589954452E-2</v>
      </c>
      <c r="L92" s="302">
        <f t="shared" si="23"/>
        <v>0.10781740882181717</v>
      </c>
      <c r="M92" s="302">
        <f t="shared" si="23"/>
        <v>0.20558932143226344</v>
      </c>
      <c r="N92" s="302">
        <f t="shared" si="23"/>
        <v>0.36873892504321226</v>
      </c>
      <c r="O92" s="302">
        <f t="shared" si="23"/>
        <v>0.71747712327747792</v>
      </c>
      <c r="P92" s="302">
        <f t="shared" si="23"/>
        <v>1.3796853524645314</v>
      </c>
      <c r="Q92" s="302">
        <f t="shared" si="23"/>
        <v>2.193164995459794</v>
      </c>
      <c r="R92" s="302">
        <f t="shared" si="23"/>
        <v>2.193164995459794</v>
      </c>
      <c r="S92" s="302">
        <f t="shared" ref="S92:AG92" si="24">$D92*INDEX(S$15:S$81, MATCH($A92&amp;$C92, $D$15:$D$81,0))/mill_conv</f>
        <v>2.193164995459794</v>
      </c>
      <c r="T92" s="302">
        <f t="shared" si="24"/>
        <v>2.193164995459794</v>
      </c>
      <c r="U92" s="302">
        <f t="shared" si="24"/>
        <v>2.193164995459794</v>
      </c>
      <c r="V92" s="302">
        <f t="shared" si="24"/>
        <v>2.193164995459794</v>
      </c>
      <c r="W92" s="302">
        <f t="shared" si="24"/>
        <v>2.193164995459794</v>
      </c>
      <c r="X92" s="302">
        <f t="shared" si="24"/>
        <v>2.193164995459794</v>
      </c>
      <c r="Y92" s="302">
        <f t="shared" si="24"/>
        <v>2.193164995459794</v>
      </c>
      <c r="Z92" s="302">
        <f t="shared" si="24"/>
        <v>2.193164995459794</v>
      </c>
      <c r="AA92" s="302">
        <f t="shared" si="24"/>
        <v>2.193164995459794</v>
      </c>
      <c r="AB92" s="302">
        <f t="shared" si="24"/>
        <v>2.193164995459794</v>
      </c>
      <c r="AC92" s="302">
        <f t="shared" si="24"/>
        <v>2.193164995459794</v>
      </c>
      <c r="AD92" s="302">
        <f t="shared" si="24"/>
        <v>2.193164995459794</v>
      </c>
      <c r="AE92" s="302">
        <f t="shared" si="24"/>
        <v>2.193164995459794</v>
      </c>
      <c r="AF92" s="302">
        <f t="shared" si="24"/>
        <v>2.193164995459794</v>
      </c>
      <c r="AG92" s="302">
        <f t="shared" si="24"/>
        <v>2.193164995459794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FY26</v>
      </c>
      <c r="J97" s="299" t="str">
        <f t="shared" ref="J97:AG97" si="25">J88</f>
        <v>FY27</v>
      </c>
      <c r="K97" s="299" t="str">
        <f t="shared" si="25"/>
        <v>FY28</v>
      </c>
      <c r="L97" s="299" t="str">
        <f t="shared" si="25"/>
        <v>FY29</v>
      </c>
      <c r="M97" s="299" t="str">
        <f t="shared" si="25"/>
        <v>FY30</v>
      </c>
      <c r="N97" s="299" t="str">
        <f t="shared" si="25"/>
        <v>FY31</v>
      </c>
      <c r="O97" s="299" t="str">
        <f t="shared" si="25"/>
        <v>FY32</v>
      </c>
      <c r="P97" s="299" t="str">
        <f t="shared" si="25"/>
        <v>FY33</v>
      </c>
      <c r="Q97" s="299" t="str">
        <f t="shared" si="25"/>
        <v>FY34</v>
      </c>
      <c r="R97" s="299" t="str">
        <f t="shared" si="25"/>
        <v>FY35</v>
      </c>
      <c r="S97" s="299" t="str">
        <f t="shared" si="25"/>
        <v>FY36</v>
      </c>
      <c r="T97" s="299" t="str">
        <f t="shared" si="25"/>
        <v>FY37</v>
      </c>
      <c r="U97" s="299" t="str">
        <f t="shared" si="25"/>
        <v>FY38</v>
      </c>
      <c r="V97" s="299" t="str">
        <f t="shared" si="25"/>
        <v>FY39</v>
      </c>
      <c r="W97" s="299" t="str">
        <f t="shared" si="25"/>
        <v>FY40</v>
      </c>
      <c r="X97" s="299" t="str">
        <f t="shared" si="25"/>
        <v>FY41</v>
      </c>
      <c r="Y97" s="299" t="str">
        <f t="shared" si="25"/>
        <v>FY42</v>
      </c>
      <c r="Z97" s="299" t="str">
        <f t="shared" si="25"/>
        <v>FY43</v>
      </c>
      <c r="AA97" s="299" t="str">
        <f t="shared" si="25"/>
        <v>FY44</v>
      </c>
      <c r="AB97" s="299" t="str">
        <f t="shared" si="25"/>
        <v>FY45</v>
      </c>
      <c r="AC97" s="299" t="str">
        <f t="shared" si="25"/>
        <v>FY46</v>
      </c>
      <c r="AD97" s="299" t="str">
        <f t="shared" si="25"/>
        <v>FY47</v>
      </c>
      <c r="AE97" s="299" t="str">
        <f t="shared" si="25"/>
        <v>FY48</v>
      </c>
      <c r="AF97" s="299" t="str">
        <f t="shared" si="25"/>
        <v>FY49</v>
      </c>
      <c r="AG97" s="299" t="str">
        <f t="shared" si="25"/>
        <v>FY50</v>
      </c>
    </row>
    <row r="98" spans="1:33" x14ac:dyDescent="0.2">
      <c r="A98" s="202" t="s">
        <v>235</v>
      </c>
      <c r="B98" s="142"/>
      <c r="C98" s="200" t="s">
        <v>123</v>
      </c>
      <c r="D98" s="194">
        <f>MAX(H98:AG98)</f>
        <v>37.051287112981008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5.1640124710728506E-2</v>
      </c>
      <c r="J98" s="119">
        <f>INDEX('Option1 (base case)'!J$14:J$87, MATCH($C98, 'Option1 (base case)'!$C$14:$C$87,0))</f>
        <v>0.26938690619321187</v>
      </c>
      <c r="K98" s="119">
        <f>INDEX('Option1 (base case)'!K$14:K$87, MATCH($C98, 'Option1 (base case)'!$C$14:$C$87,0))</f>
        <v>0.8011730891675094</v>
      </c>
      <c r="L98" s="119">
        <f>INDEX('Option1 (base case)'!L$14:L$87, MATCH($C98, 'Option1 (base case)'!$C$14:$C$87,0))</f>
        <v>1.8214652241416518</v>
      </c>
      <c r="M98" s="119">
        <f>INDEX('Option1 (base case)'!M$14:M$87, MATCH($C98, 'Option1 (base case)'!$C$14:$C$87,0))</f>
        <v>3.4732220291309028</v>
      </c>
      <c r="N98" s="119">
        <f>INDEX('Option1 (base case)'!N$14:N$87, MATCH($C98, 'Option1 (base case)'!$C$14:$C$87,0))</f>
        <v>6.2294682843247582</v>
      </c>
      <c r="O98" s="119">
        <f>INDEX('Option1 (base case)'!O$14:O$87, MATCH($C98, 'Option1 (base case)'!$C$14:$C$87,0))</f>
        <v>12.121044675882363</v>
      </c>
      <c r="P98" s="119">
        <f>INDEX('Option1 (base case)'!P$14:P$87, MATCH($C98, 'Option1 (base case)'!$C$14:$C$87,0))</f>
        <v>23.308377721495003</v>
      </c>
      <c r="Q98" s="119">
        <f>INDEX('Option1 (base case)'!Q$14:Q$87, MATCH($C98, 'Option1 (base case)'!$C$14:$C$87,0))</f>
        <v>37.051287112981008</v>
      </c>
      <c r="R98" s="119">
        <f>INDEX('Option1 (base case)'!R$14:R$87, MATCH($C98, 'Option1 (base case)'!$C$14:$C$87,0))</f>
        <v>37.051287112981008</v>
      </c>
      <c r="S98" s="119">
        <f>INDEX('Option1 (base case)'!S$14:S$87, MATCH($C98, 'Option1 (base case)'!$C$14:$C$87,0))</f>
        <v>37.051287112981008</v>
      </c>
      <c r="T98" s="119">
        <f>INDEX('Option1 (base case)'!T$14:T$87, MATCH($C98, 'Option1 (base case)'!$C$14:$C$87,0))</f>
        <v>37.051287112981008</v>
      </c>
      <c r="U98" s="119">
        <f>INDEX('Option1 (base case)'!U$14:U$87, MATCH($C98, 'Option1 (base case)'!$C$14:$C$87,0))</f>
        <v>37.051287112981008</v>
      </c>
      <c r="V98" s="119">
        <f>INDEX('Option1 (base case)'!V$14:V$87, MATCH($C98, 'Option1 (base case)'!$C$14:$C$87,0))</f>
        <v>37.051287112981008</v>
      </c>
      <c r="W98" s="119">
        <f>INDEX('Option1 (base case)'!W$14:W$87, MATCH($C98, 'Option1 (base case)'!$C$14:$C$87,0))</f>
        <v>37.051287112981008</v>
      </c>
      <c r="X98" s="119">
        <f>INDEX('Option1 (base case)'!X$14:X$87, MATCH($C98, 'Option1 (base case)'!$C$14:$C$87,0))</f>
        <v>37.051287112981008</v>
      </c>
      <c r="Y98" s="119">
        <f>INDEX('Option1 (base case)'!Y$14:Y$87, MATCH($C98, 'Option1 (base case)'!$C$14:$C$87,0))</f>
        <v>37.051287112981008</v>
      </c>
      <c r="Z98" s="119">
        <f>INDEX('Option1 (base case)'!Z$14:Z$87, MATCH($C98, 'Option1 (base case)'!$C$14:$C$87,0))</f>
        <v>37.051287112981008</v>
      </c>
      <c r="AA98" s="119">
        <f>INDEX('Option1 (base case)'!AA$14:AA$87, MATCH($C98, 'Option1 (base case)'!$C$14:$C$87,0))</f>
        <v>37.051287112981008</v>
      </c>
      <c r="AB98" s="119">
        <f>INDEX('Option1 (base case)'!AB$14:AB$87, MATCH($C98, 'Option1 (base case)'!$C$14:$C$87,0))</f>
        <v>37.051287112981008</v>
      </c>
      <c r="AC98" s="119">
        <f>INDEX('Option1 (base case)'!AC$14:AC$87, MATCH($C98, 'Option1 (base case)'!$C$14:$C$87,0))</f>
        <v>37.051287112981008</v>
      </c>
      <c r="AD98" s="119">
        <f>INDEX('Option1 (base case)'!AD$14:AD$87, MATCH($C98, 'Option1 (base case)'!$C$14:$C$87,0))</f>
        <v>37.051287112981008</v>
      </c>
      <c r="AE98" s="119">
        <f>INDEX('Option1 (base case)'!AE$14:AE$87, MATCH($C98, 'Option1 (base case)'!$C$14:$C$87,0))</f>
        <v>37.051287112981008</v>
      </c>
      <c r="AF98" s="119">
        <f>INDEX('Option1 (base case)'!AF$14:AF$87, MATCH($C98, 'Option1 (base case)'!$C$14:$C$87,0))</f>
        <v>37.051287112981008</v>
      </c>
      <c r="AG98" s="119">
        <f>INDEX('Option1 (base case)'!AG$14:AG$87, MATCH($C98, 'Option1 (base case)'!$C$14:$C$87,0))</f>
        <v>37.051287112981008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1.9706533145448921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2.746592381916341E-3</v>
      </c>
      <c r="J99" s="119">
        <f>INDEX('Option1 (base case)'!J$14:J$87, MATCH($C99, 'Option1 (base case)'!$C$14:$C$87,0))/10^6</f>
        <v>1.43279286888432E-2</v>
      </c>
      <c r="K99" s="119">
        <f>INDEX('Option1 (base case)'!K$14:K$87, MATCH($C99, 'Option1 (base case)'!$C$14:$C$87,0))/10^6</f>
        <v>4.2612133793834502E-2</v>
      </c>
      <c r="L99" s="119">
        <f>INDEX('Option1 (base case)'!L$14:L$87, MATCH($C99, 'Option1 (base case)'!$C$14:$C$87,0))/10^6</f>
        <v>9.6878590758198505E-2</v>
      </c>
      <c r="M99" s="119">
        <f>INDEX('Option1 (base case)'!M$14:M$87, MATCH($C99, 'Option1 (base case)'!$C$14:$C$87,0))/10^6</f>
        <v>0.18473087002311336</v>
      </c>
      <c r="N99" s="119">
        <f>INDEX('Option1 (base case)'!N$14:N$87, MATCH($C99, 'Option1 (base case)'!$C$14:$C$87,0))/10^6</f>
        <v>0.3313278236441049</v>
      </c>
      <c r="O99" s="119">
        <f>INDEX('Option1 (base case)'!O$14:O$87, MATCH($C99, 'Option1 (base case)'!$C$14:$C$87,0))/10^6</f>
        <v>0.64468413184776097</v>
      </c>
      <c r="P99" s="119">
        <f>INDEX('Option1 (base case)'!P$14:P$87, MATCH($C99, 'Option1 (base case)'!$C$14:$C$87,0))/10^6</f>
        <v>1.2397067792399525</v>
      </c>
      <c r="Q99" s="119">
        <f>INDEX('Option1 (base case)'!Q$14:Q$87, MATCH($C99, 'Option1 (base case)'!$C$14:$C$87,0))/10^6</f>
        <v>1.9706533145448921</v>
      </c>
      <c r="R99" s="119">
        <f>INDEX('Option1 (base case)'!R$14:R$87, MATCH($C99, 'Option1 (base case)'!$C$14:$C$87,0))/10^6</f>
        <v>1.9706533145448921</v>
      </c>
      <c r="S99" s="119">
        <f>INDEX('Option1 (base case)'!S$14:S$87, MATCH($C99, 'Option1 (base case)'!$C$14:$C$87,0))/10^6</f>
        <v>1.9706533145448921</v>
      </c>
      <c r="T99" s="119">
        <f>INDEX('Option1 (base case)'!T$14:T$87, MATCH($C99, 'Option1 (base case)'!$C$14:$C$87,0))/10^6</f>
        <v>1.9706533145448921</v>
      </c>
      <c r="U99" s="119">
        <f>INDEX('Option1 (base case)'!U$14:U$87, MATCH($C99, 'Option1 (base case)'!$C$14:$C$87,0))/10^6</f>
        <v>1.9706533145448921</v>
      </c>
      <c r="V99" s="119">
        <f>INDEX('Option1 (base case)'!V$14:V$87, MATCH($C99, 'Option1 (base case)'!$C$14:$C$87,0))/10^6</f>
        <v>1.9706533145448921</v>
      </c>
      <c r="W99" s="119">
        <f>INDEX('Option1 (base case)'!W$14:W$87, MATCH($C99, 'Option1 (base case)'!$C$14:$C$87,0))/10^6</f>
        <v>1.9706533145448921</v>
      </c>
      <c r="X99" s="119">
        <f>INDEX('Option1 (base case)'!X$14:X$87, MATCH($C99, 'Option1 (base case)'!$C$14:$C$87,0))/10^6</f>
        <v>1.9706533145448921</v>
      </c>
      <c r="Y99" s="119">
        <f>INDEX('Option1 (base case)'!Y$14:Y$87, MATCH($C99, 'Option1 (base case)'!$C$14:$C$87,0))/10^6</f>
        <v>1.9706533145448921</v>
      </c>
      <c r="Z99" s="119">
        <f>INDEX('Option1 (base case)'!Z$14:Z$87, MATCH($C99, 'Option1 (base case)'!$C$14:$C$87,0))/10^6</f>
        <v>1.9706533145448921</v>
      </c>
      <c r="AA99" s="119">
        <f>INDEX('Option1 (base case)'!AA$14:AA$87, MATCH($C99, 'Option1 (base case)'!$C$14:$C$87,0))/10^6</f>
        <v>1.9706533145448921</v>
      </c>
      <c r="AB99" s="119">
        <f>INDEX('Option1 (base case)'!AB$14:AB$87, MATCH($C99, 'Option1 (base case)'!$C$14:$C$87,0))/10^6</f>
        <v>1.9706533145448921</v>
      </c>
      <c r="AC99" s="119">
        <f>INDEX('Option1 (base case)'!AC$14:AC$87, MATCH($C99, 'Option1 (base case)'!$C$14:$C$87,0))/10^6</f>
        <v>1.9706533145448921</v>
      </c>
      <c r="AD99" s="119">
        <f>INDEX('Option1 (base case)'!AD$14:AD$87, MATCH($C99, 'Option1 (base case)'!$C$14:$C$87,0))/10^6</f>
        <v>1.9706533145448921</v>
      </c>
      <c r="AE99" s="119">
        <f>INDEX('Option1 (base case)'!AE$14:AE$87, MATCH($C99, 'Option1 (base case)'!$C$14:$C$87,0))/10^6</f>
        <v>1.9706533145448921</v>
      </c>
      <c r="AF99" s="119">
        <f>INDEX('Option1 (base case)'!AF$14:AF$87, MATCH($C99, 'Option1 (base case)'!$C$14:$C$87,0))/10^6</f>
        <v>1.9706533145448921</v>
      </c>
      <c r="AG99" s="119">
        <f>INDEX('Option1 (base case)'!AG$14:AG$87, MATCH($C99, 'Option1 (base case)'!$C$14:$C$87,0))/10^6</f>
        <v>1.9706533145448921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CBD security of supply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196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1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988735.36629133124</v>
      </c>
      <c r="AA12" s="31">
        <f>Consol!AB36</f>
        <v>988735.36629133124</v>
      </c>
      <c r="AB12" s="31">
        <f>Consol!AC36</f>
        <v>988735.36629133124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143</v>
      </c>
      <c r="B14" s="258" t="s">
        <v>119</v>
      </c>
      <c r="C14" s="258" t="s">
        <v>189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143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143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143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143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143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143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143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143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189</v>
      </c>
      <c r="D28" s="258" t="str">
        <f>A28&amp;B28</f>
        <v>Option 2NPV</v>
      </c>
      <c r="E28" s="259"/>
      <c r="F28" s="31">
        <f>SUMPRODUCT($H28:$AG28, $H$5:$AG$5)</f>
        <v>6122724.427056876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-328307.62227859674</v>
      </c>
      <c r="L28" s="31">
        <f>(INDEX(Option2!L$106:L$117, MATCH($D28, Option2!$G$106:$G$117,0)))*conv_2026*L$7</f>
        <v>-707743.77883666358</v>
      </c>
      <c r="M28" s="31">
        <f>(INDEX(Option2!M$106:M$117, MATCH($D28, Option2!$G$106:$G$117,0)))*conv_2026*M$7</f>
        <v>-609971.86622621736</v>
      </c>
      <c r="N28" s="31">
        <f>(INDEX(Option2!N$106:N$117, MATCH($D28, Option2!$G$106:$G$117,0)))*conv_2026*N$7</f>
        <v>-488711.77835522161</v>
      </c>
      <c r="O28" s="31">
        <f>(INDEX(Option2!O$106:O$117, MATCH($D28, Option2!$G$106:$G$117,0)))*conv_2026*O$7</f>
        <v>-198333.18313350159</v>
      </c>
      <c r="P28" s="31">
        <f>(INDEX(Option2!P$106:P$117, MATCH($D28, Option2!$G$106:$G$117,0)))*conv_2026*P$7</f>
        <v>345443.35151212709</v>
      </c>
      <c r="Q28" s="31">
        <f>(INDEX(Option2!Q$106:Q$117, MATCH($D28, Option2!$G$106:$G$117,0)))*conv_2026*Q$7</f>
        <v>988735.36629133113</v>
      </c>
      <c r="R28" s="31">
        <f>(INDEX(Option2!R$106:R$117, MATCH($D28, Option2!$G$106:$G$117,0)))*conv_2026*R$7</f>
        <v>988735.36629133113</v>
      </c>
      <c r="S28" s="31">
        <f>(INDEX(Option2!S$106:S$117, MATCH($D28, Option2!$G$106:$G$117,0)))*conv_2026*S$7</f>
        <v>988735.36629133113</v>
      </c>
      <c r="T28" s="31">
        <f>(INDEX(Option2!T$106:T$117, MATCH($D28, Option2!$G$106:$G$117,0)))*conv_2026*T$7</f>
        <v>988735.36629133113</v>
      </c>
      <c r="U28" s="31">
        <f>(INDEX(Option2!U$106:U$117, MATCH($D28, Option2!$G$106:$G$117,0)))*conv_2026*U$7</f>
        <v>988735.36629133113</v>
      </c>
      <c r="V28" s="31">
        <f>(INDEX(Option2!V$106:V$117, MATCH($D28, Option2!$G$106:$G$117,0)))*conv_2026*V$7</f>
        <v>988735.36629133113</v>
      </c>
      <c r="W28" s="31">
        <f>(INDEX(Option2!W$106:W$117, MATCH($D28, Option2!$G$106:$G$117,0)))*conv_2026*W$7</f>
        <v>988735.36629133113</v>
      </c>
      <c r="X28" s="31">
        <f>(INDEX(Option2!X$106:X$117, MATCH($D28, Option2!$G$106:$G$117,0)))*conv_2026*X$7</f>
        <v>988735.36629133113</v>
      </c>
      <c r="Y28" s="31">
        <f>(INDEX(Option2!Y$106:Y$117, MATCH($D28, Option2!$G$106:$G$117,0)))*conv_2026*Y$7</f>
        <v>988735.36629133113</v>
      </c>
      <c r="Z28" s="31">
        <f>(INDEX(Option2!Z$106:Z$117, MATCH($D28, Option2!$G$106:$G$117,0)))*conv_2026*Z$7</f>
        <v>988735.36629133113</v>
      </c>
      <c r="AA28" s="31">
        <f>(INDEX(Option2!AA$106:AA$117, MATCH($D28, Option2!$G$106:$G$117,0)))*conv_2026*AA$7</f>
        <v>988735.36629133113</v>
      </c>
      <c r="AB28" s="31">
        <f>(INDEX(Option2!AB$106:AB$117, MATCH($D28, Option2!$G$106:$G$117,0)))*conv_2026*AB$7</f>
        <v>988735.36629133113</v>
      </c>
      <c r="AC28" s="31">
        <f>(INDEX(Option2!AC$106:AC$117, MATCH($D28, Option2!$G$106:$G$117,0)))*conv_2026*AC$7</f>
        <v>988735.36629133113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5101195.7662399625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-365880.74276545184</v>
      </c>
      <c r="L30" s="31">
        <f>IF($B30=0,0, (INDEX(Option2!L$106:L$117, MATCH($D30, Option2!$G$106:$G$117,0)))*conv_2026*L$7)</f>
        <v>-789299.89760251169</v>
      </c>
      <c r="M30" s="31">
        <f>IF($B30=0,0, (INDEX(Option2!M$106:M$117, MATCH($D30, Option2!$G$106:$G$117,0)))*conv_2026*M$7)</f>
        <v>-691527.98499206547</v>
      </c>
      <c r="N30" s="31">
        <f>IF($B30=0,0, (INDEX(Option2!N$106:N$117, MATCH($D30, Option2!$G$106:$G$117,0)))*conv_2026*N$7)</f>
        <v>-570267.89712106972</v>
      </c>
      <c r="O30" s="31">
        <f>IF($B30=0,0, (INDEX(Option2!O$106:O$117, MATCH($D30, Option2!$G$106:$G$117,0)))*conv_2026*O$7)</f>
        <v>-279889.30189934967</v>
      </c>
      <c r="P30" s="31">
        <f>IF($B30=0,0, (INDEX(Option2!P$106:P$117, MATCH($D30, Option2!$G$106:$G$117,0)))*conv_2026*P$7)</f>
        <v>263887.23274627898</v>
      </c>
      <c r="Q30" s="31">
        <f>IF($B30=0,0, (INDEX(Option2!Q$106:Q$117, MATCH($D30, Option2!$G$106:$G$117,0)))*conv_2026*Q$7)</f>
        <v>907179.24752548314</v>
      </c>
      <c r="R30" s="31">
        <f>IF($B30=0,0, (INDEX(Option2!R$106:R$117, MATCH($D30, Option2!$G$106:$G$117,0)))*conv_2026*R$7)</f>
        <v>907179.24752548314</v>
      </c>
      <c r="S30" s="31">
        <f>IF($B30=0,0, (INDEX(Option2!S$106:S$117, MATCH($D30, Option2!$G$106:$G$117,0)))*conv_2026*S$7)</f>
        <v>907179.24752548314</v>
      </c>
      <c r="T30" s="31">
        <f>IF($B30=0,0, (INDEX(Option2!T$106:T$117, MATCH($D30, Option2!$G$106:$G$117,0)))*conv_2026*T$7)</f>
        <v>907179.24752548314</v>
      </c>
      <c r="U30" s="31">
        <f>IF($B30=0,0, (INDEX(Option2!U$106:U$117, MATCH($D30, Option2!$G$106:$G$117,0)))*conv_2026*U$7)</f>
        <v>907179.24752548314</v>
      </c>
      <c r="V30" s="31">
        <f>IF($B30=0,0, (INDEX(Option2!V$106:V$117, MATCH($D30, Option2!$G$106:$G$117,0)))*conv_2026*V$7)</f>
        <v>907179.24752548314</v>
      </c>
      <c r="W30" s="31">
        <f>IF($B30=0,0, (INDEX(Option2!W$106:W$117, MATCH($D30, Option2!$G$106:$G$117,0)))*conv_2026*W$7)</f>
        <v>907179.24752548314</v>
      </c>
      <c r="X30" s="31">
        <f>IF($B30=0,0, (INDEX(Option2!X$106:X$117, MATCH($D30, Option2!$G$106:$G$117,0)))*conv_2026*X$7)</f>
        <v>907179.24752548314</v>
      </c>
      <c r="Y30" s="31">
        <f>IF($B30=0,0, (INDEX(Option2!Y$106:Y$117, MATCH($D30, Option2!$G$106:$G$117,0)))*conv_2026*Y$7)</f>
        <v>907179.24752548314</v>
      </c>
      <c r="Z30" s="31">
        <f>IF($B30=0,0, (INDEX(Option2!Z$106:Z$117, MATCH($D30, Option2!$G$106:$G$117,0)))*conv_2026*Z$7)</f>
        <v>907179.24752548314</v>
      </c>
      <c r="AA30" s="31">
        <f>IF($B30=0,0, (INDEX(Option2!AA$106:AA$117, MATCH($D30, Option2!$G$106:$G$117,0)))*conv_2026*AA$7)</f>
        <v>907179.24752548314</v>
      </c>
      <c r="AB30" s="31">
        <f>IF($B30=0,0, (INDEX(Option2!AB$106:AB$117, MATCH($D30, Option2!$G$106:$G$117,0)))*conv_2026*AB$7)</f>
        <v>907179.24752548314</v>
      </c>
      <c r="AC30" s="31">
        <f>IF($B30=0,0, (INDEX(Option2!AC$106:AC$117, MATCH($D30, Option2!$G$106:$G$117,0)))*conv_2026*AC$7)</f>
        <v>907179.24752548314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7144253.0878737913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-290734.50179174158</v>
      </c>
      <c r="L31" s="31">
        <f>IF($B31=0,0, (INDEX(Option2!L$106:L$117, MATCH($D31, Option2!$G$106:$G$117,0)))*conv_2026*L$7)</f>
        <v>-626187.66007081547</v>
      </c>
      <c r="M31" s="31">
        <f>IF($B31=0,0, (INDEX(Option2!M$106:M$117, MATCH($D31, Option2!$G$106:$G$117,0)))*conv_2026*M$7)</f>
        <v>-528415.74746036925</v>
      </c>
      <c r="N31" s="31">
        <f>IF($B31=0,0, (INDEX(Option2!N$106:N$117, MATCH($D31, Option2!$G$106:$G$117,0)))*conv_2026*N$7)</f>
        <v>-407155.65958937351</v>
      </c>
      <c r="O31" s="31">
        <f>IF($B31=0,0, (INDEX(Option2!O$106:O$117, MATCH($D31, Option2!$G$106:$G$117,0)))*conv_2026*O$7)</f>
        <v>-116777.06436765351</v>
      </c>
      <c r="P31" s="31">
        <f>IF($B31=0,0, (INDEX(Option2!P$106:P$117, MATCH($D31, Option2!$G$106:$G$117,0)))*conv_2026*P$7)</f>
        <v>426999.47027797514</v>
      </c>
      <c r="Q31" s="31">
        <f>IF($B31=0,0, (INDEX(Option2!Q$106:Q$117, MATCH($D31, Option2!$G$106:$G$117,0)))*conv_2026*Q$7)</f>
        <v>1070291.4850571791</v>
      </c>
      <c r="R31" s="31">
        <f>IF($B31=0,0, (INDEX(Option2!R$106:R$117, MATCH($D31, Option2!$G$106:$G$117,0)))*conv_2026*R$7)</f>
        <v>1070291.4850571791</v>
      </c>
      <c r="S31" s="31">
        <f>IF($B31=0,0, (INDEX(Option2!S$106:S$117, MATCH($D31, Option2!$G$106:$G$117,0)))*conv_2026*S$7)</f>
        <v>1070291.4850571791</v>
      </c>
      <c r="T31" s="31">
        <f>IF($B31=0,0, (INDEX(Option2!T$106:T$117, MATCH($D31, Option2!$G$106:$G$117,0)))*conv_2026*T$7)</f>
        <v>1070291.4850571791</v>
      </c>
      <c r="U31" s="31">
        <f>IF($B31=0,0, (INDEX(Option2!U$106:U$117, MATCH($D31, Option2!$G$106:$G$117,0)))*conv_2026*U$7)</f>
        <v>1070291.4850571791</v>
      </c>
      <c r="V31" s="31">
        <f>IF($B31=0,0, (INDEX(Option2!V$106:V$117, MATCH($D31, Option2!$G$106:$G$117,0)))*conv_2026*V$7)</f>
        <v>1070291.4850571791</v>
      </c>
      <c r="W31" s="31">
        <f>IF($B31=0,0, (INDEX(Option2!W$106:W$117, MATCH($D31, Option2!$G$106:$G$117,0)))*conv_2026*W$7)</f>
        <v>1070291.4850571791</v>
      </c>
      <c r="X31" s="31">
        <f>IF($B31=0,0, (INDEX(Option2!X$106:X$117, MATCH($D31, Option2!$G$106:$G$117,0)))*conv_2026*X$7)</f>
        <v>1070291.4850571791</v>
      </c>
      <c r="Y31" s="31">
        <f>IF($B31=0,0, (INDEX(Option2!Y$106:Y$117, MATCH($D31, Option2!$G$106:$G$117,0)))*conv_2026*Y$7)</f>
        <v>1070291.4850571791</v>
      </c>
      <c r="Z31" s="31">
        <f>IF($B31=0,0, (INDEX(Option2!Z$106:Z$117, MATCH($D31, Option2!$G$106:$G$117,0)))*conv_2026*Z$7)</f>
        <v>1070291.4850571791</v>
      </c>
      <c r="AA31" s="31">
        <f>IF($B31=0,0, (INDEX(Option2!AA$106:AA$117, MATCH($D31, Option2!$G$106:$G$117,0)))*conv_2026*AA$7)</f>
        <v>1070291.4850571791</v>
      </c>
      <c r="AB31" s="31">
        <f>IF($B31=0,0, (INDEX(Option2!AB$106:AB$117, MATCH($D31, Option2!$G$106:$G$117,0)))*conv_2026*AB$7)</f>
        <v>1070291.4850571791</v>
      </c>
      <c r="AC31" s="31">
        <f>IF($B31=0,0, (INDEX(Option2!AC$106:AC$117, MATCH($D31, Option2!$G$106:$G$117,0)))*conv_2026*AC$7)</f>
        <v>1070291.4850571791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7756525.5305794775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-323565.26401960128</v>
      </c>
      <c r="L32" s="31">
        <f>IF($B32=0,0, (INDEX(Option2!L$106:L$117, MATCH($D32, Option2!$G$106:$G$117,0)))*conv_2026*L$7)</f>
        <v>-696962.0379544819</v>
      </c>
      <c r="M32" s="31">
        <f>IF($B32=0,0, (INDEX(Option2!M$106:M$117, MATCH($D32, Option2!$G$106:$G$117,0)))*conv_2026*M$7)</f>
        <v>-589412.93408299098</v>
      </c>
      <c r="N32" s="31">
        <f>IF($B32=0,0, (INDEX(Option2!N$106:N$117, MATCH($D32, Option2!$G$106:$G$117,0)))*conv_2026*N$7)</f>
        <v>-456026.83742489567</v>
      </c>
      <c r="O32" s="31">
        <f>IF($B32=0,0, (INDEX(Option2!O$106:O$117, MATCH($D32, Option2!$G$106:$G$117,0)))*conv_2026*O$7)</f>
        <v>-136610.38268100366</v>
      </c>
      <c r="P32" s="31">
        <f>IF($B32=0,0, (INDEX(Option2!P$106:P$117, MATCH($D32, Option2!$G$106:$G$117,0)))*conv_2026*P$7)</f>
        <v>461543.80542918789</v>
      </c>
      <c r="Q32" s="31">
        <f>IF($B32=0,0, (INDEX(Option2!Q$106:Q$117, MATCH($D32, Option2!$G$106:$G$117,0)))*conv_2026*Q$7)</f>
        <v>1169165.0216863123</v>
      </c>
      <c r="R32" s="31">
        <f>IF($B32=0,0, (INDEX(Option2!R$106:R$117, MATCH($D32, Option2!$G$106:$G$117,0)))*conv_2026*R$7)</f>
        <v>1169165.0216863123</v>
      </c>
      <c r="S32" s="31">
        <f>IF($B32=0,0, (INDEX(Option2!S$106:S$117, MATCH($D32, Option2!$G$106:$G$117,0)))*conv_2026*S$7)</f>
        <v>1169165.0216863123</v>
      </c>
      <c r="T32" s="31">
        <f>IF($B32=0,0, (INDEX(Option2!T$106:T$117, MATCH($D32, Option2!$G$106:$G$117,0)))*conv_2026*T$7)</f>
        <v>1169165.0216863123</v>
      </c>
      <c r="U32" s="31">
        <f>IF($B32=0,0, (INDEX(Option2!U$106:U$117, MATCH($D32, Option2!$G$106:$G$117,0)))*conv_2026*U$7)</f>
        <v>1169165.0216863123</v>
      </c>
      <c r="V32" s="31">
        <f>IF($B32=0,0, (INDEX(Option2!V$106:V$117, MATCH($D32, Option2!$G$106:$G$117,0)))*conv_2026*V$7)</f>
        <v>1169165.0216863123</v>
      </c>
      <c r="W32" s="31">
        <f>IF($B32=0,0, (INDEX(Option2!W$106:W$117, MATCH($D32, Option2!$G$106:$G$117,0)))*conv_2026*W$7)</f>
        <v>1169165.0216863123</v>
      </c>
      <c r="X32" s="31">
        <f>IF($B32=0,0, (INDEX(Option2!X$106:X$117, MATCH($D32, Option2!$G$106:$G$117,0)))*conv_2026*X$7)</f>
        <v>1169165.0216863123</v>
      </c>
      <c r="Y32" s="31">
        <f>IF($B32=0,0, (INDEX(Option2!Y$106:Y$117, MATCH($D32, Option2!$G$106:$G$117,0)))*conv_2026*Y$7)</f>
        <v>1169165.0216863123</v>
      </c>
      <c r="Z32" s="31">
        <f>IF($B32=0,0, (INDEX(Option2!Z$106:Z$117, MATCH($D32, Option2!$G$106:$G$117,0)))*conv_2026*Z$7)</f>
        <v>1169165.0216863123</v>
      </c>
      <c r="AA32" s="31">
        <f>IF($B32=0,0, (INDEX(Option2!AA$106:AA$117, MATCH($D32, Option2!$G$106:$G$117,0)))*conv_2026*AA$7)</f>
        <v>1169165.0216863123</v>
      </c>
      <c r="AB32" s="31">
        <f>IF($B32=0,0, (INDEX(Option2!AB$106:AB$117, MATCH($D32, Option2!$G$106:$G$117,0)))*conv_2026*AB$7)</f>
        <v>1169165.0216863123</v>
      </c>
      <c r="AC32" s="31">
        <f>IF($B32=0,0, (INDEX(Option2!AC$106:AC$117, MATCH($D32, Option2!$G$106:$G$117,0)))*conv_2026*AC$7)</f>
        <v>1169165.0216863123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4488923.3235342745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-333049.98053759214</v>
      </c>
      <c r="L33" s="31">
        <f>IF($B33=0,0, (INDEX(Option2!L$106:L$117, MATCH($D33, Option2!$G$106:$G$117,0)))*conv_2026*L$7)</f>
        <v>-718525.51971884526</v>
      </c>
      <c r="M33" s="31">
        <f>IF($B33=0,0, (INDEX(Option2!M$106:M$117, MATCH($D33, Option2!$G$106:$G$117,0)))*conv_2026*M$7)</f>
        <v>-630530.79836944374</v>
      </c>
      <c r="N33" s="31">
        <f>IF($B33=0,0, (INDEX(Option2!N$106:N$117, MATCH($D33, Option2!$G$106:$G$117,0)))*conv_2026*N$7)</f>
        <v>-521396.7192855475</v>
      </c>
      <c r="O33" s="31">
        <f>IF($B33=0,0, (INDEX(Option2!O$106:O$117, MATCH($D33, Option2!$G$106:$G$117,0)))*conv_2026*O$7)</f>
        <v>-260055.98358599952</v>
      </c>
      <c r="P33" s="31">
        <f>IF($B33=0,0, (INDEX(Option2!P$106:P$117, MATCH($D33, Option2!$G$106:$G$117,0)))*conv_2026*P$7)</f>
        <v>229342.89759506629</v>
      </c>
      <c r="Q33" s="31">
        <f>IF($B33=0,0, (INDEX(Option2!Q$106:Q$117, MATCH($D33, Option2!$G$106:$G$117,0)))*conv_2026*Q$7)</f>
        <v>808305.71089634998</v>
      </c>
      <c r="R33" s="31">
        <f>IF($B33=0,0, (INDEX(Option2!R$106:R$117, MATCH($D33, Option2!$G$106:$G$117,0)))*conv_2026*R$7)</f>
        <v>808305.71089634998</v>
      </c>
      <c r="S33" s="31">
        <f>IF($B33=0,0, (INDEX(Option2!S$106:S$117, MATCH($D33, Option2!$G$106:$G$117,0)))*conv_2026*S$7)</f>
        <v>808305.71089634998</v>
      </c>
      <c r="T33" s="31">
        <f>IF($B33=0,0, (INDEX(Option2!T$106:T$117, MATCH($D33, Option2!$G$106:$G$117,0)))*conv_2026*T$7)</f>
        <v>808305.71089634998</v>
      </c>
      <c r="U33" s="31">
        <f>IF($B33=0,0, (INDEX(Option2!U$106:U$117, MATCH($D33, Option2!$G$106:$G$117,0)))*conv_2026*U$7)</f>
        <v>808305.71089634998</v>
      </c>
      <c r="V33" s="31">
        <f>IF($B33=0,0, (INDEX(Option2!V$106:V$117, MATCH($D33, Option2!$G$106:$G$117,0)))*conv_2026*V$7)</f>
        <v>808305.71089634998</v>
      </c>
      <c r="W33" s="31">
        <f>IF($B33=0,0, (INDEX(Option2!W$106:W$117, MATCH($D33, Option2!$G$106:$G$117,0)))*conv_2026*W$7)</f>
        <v>808305.71089634998</v>
      </c>
      <c r="X33" s="31">
        <f>IF($B33=0,0, (INDEX(Option2!X$106:X$117, MATCH($D33, Option2!$G$106:$G$117,0)))*conv_2026*X$7)</f>
        <v>808305.71089634998</v>
      </c>
      <c r="Y33" s="31">
        <f>IF($B33=0,0, (INDEX(Option2!Y$106:Y$117, MATCH($D33, Option2!$G$106:$G$117,0)))*conv_2026*Y$7)</f>
        <v>808305.71089634998</v>
      </c>
      <c r="Z33" s="31">
        <f>IF($B33=0,0, (INDEX(Option2!Z$106:Z$117, MATCH($D33, Option2!$G$106:$G$117,0)))*conv_2026*Z$7)</f>
        <v>808305.71089634998</v>
      </c>
      <c r="AA33" s="31">
        <f>IF($B33=0,0, (INDEX(Option2!AA$106:AA$117, MATCH($D33, Option2!$G$106:$G$117,0)))*conv_2026*AA$7)</f>
        <v>808305.71089634998</v>
      </c>
      <c r="AB33" s="31">
        <f>IF($B33=0,0, (INDEX(Option2!AB$106:AB$117, MATCH($D33, Option2!$G$106:$G$117,0)))*conv_2026*AB$7)</f>
        <v>808305.71089634998</v>
      </c>
      <c r="AC33" s="31">
        <f>IF($B33=0,0, (INDEX(Option2!AC$106:AC$117, MATCH($D33, Option2!$G$106:$G$117,0)))*conv_2026*AC$7)</f>
        <v>808305.71089634998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3467394.6627173605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-370623.1010244473</v>
      </c>
      <c r="L34" s="31">
        <f>IF($B34=0,0, (INDEX(Option2!L$106:L$117, MATCH($D34, Option2!$G$106:$G$117,0)))*conv_2026*L$7)</f>
        <v>-800081.63848469337</v>
      </c>
      <c r="M34" s="31">
        <f>IF($B34=0,0, (INDEX(Option2!M$106:M$117, MATCH($D34, Option2!$G$106:$G$117,0)))*conv_2026*M$7)</f>
        <v>-712086.91713529173</v>
      </c>
      <c r="N34" s="31">
        <f>IF($B34=0,0, (INDEX(Option2!N$106:N$117, MATCH($D34, Option2!$G$106:$G$117,0)))*conv_2026*N$7)</f>
        <v>-602952.83805139549</v>
      </c>
      <c r="O34" s="31">
        <f>IF($B34=0,0, (INDEX(Option2!O$106:O$117, MATCH($D34, Option2!$G$106:$G$117,0)))*conv_2026*O$7)</f>
        <v>-341612.10235184757</v>
      </c>
      <c r="P34" s="31">
        <f>IF($B34=0,0, (INDEX(Option2!P$106:P$117, MATCH($D34, Option2!$G$106:$G$117,0)))*conv_2026*P$7)</f>
        <v>147786.77882921821</v>
      </c>
      <c r="Q34" s="31">
        <f>IF($B34=0,0, (INDEX(Option2!Q$106:Q$117, MATCH($D34, Option2!$G$106:$G$117,0)))*conv_2026*Q$7)</f>
        <v>726749.59213050199</v>
      </c>
      <c r="R34" s="31">
        <f>IF($B34=0,0, (INDEX(Option2!R$106:R$117, MATCH($D34, Option2!$G$106:$G$117,0)))*conv_2026*R$7)</f>
        <v>726749.59213050199</v>
      </c>
      <c r="S34" s="31">
        <f>IF($B34=0,0, (INDEX(Option2!S$106:S$117, MATCH($D34, Option2!$G$106:$G$117,0)))*conv_2026*S$7)</f>
        <v>726749.59213050199</v>
      </c>
      <c r="T34" s="31">
        <f>IF($B34=0,0, (INDEX(Option2!T$106:T$117, MATCH($D34, Option2!$G$106:$G$117,0)))*conv_2026*T$7)</f>
        <v>726749.59213050199</v>
      </c>
      <c r="U34" s="31">
        <f>IF($B34=0,0, (INDEX(Option2!U$106:U$117, MATCH($D34, Option2!$G$106:$G$117,0)))*conv_2026*U$7)</f>
        <v>726749.59213050199</v>
      </c>
      <c r="V34" s="31">
        <f>IF($B34=0,0, (INDEX(Option2!V$106:V$117, MATCH($D34, Option2!$G$106:$G$117,0)))*conv_2026*V$7)</f>
        <v>726749.59213050199</v>
      </c>
      <c r="W34" s="31">
        <f>IF($B34=0,0, (INDEX(Option2!W$106:W$117, MATCH($D34, Option2!$G$106:$G$117,0)))*conv_2026*W$7)</f>
        <v>726749.59213050199</v>
      </c>
      <c r="X34" s="31">
        <f>IF($B34=0,0, (INDEX(Option2!X$106:X$117, MATCH($D34, Option2!$G$106:$G$117,0)))*conv_2026*X$7)</f>
        <v>726749.59213050199</v>
      </c>
      <c r="Y34" s="31">
        <f>IF($B34=0,0, (INDEX(Option2!Y$106:Y$117, MATCH($D34, Option2!$G$106:$G$117,0)))*conv_2026*Y$7)</f>
        <v>726749.59213050199</v>
      </c>
      <c r="Z34" s="31">
        <f>IF($B34=0,0, (INDEX(Option2!Z$106:Z$117, MATCH($D34, Option2!$G$106:$G$117,0)))*conv_2026*Z$7)</f>
        <v>726749.59213050199</v>
      </c>
      <c r="AA34" s="31">
        <f>IF($B34=0,0, (INDEX(Option2!AA$106:AA$117, MATCH($D34, Option2!$G$106:$G$117,0)))*conv_2026*AA$7)</f>
        <v>726749.59213050199</v>
      </c>
      <c r="AB34" s="31">
        <f>IF($B34=0,0, (INDEX(Option2!AB$106:AB$117, MATCH($D34, Option2!$G$106:$G$117,0)))*conv_2026*AB$7)</f>
        <v>726749.59213050199</v>
      </c>
      <c r="AC34" s="31">
        <f>IF($B34=0,0, (INDEX(Option2!AC$106:AC$117, MATCH($D34, Option2!$G$106:$G$117,0)))*conv_2026*AC$7)</f>
        <v>726749.59213050199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6122724.427056876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-328307.62227859674</v>
      </c>
      <c r="L35" s="31">
        <f>IF($B35=0,0, (INDEX(Option2!L$106:L$117, MATCH($D35, Option2!$G$106:$G$117,0)))*conv_2026*L$7)</f>
        <v>-707743.77883666358</v>
      </c>
      <c r="M35" s="31">
        <f>IF($B35=0,0, (INDEX(Option2!M$106:M$117, MATCH($D35, Option2!$G$106:$G$117,0)))*conv_2026*M$7)</f>
        <v>-609971.86622621736</v>
      </c>
      <c r="N35" s="31">
        <f>IF($B35=0,0, (INDEX(Option2!N$106:N$117, MATCH($D35, Option2!$G$106:$G$117,0)))*conv_2026*N$7)</f>
        <v>-488711.77835522161</v>
      </c>
      <c r="O35" s="31">
        <f>IF($B35=0,0, (INDEX(Option2!O$106:O$117, MATCH($D35, Option2!$G$106:$G$117,0)))*conv_2026*O$7)</f>
        <v>-198333.18313350159</v>
      </c>
      <c r="P35" s="31">
        <f>IF($B35=0,0, (INDEX(Option2!P$106:P$117, MATCH($D35, Option2!$G$106:$G$117,0)))*conv_2026*P$7)</f>
        <v>345443.35151212709</v>
      </c>
      <c r="Q35" s="31">
        <f>IF($B35=0,0, (INDEX(Option2!Q$106:Q$117, MATCH($D35, Option2!$G$106:$G$117,0)))*conv_2026*Q$7)</f>
        <v>988735.36629133113</v>
      </c>
      <c r="R35" s="31">
        <f>IF($B35=0,0, (INDEX(Option2!R$106:R$117, MATCH($D35, Option2!$G$106:$G$117,0)))*conv_2026*R$7)</f>
        <v>988735.36629133113</v>
      </c>
      <c r="S35" s="31">
        <f>IF($B35=0,0, (INDEX(Option2!S$106:S$117, MATCH($D35, Option2!$G$106:$G$117,0)))*conv_2026*S$7)</f>
        <v>988735.36629133113</v>
      </c>
      <c r="T35" s="31">
        <f>IF($B35=0,0, (INDEX(Option2!T$106:T$117, MATCH($D35, Option2!$G$106:$G$117,0)))*conv_2026*T$7)</f>
        <v>988735.36629133113</v>
      </c>
      <c r="U35" s="31">
        <f>IF($B35=0,0, (INDEX(Option2!U$106:U$117, MATCH($D35, Option2!$G$106:$G$117,0)))*conv_2026*U$7)</f>
        <v>988735.36629133113</v>
      </c>
      <c r="V35" s="31">
        <f>IF($B35=0,0, (INDEX(Option2!V$106:V$117, MATCH($D35, Option2!$G$106:$G$117,0)))*conv_2026*V$7)</f>
        <v>988735.36629133113</v>
      </c>
      <c r="W35" s="31">
        <f>IF($B35=0,0, (INDEX(Option2!W$106:W$117, MATCH($D35, Option2!$G$106:$G$117,0)))*conv_2026*W$7)</f>
        <v>988735.36629133113</v>
      </c>
      <c r="X35" s="31">
        <f>IF($B35=0,0, (INDEX(Option2!X$106:X$117, MATCH($D35, Option2!$G$106:$G$117,0)))*conv_2026*X$7)</f>
        <v>988735.36629133113</v>
      </c>
      <c r="Y35" s="31">
        <f>IF($B35=0,0, (INDEX(Option2!Y$106:Y$117, MATCH($D35, Option2!$G$106:$G$117,0)))*conv_2026*Y$7)</f>
        <v>988735.36629133113</v>
      </c>
      <c r="Z35" s="31">
        <f>IF($B35=0,0, (INDEX(Option2!Z$106:Z$117, MATCH($D35, Option2!$G$106:$G$117,0)))*conv_2026*Z$7)</f>
        <v>988735.36629133113</v>
      </c>
      <c r="AA35" s="31">
        <f>IF($B35=0,0, (INDEX(Option2!AA$106:AA$117, MATCH($D35, Option2!$G$106:$G$117,0)))*conv_2026*AA$7)</f>
        <v>988735.36629133113</v>
      </c>
      <c r="AB35" s="31">
        <f>IF($B35=0,0, (INDEX(Option2!AB$106:AB$117, MATCH($D35, Option2!$G$106:$G$117,0)))*conv_2026*AB$7)</f>
        <v>988735.36629133113</v>
      </c>
      <c r="AC35" s="31">
        <f>IF($B35=0,0, (INDEX(Option2!AC$106:AC$117, MATCH($D35, Option2!$G$106:$G$117,0)))*conv_2026*AC$7)</f>
        <v>988735.36629133113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6122724.427056876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-328307.62227859674</v>
      </c>
      <c r="L36" s="31">
        <f>IF($B36=0,0, (INDEX(Option2!L$106:L$117, MATCH($D36, Option2!$G$106:$G$117,0)))*conv_2026*L$7)</f>
        <v>-707743.77883666358</v>
      </c>
      <c r="M36" s="31">
        <f>IF($B36=0,0, (INDEX(Option2!M$106:M$117, MATCH($D36, Option2!$G$106:$G$117,0)))*conv_2026*M$7)</f>
        <v>-609971.86622621736</v>
      </c>
      <c r="N36" s="31">
        <f>IF($B36=0,0, (INDEX(Option2!N$106:N$117, MATCH($D36, Option2!$G$106:$G$117,0)))*conv_2026*N$7)</f>
        <v>-488711.77835522161</v>
      </c>
      <c r="O36" s="31">
        <f>IF($B36=0,0, (INDEX(Option2!O$106:O$117, MATCH($D36, Option2!$G$106:$G$117,0)))*conv_2026*O$7)</f>
        <v>-198333.18313350159</v>
      </c>
      <c r="P36" s="31">
        <f>IF($B36=0,0, (INDEX(Option2!P$106:P$117, MATCH($D36, Option2!$G$106:$G$117,0)))*conv_2026*P$7)</f>
        <v>345443.35151212709</v>
      </c>
      <c r="Q36" s="31">
        <f>IF($B36=0,0, (INDEX(Option2!Q$106:Q$117, MATCH($D36, Option2!$G$106:$G$117,0)))*conv_2026*Q$7)</f>
        <v>988735.36629133113</v>
      </c>
      <c r="R36" s="31">
        <f>IF($B36=0,0, (INDEX(Option2!R$106:R$117, MATCH($D36, Option2!$G$106:$G$117,0)))*conv_2026*R$7)</f>
        <v>988735.36629133113</v>
      </c>
      <c r="S36" s="31">
        <f>IF($B36=0,0, (INDEX(Option2!S$106:S$117, MATCH($D36, Option2!$G$106:$G$117,0)))*conv_2026*S$7)</f>
        <v>988735.36629133113</v>
      </c>
      <c r="T36" s="31">
        <f>IF($B36=0,0, (INDEX(Option2!T$106:T$117, MATCH($D36, Option2!$G$106:$G$117,0)))*conv_2026*T$7)</f>
        <v>988735.36629133113</v>
      </c>
      <c r="U36" s="31">
        <f>IF($B36=0,0, (INDEX(Option2!U$106:U$117, MATCH($D36, Option2!$G$106:$G$117,0)))*conv_2026*U$7)</f>
        <v>988735.36629133113</v>
      </c>
      <c r="V36" s="31">
        <f>IF($B36=0,0, (INDEX(Option2!V$106:V$117, MATCH($D36, Option2!$G$106:$G$117,0)))*conv_2026*V$7)</f>
        <v>988735.36629133113</v>
      </c>
      <c r="W36" s="31">
        <f>IF($B36=0,0, (INDEX(Option2!W$106:W$117, MATCH($D36, Option2!$G$106:$G$117,0)))*conv_2026*W$7)</f>
        <v>988735.36629133113</v>
      </c>
      <c r="X36" s="31">
        <f>IF($B36=0,0, (INDEX(Option2!X$106:X$117, MATCH($D36, Option2!$G$106:$G$117,0)))*conv_2026*X$7)</f>
        <v>988735.36629133113</v>
      </c>
      <c r="Y36" s="31">
        <f>IF($B36=0,0, (INDEX(Option2!Y$106:Y$117, MATCH($D36, Option2!$G$106:$G$117,0)))*conv_2026*Y$7)</f>
        <v>988735.36629133113</v>
      </c>
      <c r="Z36" s="31">
        <f>IF($B36=0,0, (INDEX(Option2!Z$106:Z$117, MATCH($D36, Option2!$G$106:$G$117,0)))*conv_2026*Z$7)</f>
        <v>988735.36629133113</v>
      </c>
      <c r="AA36" s="31">
        <f>IF($B36=0,0, (INDEX(Option2!AA$106:AA$117, MATCH($D36, Option2!$G$106:$G$117,0)))*conv_2026*AA$7)</f>
        <v>988735.36629133113</v>
      </c>
      <c r="AB36" s="31">
        <f>IF($B36=0,0, (INDEX(Option2!AB$106:AB$117, MATCH($D36, Option2!$G$106:$G$117,0)))*conv_2026*AB$7)</f>
        <v>988735.36629133113</v>
      </c>
      <c r="AC36" s="31">
        <f>IF($B36=0,0, (INDEX(Option2!AC$106:AC$117, MATCH($D36, Option2!$G$106:$G$117,0)))*conv_2026*AC$7)</f>
        <v>988735.36629133113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6122724.427056876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-328307.62227859674</v>
      </c>
      <c r="L37" s="31">
        <f>IF($B37=0,0, (INDEX(Option2!L$106:L$117, MATCH($D37, Option2!$G$106:$G$117,0)))*conv_2026*L$7)</f>
        <v>-707743.77883666358</v>
      </c>
      <c r="M37" s="31">
        <f>IF($B37=0,0, (INDEX(Option2!M$106:M$117, MATCH($D37, Option2!$G$106:$G$117,0)))*conv_2026*M$7)</f>
        <v>-609971.86622621736</v>
      </c>
      <c r="N37" s="31">
        <f>IF($B37=0,0, (INDEX(Option2!N$106:N$117, MATCH($D37, Option2!$G$106:$G$117,0)))*conv_2026*N$7)</f>
        <v>-488711.77835522161</v>
      </c>
      <c r="O37" s="31">
        <f>IF($B37=0,0, (INDEX(Option2!O$106:O$117, MATCH($D37, Option2!$G$106:$G$117,0)))*conv_2026*O$7)</f>
        <v>-198333.18313350159</v>
      </c>
      <c r="P37" s="31">
        <f>IF($B37=0,0, (INDEX(Option2!P$106:P$117, MATCH($D37, Option2!$G$106:$G$117,0)))*conv_2026*P$7)</f>
        <v>345443.35151212709</v>
      </c>
      <c r="Q37" s="31">
        <f>IF($B37=0,0, (INDEX(Option2!Q$106:Q$117, MATCH($D37, Option2!$G$106:$G$117,0)))*conv_2026*Q$7)</f>
        <v>988735.36629133113</v>
      </c>
      <c r="R37" s="31">
        <f>IF($B37=0,0, (INDEX(Option2!R$106:R$117, MATCH($D37, Option2!$G$106:$G$117,0)))*conv_2026*R$7)</f>
        <v>988735.36629133113</v>
      </c>
      <c r="S37" s="31">
        <f>IF($B37=0,0, (INDEX(Option2!S$106:S$117, MATCH($D37, Option2!$G$106:$G$117,0)))*conv_2026*S$7)</f>
        <v>988735.36629133113</v>
      </c>
      <c r="T37" s="31">
        <f>IF($B37=0,0, (INDEX(Option2!T$106:T$117, MATCH($D37, Option2!$G$106:$G$117,0)))*conv_2026*T$7)</f>
        <v>988735.36629133113</v>
      </c>
      <c r="U37" s="31">
        <f>IF($B37=0,0, (INDEX(Option2!U$106:U$117, MATCH($D37, Option2!$G$106:$G$117,0)))*conv_2026*U$7)</f>
        <v>988735.36629133113</v>
      </c>
      <c r="V37" s="31">
        <f>IF($B37=0,0, (INDEX(Option2!V$106:V$117, MATCH($D37, Option2!$G$106:$G$117,0)))*conv_2026*V$7)</f>
        <v>988735.36629133113</v>
      </c>
      <c r="W37" s="31">
        <f>IF($B37=0,0, (INDEX(Option2!W$106:W$117, MATCH($D37, Option2!$G$106:$G$117,0)))*conv_2026*W$7)</f>
        <v>988735.36629133113</v>
      </c>
      <c r="X37" s="31">
        <f>IF($B37=0,0, (INDEX(Option2!X$106:X$117, MATCH($D37, Option2!$G$106:$G$117,0)))*conv_2026*X$7)</f>
        <v>988735.36629133113</v>
      </c>
      <c r="Y37" s="31">
        <f>IF($B37=0,0, (INDEX(Option2!Y$106:Y$117, MATCH($D37, Option2!$G$106:$G$117,0)))*conv_2026*Y$7)</f>
        <v>988735.36629133113</v>
      </c>
      <c r="Z37" s="31">
        <f>IF($B37=0,0, (INDEX(Option2!Z$106:Z$117, MATCH($D37, Option2!$G$106:$G$117,0)))*conv_2026*Z$7)</f>
        <v>988735.36629133113</v>
      </c>
      <c r="AA37" s="31">
        <f>IF($B37=0,0, (INDEX(Option2!AA$106:AA$117, MATCH($D37, Option2!$G$106:$G$117,0)))*conv_2026*AA$7)</f>
        <v>988735.36629133113</v>
      </c>
      <c r="AB37" s="31">
        <f>IF($B37=0,0, (INDEX(Option2!AB$106:AB$117, MATCH($D37, Option2!$G$106:$G$117,0)))*conv_2026*AB$7)</f>
        <v>988735.36629133113</v>
      </c>
      <c r="AC37" s="31">
        <f>IF($B37=0,0, (INDEX(Option2!AC$106:AC$117, MATCH($D37, Option2!$G$106:$G$117,0)))*conv_2026*AC$7)</f>
        <v>988735.36629133113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-328307.62227859674</v>
      </c>
      <c r="L40" s="31">
        <f>Consol!L50</f>
        <v>-1590269.037285564</v>
      </c>
      <c r="M40" s="31">
        <f>Consol!M50</f>
        <v>-2669197.4692736524</v>
      </c>
      <c r="N40" s="31">
        <f>Consol!N50</f>
        <v>-3388573.1241116049</v>
      </c>
      <c r="O40" s="31">
        <f>Consol!O50</f>
        <v>-3039834.9258773392</v>
      </c>
      <c r="P40" s="31">
        <f>Consol!P50</f>
        <v>-2377626.6966902856</v>
      </c>
      <c r="Q40" s="31">
        <f>Consol!Q50</f>
        <v>-1564147.0536950231</v>
      </c>
      <c r="R40" s="31">
        <f>Consol!R50</f>
        <v>-1564147.0536950231</v>
      </c>
      <c r="S40" s="31">
        <f>Consol!S50</f>
        <v>-1564147.0536950231</v>
      </c>
      <c r="T40" s="31">
        <f>Consol!T50</f>
        <v>-1564147.0536950231</v>
      </c>
      <c r="U40" s="31">
        <f>Consol!U50</f>
        <v>-1564147.0536950231</v>
      </c>
      <c r="V40" s="31">
        <f>Consol!V50</f>
        <v>-1564147.0536950231</v>
      </c>
      <c r="W40" s="31">
        <f>Consol!W50</f>
        <v>-1564147.0536950231</v>
      </c>
      <c r="X40" s="31">
        <f>Consol!X50</f>
        <v>-1564147.0536950231</v>
      </c>
      <c r="Y40" s="31">
        <f>Consol!Y50</f>
        <v>-1564147.0536950231</v>
      </c>
      <c r="Z40" s="31">
        <f>Consol!Z50</f>
        <v>-1564147.0536950231</v>
      </c>
      <c r="AA40" s="31">
        <f>Consol!AA50</f>
        <v>-1564147.0536950231</v>
      </c>
      <c r="AB40" s="31">
        <f>Consol!AB50</f>
        <v>-1564147.0536950231</v>
      </c>
      <c r="AC40" s="31">
        <f>Consol!AC50</f>
        <v>-1564147.0536950231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189</v>
      </c>
      <c r="D42" s="258" t="str">
        <f>A42&amp;B42</f>
        <v>Option 3NPV</v>
      </c>
      <c r="E42" s="259"/>
      <c r="F42" s="31">
        <f t="shared" ref="F42:F51" si="4">SUMPRODUCT($H42:$AG42, $H$5:$AG$5)</f>
        <v>-23519835.50453211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-328307.62227859674</v>
      </c>
      <c r="L42" s="31">
        <f>(INDEX(Option3!L$106:L$117, MATCH($D42, Option3!$G$106:$G$117,0)))*conv_2026*L$7</f>
        <v>-1590269.0372855642</v>
      </c>
      <c r="M42" s="31">
        <f>(INDEX(Option3!M$106:M$117, MATCH($D42, Option3!$G$106:$G$117,0)))*conv_2026*M$7</f>
        <v>-2669197.4692736524</v>
      </c>
      <c r="N42" s="31">
        <f>(INDEX(Option3!N$106:N$117, MATCH($D42, Option3!$G$106:$G$117,0)))*conv_2026*N$7</f>
        <v>-3388573.1241116049</v>
      </c>
      <c r="O42" s="31">
        <f>(INDEX(Option3!O$106:O$117, MATCH($D42, Option3!$G$106:$G$117,0)))*conv_2026*O$7</f>
        <v>-3039834.9258773392</v>
      </c>
      <c r="P42" s="31">
        <f>(INDEX(Option3!P$106:P$117, MATCH($D42, Option3!$G$106:$G$117,0)))*conv_2026*P$7</f>
        <v>-2377626.696690286</v>
      </c>
      <c r="Q42" s="31">
        <f>(INDEX(Option3!Q$106:Q$117, MATCH($D42, Option3!$G$106:$G$117,0)))*conv_2026*Q$7</f>
        <v>-1564147.0536950233</v>
      </c>
      <c r="R42" s="31">
        <f>(INDEX(Option3!R$106:R$117, MATCH($D42, Option3!$G$106:$G$117,0)))*conv_2026*R$7</f>
        <v>-1564147.0536950233</v>
      </c>
      <c r="S42" s="31">
        <f>(INDEX(Option3!S$106:S$117, MATCH($D42, Option3!$G$106:$G$117,0)))*conv_2026*S$7</f>
        <v>-1564147.0536950233</v>
      </c>
      <c r="T42" s="31">
        <f>(INDEX(Option3!T$106:T$117, MATCH($D42, Option3!$G$106:$G$117,0)))*conv_2026*T$7</f>
        <v>-1564147.0536950233</v>
      </c>
      <c r="U42" s="31">
        <f>(INDEX(Option3!U$106:U$117, MATCH($D42, Option3!$G$106:$G$117,0)))*conv_2026*U$7</f>
        <v>-1564147.0536950233</v>
      </c>
      <c r="V42" s="31">
        <f>(INDEX(Option3!V$106:V$117, MATCH($D42, Option3!$G$106:$G$117,0)))*conv_2026*V$7</f>
        <v>-1564147.0536950233</v>
      </c>
      <c r="W42" s="31">
        <f>(INDEX(Option3!W$106:W$117, MATCH($D42, Option3!$G$106:$G$117,0)))*conv_2026*W$7</f>
        <v>-1564147.0536950233</v>
      </c>
      <c r="X42" s="31">
        <f>(INDEX(Option3!X$106:X$117, MATCH($D42, Option3!$G$106:$G$117,0)))*conv_2026*X$7</f>
        <v>-1564147.0536950233</v>
      </c>
      <c r="Y42" s="31">
        <f>(INDEX(Option3!Y$106:Y$117, MATCH($D42, Option3!$G$106:$G$117,0)))*conv_2026*Y$7</f>
        <v>-1564147.0536950233</v>
      </c>
      <c r="Z42" s="31">
        <f>(INDEX(Option3!Z$106:Z$117, MATCH($D42, Option3!$G$106:$G$117,0)))*conv_2026*Z$7</f>
        <v>-1564147.0536950233</v>
      </c>
      <c r="AA42" s="31">
        <f>(INDEX(Option3!AA$106:AA$117, MATCH($D42, Option3!$G$106:$G$117,0)))*conv_2026*AA$7</f>
        <v>-1564147.0536950233</v>
      </c>
      <c r="AB42" s="31">
        <f>(INDEX(Option3!AB$106:AB$117, MATCH($D42, Option3!$G$106:$G$117,0)))*conv_2026*AB$7</f>
        <v>-1564147.0536950233</v>
      </c>
      <c r="AC42" s="31">
        <f>(INDEX(Option3!AC$106:AC$117, MATCH($D42, Option3!$G$106:$G$117,0)))*conv_2026*AC$7</f>
        <v>-1564147.0536950233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-27843528.188729022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-365880.74276545184</v>
      </c>
      <c r="L44" s="31">
        <f>(INDEX(Option3!L$106:L$117, MATCH($D44, Option3!$G$106:$G$117,0)))*conv_2026*L$7</f>
        <v>-1760077.6818963024</v>
      </c>
      <c r="M44" s="31">
        <f>(INDEX(Option3!M$106:M$117, MATCH($D44, Option3!$G$106:$G$117,0)))*conv_2026*M$7</f>
        <v>-2956676.1483442443</v>
      </c>
      <c r="N44" s="31">
        <f>(INDEX(Option3!N$106:N$117, MATCH($D44, Option3!$G$106:$G$117,0)))*conv_2026*N$7</f>
        <v>-3764304.329027087</v>
      </c>
      <c r="O44" s="31">
        <f>(INDEX(Option3!O$106:O$117, MATCH($D44, Option3!$G$106:$G$117,0)))*conv_2026*O$7</f>
        <v>-3415566.1307928213</v>
      </c>
      <c r="P44" s="31">
        <f>(INDEX(Option3!P$106:P$117, MATCH($D44, Option3!$G$106:$G$117,0)))*conv_2026*P$7</f>
        <v>-2753357.9016057677</v>
      </c>
      <c r="Q44" s="31">
        <f>(INDEX(Option3!Q$106:Q$117, MATCH($D44, Option3!$G$106:$G$117,0)))*conv_2026*Q$7</f>
        <v>-1939878.2586105049</v>
      </c>
      <c r="R44" s="31">
        <f>(INDEX(Option3!R$106:R$117, MATCH($D44, Option3!$G$106:$G$117,0)))*conv_2026*R$7</f>
        <v>-1939878.2586105049</v>
      </c>
      <c r="S44" s="31">
        <f>(INDEX(Option3!S$106:S$117, MATCH($D44, Option3!$G$106:$G$117,0)))*conv_2026*S$7</f>
        <v>-1939878.2586105049</v>
      </c>
      <c r="T44" s="31">
        <f>(INDEX(Option3!T$106:T$117, MATCH($D44, Option3!$G$106:$G$117,0)))*conv_2026*T$7</f>
        <v>-1939878.2586105049</v>
      </c>
      <c r="U44" s="31">
        <f>(INDEX(Option3!U$106:U$117, MATCH($D44, Option3!$G$106:$G$117,0)))*conv_2026*U$7</f>
        <v>-1939878.2586105049</v>
      </c>
      <c r="V44" s="31">
        <f>(INDEX(Option3!V$106:V$117, MATCH($D44, Option3!$G$106:$G$117,0)))*conv_2026*V$7</f>
        <v>-1939878.2586105049</v>
      </c>
      <c r="W44" s="31">
        <f>(INDEX(Option3!W$106:W$117, MATCH($D44, Option3!$G$106:$G$117,0)))*conv_2026*W$7</f>
        <v>-1939878.2586105049</v>
      </c>
      <c r="X44" s="31">
        <f>(INDEX(Option3!X$106:X$117, MATCH($D44, Option3!$G$106:$G$117,0)))*conv_2026*X$7</f>
        <v>-1939878.2586105049</v>
      </c>
      <c r="Y44" s="31">
        <f>(INDEX(Option3!Y$106:Y$117, MATCH($D44, Option3!$G$106:$G$117,0)))*conv_2026*Y$7</f>
        <v>-1939878.2586105049</v>
      </c>
      <c r="Z44" s="31">
        <f>(INDEX(Option3!Z$106:Z$117, MATCH($D44, Option3!$G$106:$G$117,0)))*conv_2026*Z$7</f>
        <v>-1939878.2586105049</v>
      </c>
      <c r="AA44" s="31">
        <f>(INDEX(Option3!AA$106:AA$117, MATCH($D44, Option3!$G$106:$G$117,0)))*conv_2026*AA$7</f>
        <v>-1939878.2586105049</v>
      </c>
      <c r="AB44" s="31">
        <f>(INDEX(Option3!AB$106:AB$117, MATCH($D44, Option3!$G$106:$G$117,0)))*conv_2026*AB$7</f>
        <v>-1939878.2586105049</v>
      </c>
      <c r="AC44" s="31">
        <f>(INDEX(Option3!AC$106:AC$117, MATCH($D44, Option3!$G$106:$G$117,0)))*conv_2026*AC$7</f>
        <v>-1939878.2586105049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-19196142.820335198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-290734.50179174158</v>
      </c>
      <c r="L45" s="31">
        <f>(INDEX(Option3!L$106:L$117, MATCH($D45, Option3!$G$106:$G$117,0)))*conv_2026*L$7</f>
        <v>-1420460.3926748263</v>
      </c>
      <c r="M45" s="31">
        <f>(INDEX(Option3!M$106:M$117, MATCH($D45, Option3!$G$106:$G$117,0)))*conv_2026*M$7</f>
        <v>-2381718.790203061</v>
      </c>
      <c r="N45" s="31">
        <f>(INDEX(Option3!N$106:N$117, MATCH($D45, Option3!$G$106:$G$117,0)))*conv_2026*N$7</f>
        <v>-3012841.9191961233</v>
      </c>
      <c r="O45" s="31">
        <f>(INDEX(Option3!O$106:O$117, MATCH($D45, Option3!$G$106:$G$117,0)))*conv_2026*O$7</f>
        <v>-2664103.7209618576</v>
      </c>
      <c r="P45" s="31">
        <f>(INDEX(Option3!P$106:P$117, MATCH($D45, Option3!$G$106:$G$117,0)))*conv_2026*P$7</f>
        <v>-2001895.4917748042</v>
      </c>
      <c r="Q45" s="31">
        <f>(INDEX(Option3!Q$106:Q$117, MATCH($D45, Option3!$G$106:$G$117,0)))*conv_2026*Q$7</f>
        <v>-1188415.8487795417</v>
      </c>
      <c r="R45" s="31">
        <f>(INDEX(Option3!R$106:R$117, MATCH($D45, Option3!$G$106:$G$117,0)))*conv_2026*R$7</f>
        <v>-1188415.8487795417</v>
      </c>
      <c r="S45" s="31">
        <f>(INDEX(Option3!S$106:S$117, MATCH($D45, Option3!$G$106:$G$117,0)))*conv_2026*S$7</f>
        <v>-1188415.8487795417</v>
      </c>
      <c r="T45" s="31">
        <f>(INDEX(Option3!T$106:T$117, MATCH($D45, Option3!$G$106:$G$117,0)))*conv_2026*T$7</f>
        <v>-1188415.8487795417</v>
      </c>
      <c r="U45" s="31">
        <f>(INDEX(Option3!U$106:U$117, MATCH($D45, Option3!$G$106:$G$117,0)))*conv_2026*U$7</f>
        <v>-1188415.8487795417</v>
      </c>
      <c r="V45" s="31">
        <f>(INDEX(Option3!V$106:V$117, MATCH($D45, Option3!$G$106:$G$117,0)))*conv_2026*V$7</f>
        <v>-1188415.8487795417</v>
      </c>
      <c r="W45" s="31">
        <f>(INDEX(Option3!W$106:W$117, MATCH($D45, Option3!$G$106:$G$117,0)))*conv_2026*W$7</f>
        <v>-1188415.8487795417</v>
      </c>
      <c r="X45" s="31">
        <f>(INDEX(Option3!X$106:X$117, MATCH($D45, Option3!$G$106:$G$117,0)))*conv_2026*X$7</f>
        <v>-1188415.8487795417</v>
      </c>
      <c r="Y45" s="31">
        <f>(INDEX(Option3!Y$106:Y$117, MATCH($D45, Option3!$G$106:$G$117,0)))*conv_2026*Y$7</f>
        <v>-1188415.8487795417</v>
      </c>
      <c r="Z45" s="31">
        <f>(INDEX(Option3!Z$106:Z$117, MATCH($D45, Option3!$G$106:$G$117,0)))*conv_2026*Z$7</f>
        <v>-1188415.8487795417</v>
      </c>
      <c r="AA45" s="31">
        <f>(INDEX(Option3!AA$106:AA$117, MATCH($D45, Option3!$G$106:$G$117,0)))*conv_2026*AA$7</f>
        <v>-1188415.8487795417</v>
      </c>
      <c r="AB45" s="31">
        <f>(INDEX(Option3!AB$106:AB$117, MATCH($D45, Option3!$G$106:$G$117,0)))*conv_2026*AB$7</f>
        <v>-1188415.8487795417</v>
      </c>
      <c r="AC45" s="31">
        <f>(INDEX(Option3!AC$106:AC$117, MATCH($D45, Option3!$G$106:$G$117,0)))*conv_2026*AC$7</f>
        <v>-1188415.8487795417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-21548126.370788407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-323565.26401960128</v>
      </c>
      <c r="L46" s="31">
        <f>(INDEX(Option3!L$106:L$117, MATCH($D46, Option3!$G$106:$G$117,0)))*conv_2026*L$7</f>
        <v>-1579487.2964033827</v>
      </c>
      <c r="M46" s="31">
        <f>(INDEX(Option3!M$106:M$117, MATCH($D46, Option3!$G$106:$G$117,0)))*conv_2026*M$7</f>
        <v>-2648638.5371304261</v>
      </c>
      <c r="N46" s="31">
        <f>(INDEX(Option3!N$106:N$117, MATCH($D46, Option3!$G$106:$G$117,0)))*conv_2026*N$7</f>
        <v>-3351699.2316072839</v>
      </c>
      <c r="O46" s="31">
        <f>(INDEX(Option3!O$106:O$117, MATCH($D46, Option3!$G$106:$G$117,0)))*conv_2026*O$7</f>
        <v>-2968087.2135495916</v>
      </c>
      <c r="P46" s="31">
        <f>(INDEX(Option3!P$106:P$117, MATCH($D46, Option3!$G$106:$G$117,0)))*conv_2026*P$7</f>
        <v>-2239658.1614438328</v>
      </c>
      <c r="Q46" s="31">
        <f>(INDEX(Option3!Q$106:Q$117, MATCH($D46, Option3!$G$106:$G$117,0)))*conv_2026*Q$7</f>
        <v>-1344830.554149044</v>
      </c>
      <c r="R46" s="31">
        <f>(INDEX(Option3!R$106:R$117, MATCH($D46, Option3!$G$106:$G$117,0)))*conv_2026*R$7</f>
        <v>-1344830.554149044</v>
      </c>
      <c r="S46" s="31">
        <f>(INDEX(Option3!S$106:S$117, MATCH($D46, Option3!$G$106:$G$117,0)))*conv_2026*S$7</f>
        <v>-1344830.554149044</v>
      </c>
      <c r="T46" s="31">
        <f>(INDEX(Option3!T$106:T$117, MATCH($D46, Option3!$G$106:$G$117,0)))*conv_2026*T$7</f>
        <v>-1344830.554149044</v>
      </c>
      <c r="U46" s="31">
        <f>(INDEX(Option3!U$106:U$117, MATCH($D46, Option3!$G$106:$G$117,0)))*conv_2026*U$7</f>
        <v>-1344830.554149044</v>
      </c>
      <c r="V46" s="31">
        <f>(INDEX(Option3!V$106:V$117, MATCH($D46, Option3!$G$106:$G$117,0)))*conv_2026*V$7</f>
        <v>-1344830.554149044</v>
      </c>
      <c r="W46" s="31">
        <f>(INDEX(Option3!W$106:W$117, MATCH($D46, Option3!$G$106:$G$117,0)))*conv_2026*W$7</f>
        <v>-1344830.554149044</v>
      </c>
      <c r="X46" s="31">
        <f>(INDEX(Option3!X$106:X$117, MATCH($D46, Option3!$G$106:$G$117,0)))*conv_2026*X$7</f>
        <v>-1344830.554149044</v>
      </c>
      <c r="Y46" s="31">
        <f>(INDEX(Option3!Y$106:Y$117, MATCH($D46, Option3!$G$106:$G$117,0)))*conv_2026*Y$7</f>
        <v>-1344830.554149044</v>
      </c>
      <c r="Z46" s="31">
        <f>(INDEX(Option3!Z$106:Z$117, MATCH($D46, Option3!$G$106:$G$117,0)))*conv_2026*Z$7</f>
        <v>-1344830.554149044</v>
      </c>
      <c r="AA46" s="31">
        <f>(INDEX(Option3!AA$106:AA$117, MATCH($D46, Option3!$G$106:$G$117,0)))*conv_2026*AA$7</f>
        <v>-1344830.554149044</v>
      </c>
      <c r="AB46" s="31">
        <f>(INDEX(Option3!AB$106:AB$117, MATCH($D46, Option3!$G$106:$G$117,0)))*conv_2026*AB$7</f>
        <v>-1344830.554149044</v>
      </c>
      <c r="AC46" s="31">
        <f>(INDEX(Option3!AC$106:AC$117, MATCH($D46, Option3!$G$106:$G$117,0)))*conv_2026*AC$7</f>
        <v>-1344830.554149044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-25491544.638275813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-333049.98053759214</v>
      </c>
      <c r="L47" s="31">
        <f>(INDEX(Option3!L$106:L$117, MATCH($D47, Option3!$G$106:$G$117,0)))*conv_2026*L$7</f>
        <v>-1601050.778167746</v>
      </c>
      <c r="M47" s="31">
        <f>(INDEX(Option3!M$106:M$117, MATCH($D47, Option3!$G$106:$G$117,0)))*conv_2026*M$7</f>
        <v>-2689756.4014168791</v>
      </c>
      <c r="N47" s="31">
        <f>(INDEX(Option3!N$106:N$117, MATCH($D47, Option3!$G$106:$G$117,0)))*conv_2026*N$7</f>
        <v>-3425447.0166159263</v>
      </c>
      <c r="O47" s="31">
        <f>(INDEX(Option3!O$106:O$117, MATCH($D47, Option3!$G$106:$G$117,0)))*conv_2026*O$7</f>
        <v>-3111582.6382050868</v>
      </c>
      <c r="P47" s="31">
        <f>(INDEX(Option3!P$106:P$117, MATCH($D47, Option3!$G$106:$G$117,0)))*conv_2026*P$7</f>
        <v>-2515595.2319367388</v>
      </c>
      <c r="Q47" s="31">
        <f>(INDEX(Option3!Q$106:Q$117, MATCH($D47, Option3!$G$106:$G$117,0)))*conv_2026*Q$7</f>
        <v>-1783463.5532410026</v>
      </c>
      <c r="R47" s="31">
        <f>(INDEX(Option3!R$106:R$117, MATCH($D47, Option3!$G$106:$G$117,0)))*conv_2026*R$7</f>
        <v>-1783463.5532410026</v>
      </c>
      <c r="S47" s="31">
        <f>(INDEX(Option3!S$106:S$117, MATCH($D47, Option3!$G$106:$G$117,0)))*conv_2026*S$7</f>
        <v>-1783463.5532410026</v>
      </c>
      <c r="T47" s="31">
        <f>(INDEX(Option3!T$106:T$117, MATCH($D47, Option3!$G$106:$G$117,0)))*conv_2026*T$7</f>
        <v>-1783463.5532410026</v>
      </c>
      <c r="U47" s="31">
        <f>(INDEX(Option3!U$106:U$117, MATCH($D47, Option3!$G$106:$G$117,0)))*conv_2026*U$7</f>
        <v>-1783463.5532410026</v>
      </c>
      <c r="V47" s="31">
        <f>(INDEX(Option3!V$106:V$117, MATCH($D47, Option3!$G$106:$G$117,0)))*conv_2026*V$7</f>
        <v>-1783463.5532410026</v>
      </c>
      <c r="W47" s="31">
        <f>(INDEX(Option3!W$106:W$117, MATCH($D47, Option3!$G$106:$G$117,0)))*conv_2026*W$7</f>
        <v>-1783463.5532410026</v>
      </c>
      <c r="X47" s="31">
        <f>(INDEX(Option3!X$106:X$117, MATCH($D47, Option3!$G$106:$G$117,0)))*conv_2026*X$7</f>
        <v>-1783463.5532410026</v>
      </c>
      <c r="Y47" s="31">
        <f>(INDEX(Option3!Y$106:Y$117, MATCH($D47, Option3!$G$106:$G$117,0)))*conv_2026*Y$7</f>
        <v>-1783463.5532410026</v>
      </c>
      <c r="Z47" s="31">
        <f>(INDEX(Option3!Z$106:Z$117, MATCH($D47, Option3!$G$106:$G$117,0)))*conv_2026*Z$7</f>
        <v>-1783463.5532410026</v>
      </c>
      <c r="AA47" s="31">
        <f>(INDEX(Option3!AA$106:AA$117, MATCH($D47, Option3!$G$106:$G$117,0)))*conv_2026*AA$7</f>
        <v>-1783463.5532410026</v>
      </c>
      <c r="AB47" s="31">
        <f>(INDEX(Option3!AB$106:AB$117, MATCH($D47, Option3!$G$106:$G$117,0)))*conv_2026*AB$7</f>
        <v>-1783463.5532410026</v>
      </c>
      <c r="AC47" s="31">
        <f>(INDEX(Option3!AC$106:AC$117, MATCH($D47, Option3!$G$106:$G$117,0)))*conv_2026*AC$7</f>
        <v>-1783463.5532410026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-29815237.322472725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-370623.1010244473</v>
      </c>
      <c r="L48" s="31">
        <f>(INDEX(Option3!L$106:L$117, MATCH($D48, Option3!$G$106:$G$117,0)))*conv_2026*L$7</f>
        <v>-1770859.4227784839</v>
      </c>
      <c r="M48" s="31">
        <f>(INDEX(Option3!M$106:M$117, MATCH($D48, Option3!$G$106:$G$117,0)))*conv_2026*M$7</f>
        <v>-2977235.0804874706</v>
      </c>
      <c r="N48" s="31">
        <f>(INDEX(Option3!N$106:N$117, MATCH($D48, Option3!$G$106:$G$117,0)))*conv_2026*N$7</f>
        <v>-3801178.2215314079</v>
      </c>
      <c r="O48" s="31">
        <f>(INDEX(Option3!O$106:O$117, MATCH($D48, Option3!$G$106:$G$117,0)))*conv_2026*O$7</f>
        <v>-3487313.8431205689</v>
      </c>
      <c r="P48" s="31">
        <f>(INDEX(Option3!P$106:P$117, MATCH($D48, Option3!$G$106:$G$117,0)))*conv_2026*P$7</f>
        <v>-2891326.4368522209</v>
      </c>
      <c r="Q48" s="31">
        <f>(INDEX(Option3!Q$106:Q$117, MATCH($D48, Option3!$G$106:$G$117,0)))*conv_2026*Q$7</f>
        <v>-2159194.7581564845</v>
      </c>
      <c r="R48" s="31">
        <f>(INDEX(Option3!R$106:R$117, MATCH($D48, Option3!$G$106:$G$117,0)))*conv_2026*R$7</f>
        <v>-2159194.7581564845</v>
      </c>
      <c r="S48" s="31">
        <f>(INDEX(Option3!S$106:S$117, MATCH($D48, Option3!$G$106:$G$117,0)))*conv_2026*S$7</f>
        <v>-2159194.7581564845</v>
      </c>
      <c r="T48" s="31">
        <f>(INDEX(Option3!T$106:T$117, MATCH($D48, Option3!$G$106:$G$117,0)))*conv_2026*T$7</f>
        <v>-2159194.7581564845</v>
      </c>
      <c r="U48" s="31">
        <f>(INDEX(Option3!U$106:U$117, MATCH($D48, Option3!$G$106:$G$117,0)))*conv_2026*U$7</f>
        <v>-2159194.7581564845</v>
      </c>
      <c r="V48" s="31">
        <f>(INDEX(Option3!V$106:V$117, MATCH($D48, Option3!$G$106:$G$117,0)))*conv_2026*V$7</f>
        <v>-2159194.7581564845</v>
      </c>
      <c r="W48" s="31">
        <f>(INDEX(Option3!W$106:W$117, MATCH($D48, Option3!$G$106:$G$117,0)))*conv_2026*W$7</f>
        <v>-2159194.7581564845</v>
      </c>
      <c r="X48" s="31">
        <f>(INDEX(Option3!X$106:X$117, MATCH($D48, Option3!$G$106:$G$117,0)))*conv_2026*X$7</f>
        <v>-2159194.7581564845</v>
      </c>
      <c r="Y48" s="31">
        <f>(INDEX(Option3!Y$106:Y$117, MATCH($D48, Option3!$G$106:$G$117,0)))*conv_2026*Y$7</f>
        <v>-2159194.7581564845</v>
      </c>
      <c r="Z48" s="31">
        <f>(INDEX(Option3!Z$106:Z$117, MATCH($D48, Option3!$G$106:$G$117,0)))*conv_2026*Z$7</f>
        <v>-2159194.7581564845</v>
      </c>
      <c r="AA48" s="31">
        <f>(INDEX(Option3!AA$106:AA$117, MATCH($D48, Option3!$G$106:$G$117,0)))*conv_2026*AA$7</f>
        <v>-2159194.7581564845</v>
      </c>
      <c r="AB48" s="31">
        <f>(INDEX(Option3!AB$106:AB$117, MATCH($D48, Option3!$G$106:$G$117,0)))*conv_2026*AB$7</f>
        <v>-2159194.7581564845</v>
      </c>
      <c r="AC48" s="31">
        <f>(INDEX(Option3!AC$106:AC$117, MATCH($D48, Option3!$G$106:$G$117,0)))*conv_2026*AC$7</f>
        <v>-2159194.7581564845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-23519835.50453211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-328307.62227859674</v>
      </c>
      <c r="L49" s="31">
        <f>(INDEX(Option3!L$106:L$117, MATCH($D49, Option3!$G$106:$G$117,0)))*conv_2026*L$7</f>
        <v>-1590269.0372855642</v>
      </c>
      <c r="M49" s="31">
        <f>(INDEX(Option3!M$106:M$117, MATCH($D49, Option3!$G$106:$G$117,0)))*conv_2026*M$7</f>
        <v>-2669197.4692736524</v>
      </c>
      <c r="N49" s="31">
        <f>(INDEX(Option3!N$106:N$117, MATCH($D49, Option3!$G$106:$G$117,0)))*conv_2026*N$7</f>
        <v>-3388573.1241116049</v>
      </c>
      <c r="O49" s="31">
        <f>(INDEX(Option3!O$106:O$117, MATCH($D49, Option3!$G$106:$G$117,0)))*conv_2026*O$7</f>
        <v>-3039834.9258773392</v>
      </c>
      <c r="P49" s="31">
        <f>(INDEX(Option3!P$106:P$117, MATCH($D49, Option3!$G$106:$G$117,0)))*conv_2026*P$7</f>
        <v>-2377626.696690286</v>
      </c>
      <c r="Q49" s="31">
        <f>(INDEX(Option3!Q$106:Q$117, MATCH($D49, Option3!$G$106:$G$117,0)))*conv_2026*Q$7</f>
        <v>-1564147.0536950233</v>
      </c>
      <c r="R49" s="31">
        <f>(INDEX(Option3!R$106:R$117, MATCH($D49, Option3!$G$106:$G$117,0)))*conv_2026*R$7</f>
        <v>-1564147.0536950233</v>
      </c>
      <c r="S49" s="31">
        <f>(INDEX(Option3!S$106:S$117, MATCH($D49, Option3!$G$106:$G$117,0)))*conv_2026*S$7</f>
        <v>-1564147.0536950233</v>
      </c>
      <c r="T49" s="31">
        <f>(INDEX(Option3!T$106:T$117, MATCH($D49, Option3!$G$106:$G$117,0)))*conv_2026*T$7</f>
        <v>-1564147.0536950233</v>
      </c>
      <c r="U49" s="31">
        <f>(INDEX(Option3!U$106:U$117, MATCH($D49, Option3!$G$106:$G$117,0)))*conv_2026*U$7</f>
        <v>-1564147.0536950233</v>
      </c>
      <c r="V49" s="31">
        <f>(INDEX(Option3!V$106:V$117, MATCH($D49, Option3!$G$106:$G$117,0)))*conv_2026*V$7</f>
        <v>-1564147.0536950233</v>
      </c>
      <c r="W49" s="31">
        <f>(INDEX(Option3!W$106:W$117, MATCH($D49, Option3!$G$106:$G$117,0)))*conv_2026*W$7</f>
        <v>-1564147.0536950233</v>
      </c>
      <c r="X49" s="31">
        <f>(INDEX(Option3!X$106:X$117, MATCH($D49, Option3!$G$106:$G$117,0)))*conv_2026*X$7</f>
        <v>-1564147.0536950233</v>
      </c>
      <c r="Y49" s="31">
        <f>(INDEX(Option3!Y$106:Y$117, MATCH($D49, Option3!$G$106:$G$117,0)))*conv_2026*Y$7</f>
        <v>-1564147.0536950233</v>
      </c>
      <c r="Z49" s="31">
        <f>(INDEX(Option3!Z$106:Z$117, MATCH($D49, Option3!$G$106:$G$117,0)))*conv_2026*Z$7</f>
        <v>-1564147.0536950233</v>
      </c>
      <c r="AA49" s="31">
        <f>(INDEX(Option3!AA$106:AA$117, MATCH($D49, Option3!$G$106:$G$117,0)))*conv_2026*AA$7</f>
        <v>-1564147.0536950233</v>
      </c>
      <c r="AB49" s="31">
        <f>(INDEX(Option3!AB$106:AB$117, MATCH($D49, Option3!$G$106:$G$117,0)))*conv_2026*AB$7</f>
        <v>-1564147.0536950233</v>
      </c>
      <c r="AC49" s="31">
        <f>(INDEX(Option3!AC$106:AC$117, MATCH($D49, Option3!$G$106:$G$117,0)))*conv_2026*AC$7</f>
        <v>-1564147.0536950233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-23519835.50453211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-328307.62227859674</v>
      </c>
      <c r="L50" s="31">
        <f>(INDEX(Option3!L$106:L$117, MATCH($D50, Option3!$G$106:$G$117,0)))*conv_2026*L$7</f>
        <v>-1590269.0372855642</v>
      </c>
      <c r="M50" s="31">
        <f>(INDEX(Option3!M$106:M$117, MATCH($D50, Option3!$G$106:$G$117,0)))*conv_2026*M$7</f>
        <v>-2669197.4692736524</v>
      </c>
      <c r="N50" s="31">
        <f>(INDEX(Option3!N$106:N$117, MATCH($D50, Option3!$G$106:$G$117,0)))*conv_2026*N$7</f>
        <v>-3388573.1241116049</v>
      </c>
      <c r="O50" s="31">
        <f>(INDEX(Option3!O$106:O$117, MATCH($D50, Option3!$G$106:$G$117,0)))*conv_2026*O$7</f>
        <v>-3039834.9258773392</v>
      </c>
      <c r="P50" s="31">
        <f>(INDEX(Option3!P$106:P$117, MATCH($D50, Option3!$G$106:$G$117,0)))*conv_2026*P$7</f>
        <v>-2377626.696690286</v>
      </c>
      <c r="Q50" s="31">
        <f>(INDEX(Option3!Q$106:Q$117, MATCH($D50, Option3!$G$106:$G$117,0)))*conv_2026*Q$7</f>
        <v>-1564147.0536950233</v>
      </c>
      <c r="R50" s="31">
        <f>(INDEX(Option3!R$106:R$117, MATCH($D50, Option3!$G$106:$G$117,0)))*conv_2026*R$7</f>
        <v>-1564147.0536950233</v>
      </c>
      <c r="S50" s="31">
        <f>(INDEX(Option3!S$106:S$117, MATCH($D50, Option3!$G$106:$G$117,0)))*conv_2026*S$7</f>
        <v>-1564147.0536950233</v>
      </c>
      <c r="T50" s="31">
        <f>(INDEX(Option3!T$106:T$117, MATCH($D50, Option3!$G$106:$G$117,0)))*conv_2026*T$7</f>
        <v>-1564147.0536950233</v>
      </c>
      <c r="U50" s="31">
        <f>(INDEX(Option3!U$106:U$117, MATCH($D50, Option3!$G$106:$G$117,0)))*conv_2026*U$7</f>
        <v>-1564147.0536950233</v>
      </c>
      <c r="V50" s="31">
        <f>(INDEX(Option3!V$106:V$117, MATCH($D50, Option3!$G$106:$G$117,0)))*conv_2026*V$7</f>
        <v>-1564147.0536950233</v>
      </c>
      <c r="W50" s="31">
        <f>(INDEX(Option3!W$106:W$117, MATCH($D50, Option3!$G$106:$G$117,0)))*conv_2026*W$7</f>
        <v>-1564147.0536950233</v>
      </c>
      <c r="X50" s="31">
        <f>(INDEX(Option3!X$106:X$117, MATCH($D50, Option3!$G$106:$G$117,0)))*conv_2026*X$7</f>
        <v>-1564147.0536950233</v>
      </c>
      <c r="Y50" s="31">
        <f>(INDEX(Option3!Y$106:Y$117, MATCH($D50, Option3!$G$106:$G$117,0)))*conv_2026*Y$7</f>
        <v>-1564147.0536950233</v>
      </c>
      <c r="Z50" s="31">
        <f>(INDEX(Option3!Z$106:Z$117, MATCH($D50, Option3!$G$106:$G$117,0)))*conv_2026*Z$7</f>
        <v>-1564147.0536950233</v>
      </c>
      <c r="AA50" s="31">
        <f>(INDEX(Option3!AA$106:AA$117, MATCH($D50, Option3!$G$106:$G$117,0)))*conv_2026*AA$7</f>
        <v>-1564147.0536950233</v>
      </c>
      <c r="AB50" s="31">
        <f>(INDEX(Option3!AB$106:AB$117, MATCH($D50, Option3!$G$106:$G$117,0)))*conv_2026*AB$7</f>
        <v>-1564147.0536950233</v>
      </c>
      <c r="AC50" s="31">
        <f>(INDEX(Option3!AC$106:AC$117, MATCH($D50, Option3!$G$106:$G$117,0)))*conv_2026*AC$7</f>
        <v>-1564147.0536950233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-23519835.50453211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-328307.62227859674</v>
      </c>
      <c r="L51" s="31">
        <f>(INDEX(Option3!L$106:L$117, MATCH($D51, Option3!$G$106:$G$117,0)))*conv_2026*L$7</f>
        <v>-1590269.0372855642</v>
      </c>
      <c r="M51" s="31">
        <f>(INDEX(Option3!M$106:M$117, MATCH($D51, Option3!$G$106:$G$117,0)))*conv_2026*M$7</f>
        <v>-2669197.4692736524</v>
      </c>
      <c r="N51" s="31">
        <f>(INDEX(Option3!N$106:N$117, MATCH($D51, Option3!$G$106:$G$117,0)))*conv_2026*N$7</f>
        <v>-3388573.1241116049</v>
      </c>
      <c r="O51" s="31">
        <f>(INDEX(Option3!O$106:O$117, MATCH($D51, Option3!$G$106:$G$117,0)))*conv_2026*O$7</f>
        <v>-3039834.9258773392</v>
      </c>
      <c r="P51" s="31">
        <f>(INDEX(Option3!P$106:P$117, MATCH($D51, Option3!$G$106:$G$117,0)))*conv_2026*P$7</f>
        <v>-2377626.696690286</v>
      </c>
      <c r="Q51" s="31">
        <f>(INDEX(Option3!Q$106:Q$117, MATCH($D51, Option3!$G$106:$G$117,0)))*conv_2026*Q$7</f>
        <v>-1564147.0536950233</v>
      </c>
      <c r="R51" s="31">
        <f>(INDEX(Option3!R$106:R$117, MATCH($D51, Option3!$G$106:$G$117,0)))*conv_2026*R$7</f>
        <v>-1564147.0536950233</v>
      </c>
      <c r="S51" s="31">
        <f>(INDEX(Option3!S$106:S$117, MATCH($D51, Option3!$G$106:$G$117,0)))*conv_2026*S$7</f>
        <v>-1564147.0536950233</v>
      </c>
      <c r="T51" s="31">
        <f>(INDEX(Option3!T$106:T$117, MATCH($D51, Option3!$G$106:$G$117,0)))*conv_2026*T$7</f>
        <v>-1564147.0536950233</v>
      </c>
      <c r="U51" s="31">
        <f>(INDEX(Option3!U$106:U$117, MATCH($D51, Option3!$G$106:$G$117,0)))*conv_2026*U$7</f>
        <v>-1564147.0536950233</v>
      </c>
      <c r="V51" s="31">
        <f>(INDEX(Option3!V$106:V$117, MATCH($D51, Option3!$G$106:$G$117,0)))*conv_2026*V$7</f>
        <v>-1564147.0536950233</v>
      </c>
      <c r="W51" s="31">
        <f>(INDEX(Option3!W$106:W$117, MATCH($D51, Option3!$G$106:$G$117,0)))*conv_2026*W$7</f>
        <v>-1564147.0536950233</v>
      </c>
      <c r="X51" s="31">
        <f>(INDEX(Option3!X$106:X$117, MATCH($D51, Option3!$G$106:$G$117,0)))*conv_2026*X$7</f>
        <v>-1564147.0536950233</v>
      </c>
      <c r="Y51" s="31">
        <f>(INDEX(Option3!Y$106:Y$117, MATCH($D51, Option3!$G$106:$G$117,0)))*conv_2026*Y$7</f>
        <v>-1564147.0536950233</v>
      </c>
      <c r="Z51" s="31">
        <f>(INDEX(Option3!Z$106:Z$117, MATCH($D51, Option3!$G$106:$G$117,0)))*conv_2026*Z$7</f>
        <v>-1564147.0536950233</v>
      </c>
      <c r="AA51" s="31">
        <f>(INDEX(Option3!AA$106:AA$117, MATCH($D51, Option3!$G$106:$G$117,0)))*conv_2026*AA$7</f>
        <v>-1564147.0536950233</v>
      </c>
      <c r="AB51" s="31">
        <f>(INDEX(Option3!AB$106:AB$117, MATCH($D51, Option3!$G$106:$G$117,0)))*conv_2026*AB$7</f>
        <v>-1564147.0536950233</v>
      </c>
      <c r="AC51" s="31">
        <f>(INDEX(Option3!AC$106:AC$117, MATCH($D51, Option3!$G$106:$G$117,0)))*conv_2026*AC$7</f>
        <v>-1564147.0536950233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189</v>
      </c>
      <c r="D56" s="258" t="str">
        <f>A56&amp;B56</f>
        <v>Option 4NPV</v>
      </c>
      <c r="E56" s="259"/>
      <c r="F56" s="31">
        <f t="shared" ref="F56:F65" si="6">SUMPRODUCT($H56:$AG56, $H$5:$AG$5)</f>
        <v>-13619754.992484422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-882525.258448901</v>
      </c>
      <c r="M56" s="31">
        <f>(INDEX(Option4!M$106:M$117, MATCH($D56, Option4!$G$106:$G$117,0)))*conv_2026*M$7</f>
        <v>-2059225.6030474354</v>
      </c>
      <c r="N56" s="31">
        <f>(INDEX(Option4!N$106:N$117, MATCH($D56, Option4!$G$106:$G$117,0)))*conv_2026*N$7</f>
        <v>-2573011.936453124</v>
      </c>
      <c r="O56" s="31">
        <f>(INDEX(Option4!O$106:O$117, MATCH($D56, Option4!$G$106:$G$117,0)))*conv_2026*O$7</f>
        <v>-2224273.7382188584</v>
      </c>
      <c r="P56" s="31">
        <f>(INDEX(Option4!P$106:P$117, MATCH($D56, Option4!$G$106:$G$117,0)))*conv_2026*P$7</f>
        <v>-1562065.5090318052</v>
      </c>
      <c r="Q56" s="31">
        <f>(INDEX(Option4!Q$106:Q$117, MATCH($D56, Option4!$G$106:$G$117,0)))*conv_2026*Q$7</f>
        <v>-748585.86603654234</v>
      </c>
      <c r="R56" s="31">
        <f>(INDEX(Option4!R$106:R$117, MATCH($D56, Option4!$G$106:$G$117,0)))*conv_2026*R$7</f>
        <v>-748585.86603654234</v>
      </c>
      <c r="S56" s="31">
        <f>(INDEX(Option4!S$106:S$117, MATCH($D56, Option4!$G$106:$G$117,0)))*conv_2026*S$7</f>
        <v>-748585.86603654234</v>
      </c>
      <c r="T56" s="31">
        <f>(INDEX(Option4!T$106:T$117, MATCH($D56, Option4!$G$106:$G$117,0)))*conv_2026*T$7</f>
        <v>-748585.86603654234</v>
      </c>
      <c r="U56" s="31">
        <f>(INDEX(Option4!U$106:U$117, MATCH($D56, Option4!$G$106:$G$117,0)))*conv_2026*U$7</f>
        <v>-748585.86603654234</v>
      </c>
      <c r="V56" s="31">
        <f>(INDEX(Option4!V$106:V$117, MATCH($D56, Option4!$G$106:$G$117,0)))*conv_2026*V$7</f>
        <v>-748585.86603654234</v>
      </c>
      <c r="W56" s="31">
        <f>(INDEX(Option4!W$106:W$117, MATCH($D56, Option4!$G$106:$G$117,0)))*conv_2026*W$7</f>
        <v>-748585.86603654234</v>
      </c>
      <c r="X56" s="31">
        <f>(INDEX(Option4!X$106:X$117, MATCH($D56, Option4!$G$106:$G$117,0)))*conv_2026*X$7</f>
        <v>-748585.86603654234</v>
      </c>
      <c r="Y56" s="31">
        <f>(INDEX(Option4!Y$106:Y$117, MATCH($D56, Option4!$G$106:$G$117,0)))*conv_2026*Y$7</f>
        <v>-748585.86603654234</v>
      </c>
      <c r="Z56" s="31">
        <f>(INDEX(Option4!Z$106:Z$117, MATCH($D56, Option4!$G$106:$G$117,0)))*conv_2026*Z$7</f>
        <v>-748585.86603654234</v>
      </c>
      <c r="AA56" s="31">
        <f>(INDEX(Option4!AA$106:AA$117, MATCH($D56, Option4!$G$106:$G$117,0)))*conv_2026*AA$7</f>
        <v>-748585.86603654234</v>
      </c>
      <c r="AB56" s="31">
        <f>(INDEX(Option4!AB$106:AB$117, MATCH($D56, Option4!$G$106:$G$117,0)))*conv_2026*AB$7</f>
        <v>-748585.86603654234</v>
      </c>
      <c r="AC56" s="31">
        <f>(INDEX(Option4!AC$106:AC$117, MATCH($D56, Option4!$G$106:$G$117,0)))*conv_2026*AC$7</f>
        <v>-748585.86603654234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-16921919.015864421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-970777.78429379116</v>
      </c>
      <c r="M58" s="31">
        <f>(INDEX(Option4!M$106:M$117, MATCH($D58, Option4!$G$106:$G$117,0)))*conv_2026*M$7</f>
        <v>-2265148.1633521789</v>
      </c>
      <c r="N58" s="31">
        <f>(INDEX(Option4!N$106:N$117, MATCH($D58, Option4!$G$106:$G$117,0)))*conv_2026*N$7</f>
        <v>-2867187.0226027579</v>
      </c>
      <c r="O58" s="31">
        <f>(INDEX(Option4!O$106:O$117, MATCH($D58, Option4!$G$106:$G$117,0)))*conv_2026*O$7</f>
        <v>-2518448.8243684918</v>
      </c>
      <c r="P58" s="31">
        <f>(INDEX(Option4!P$106:P$117, MATCH($D58, Option4!$G$106:$G$117,0)))*conv_2026*P$7</f>
        <v>-1856240.5951814388</v>
      </c>
      <c r="Q58" s="31">
        <f>(INDEX(Option4!Q$106:Q$117, MATCH($D58, Option4!$G$106:$G$117,0)))*conv_2026*Q$7</f>
        <v>-1042760.9521861761</v>
      </c>
      <c r="R58" s="31">
        <f>(INDEX(Option4!R$106:R$117, MATCH($D58, Option4!$G$106:$G$117,0)))*conv_2026*R$7</f>
        <v>-1042760.9521861761</v>
      </c>
      <c r="S58" s="31">
        <f>(INDEX(Option4!S$106:S$117, MATCH($D58, Option4!$G$106:$G$117,0)))*conv_2026*S$7</f>
        <v>-1042760.9521861761</v>
      </c>
      <c r="T58" s="31">
        <f>(INDEX(Option4!T$106:T$117, MATCH($D58, Option4!$G$106:$G$117,0)))*conv_2026*T$7</f>
        <v>-1042760.9521861761</v>
      </c>
      <c r="U58" s="31">
        <f>(INDEX(Option4!U$106:U$117, MATCH($D58, Option4!$G$106:$G$117,0)))*conv_2026*U$7</f>
        <v>-1042760.9521861761</v>
      </c>
      <c r="V58" s="31">
        <f>(INDEX(Option4!V$106:V$117, MATCH($D58, Option4!$G$106:$G$117,0)))*conv_2026*V$7</f>
        <v>-1042760.9521861761</v>
      </c>
      <c r="W58" s="31">
        <f>(INDEX(Option4!W$106:W$117, MATCH($D58, Option4!$G$106:$G$117,0)))*conv_2026*W$7</f>
        <v>-1042760.9521861761</v>
      </c>
      <c r="X58" s="31">
        <f>(INDEX(Option4!X$106:X$117, MATCH($D58, Option4!$G$106:$G$117,0)))*conv_2026*X$7</f>
        <v>-1042760.9521861761</v>
      </c>
      <c r="Y58" s="31">
        <f>(INDEX(Option4!Y$106:Y$117, MATCH($D58, Option4!$G$106:$G$117,0)))*conv_2026*Y$7</f>
        <v>-1042760.9521861761</v>
      </c>
      <c r="Z58" s="31">
        <f>(INDEX(Option4!Z$106:Z$117, MATCH($D58, Option4!$G$106:$G$117,0)))*conv_2026*Z$7</f>
        <v>-1042760.9521861761</v>
      </c>
      <c r="AA58" s="31">
        <f>(INDEX(Option4!AA$106:AA$117, MATCH($D58, Option4!$G$106:$G$117,0)))*conv_2026*AA$7</f>
        <v>-1042760.9521861761</v>
      </c>
      <c r="AB58" s="31">
        <f>(INDEX(Option4!AB$106:AB$117, MATCH($D58, Option4!$G$106:$G$117,0)))*conv_2026*AB$7</f>
        <v>-1042760.9521861761</v>
      </c>
      <c r="AC58" s="31">
        <f>(INDEX(Option4!AC$106:AC$117, MATCH($D58, Option4!$G$106:$G$117,0)))*conv_2026*AC$7</f>
        <v>-1042760.9521861761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-10317590.96910442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-794272.73260401085</v>
      </c>
      <c r="M59" s="31">
        <f>(INDEX(Option4!M$106:M$117, MATCH($D59, Option4!$G$106:$G$117,0)))*conv_2026*M$7</f>
        <v>-1853303.0427426919</v>
      </c>
      <c r="N59" s="31">
        <f>(INDEX(Option4!N$106:N$117, MATCH($D59, Option4!$G$106:$G$117,0)))*conv_2026*N$7</f>
        <v>-2278836.8503034906</v>
      </c>
      <c r="O59" s="31">
        <f>(INDEX(Option4!O$106:O$117, MATCH($D59, Option4!$G$106:$G$117,0)))*conv_2026*O$7</f>
        <v>-1930098.6520692247</v>
      </c>
      <c r="P59" s="31">
        <f>(INDEX(Option4!P$106:P$117, MATCH($D59, Option4!$G$106:$G$117,0)))*conv_2026*P$7</f>
        <v>-1267890.4228821713</v>
      </c>
      <c r="Q59" s="31">
        <f>(INDEX(Option4!Q$106:Q$117, MATCH($D59, Option4!$G$106:$G$117,0)))*conv_2026*Q$7</f>
        <v>-454410.77988690865</v>
      </c>
      <c r="R59" s="31">
        <f>(INDEX(Option4!R$106:R$117, MATCH($D59, Option4!$G$106:$G$117,0)))*conv_2026*R$7</f>
        <v>-454410.77988690865</v>
      </c>
      <c r="S59" s="31">
        <f>(INDEX(Option4!S$106:S$117, MATCH($D59, Option4!$G$106:$G$117,0)))*conv_2026*S$7</f>
        <v>-454410.77988690865</v>
      </c>
      <c r="T59" s="31">
        <f>(INDEX(Option4!T$106:T$117, MATCH($D59, Option4!$G$106:$G$117,0)))*conv_2026*T$7</f>
        <v>-454410.77988690865</v>
      </c>
      <c r="U59" s="31">
        <f>(INDEX(Option4!U$106:U$117, MATCH($D59, Option4!$G$106:$G$117,0)))*conv_2026*U$7</f>
        <v>-454410.77988690865</v>
      </c>
      <c r="V59" s="31">
        <f>(INDEX(Option4!V$106:V$117, MATCH($D59, Option4!$G$106:$G$117,0)))*conv_2026*V$7</f>
        <v>-454410.77988690865</v>
      </c>
      <c r="W59" s="31">
        <f>(INDEX(Option4!W$106:W$117, MATCH($D59, Option4!$G$106:$G$117,0)))*conv_2026*W$7</f>
        <v>-454410.77988690865</v>
      </c>
      <c r="X59" s="31">
        <f>(INDEX(Option4!X$106:X$117, MATCH($D59, Option4!$G$106:$G$117,0)))*conv_2026*X$7</f>
        <v>-454410.77988690865</v>
      </c>
      <c r="Y59" s="31">
        <f>(INDEX(Option4!Y$106:Y$117, MATCH($D59, Option4!$G$106:$G$117,0)))*conv_2026*Y$7</f>
        <v>-454410.77988690865</v>
      </c>
      <c r="Z59" s="31">
        <f>(INDEX(Option4!Z$106:Z$117, MATCH($D59, Option4!$G$106:$G$117,0)))*conv_2026*Z$7</f>
        <v>-454410.77988690865</v>
      </c>
      <c r="AA59" s="31">
        <f>(INDEX(Option4!AA$106:AA$117, MATCH($D59, Option4!$G$106:$G$117,0)))*conv_2026*AA$7</f>
        <v>-454410.77988690865</v>
      </c>
      <c r="AB59" s="31">
        <f>(INDEX(Option4!AB$106:AB$117, MATCH($D59, Option4!$G$106:$G$117,0)))*conv_2026*AB$7</f>
        <v>-454410.77988690865</v>
      </c>
      <c r="AC59" s="31">
        <f>(INDEX(Option4!AC$106:AC$117, MATCH($D59, Option4!$G$106:$G$117,0)))*conv_2026*AC$7</f>
        <v>-454410.77988690865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-11679566.468352864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-882525.258448901</v>
      </c>
      <c r="M60" s="31">
        <f>(INDEX(Option4!M$106:M$117, MATCH($D60, Option4!$G$106:$G$117,0)))*conv_2026*M$7</f>
        <v>-2059225.6030474354</v>
      </c>
      <c r="N60" s="31">
        <f>(INDEX(Option4!N$106:N$117, MATCH($D60, Option4!$G$106:$G$117,0)))*conv_2026*N$7</f>
        <v>-2536138.0439488031</v>
      </c>
      <c r="O60" s="31">
        <f>(INDEX(Option4!O$106:O$117, MATCH($D60, Option4!$G$106:$G$117,0)))*conv_2026*O$7</f>
        <v>-2152526.0258911103</v>
      </c>
      <c r="P60" s="31">
        <f>(INDEX(Option4!P$106:P$117, MATCH($D60, Option4!$G$106:$G$117,0)))*conv_2026*P$7</f>
        <v>-1424096.973785352</v>
      </c>
      <c r="Q60" s="31">
        <f>(INDEX(Option4!Q$106:Q$117, MATCH($D60, Option4!$G$106:$G$117,0)))*conv_2026*Q$7</f>
        <v>-529269.36649056291</v>
      </c>
      <c r="R60" s="31">
        <f>(INDEX(Option4!R$106:R$117, MATCH($D60, Option4!$G$106:$G$117,0)))*conv_2026*R$7</f>
        <v>-529269.36649056291</v>
      </c>
      <c r="S60" s="31">
        <f>(INDEX(Option4!S$106:S$117, MATCH($D60, Option4!$G$106:$G$117,0)))*conv_2026*S$7</f>
        <v>-529269.36649056291</v>
      </c>
      <c r="T60" s="31">
        <f>(INDEX(Option4!T$106:T$117, MATCH($D60, Option4!$G$106:$G$117,0)))*conv_2026*T$7</f>
        <v>-529269.36649056291</v>
      </c>
      <c r="U60" s="31">
        <f>(INDEX(Option4!U$106:U$117, MATCH($D60, Option4!$G$106:$G$117,0)))*conv_2026*U$7</f>
        <v>-529269.36649056291</v>
      </c>
      <c r="V60" s="31">
        <f>(INDEX(Option4!V$106:V$117, MATCH($D60, Option4!$G$106:$G$117,0)))*conv_2026*V$7</f>
        <v>-529269.36649056291</v>
      </c>
      <c r="W60" s="31">
        <f>(INDEX(Option4!W$106:W$117, MATCH($D60, Option4!$G$106:$G$117,0)))*conv_2026*W$7</f>
        <v>-529269.36649056291</v>
      </c>
      <c r="X60" s="31">
        <f>(INDEX(Option4!X$106:X$117, MATCH($D60, Option4!$G$106:$G$117,0)))*conv_2026*X$7</f>
        <v>-529269.36649056291</v>
      </c>
      <c r="Y60" s="31">
        <f>(INDEX(Option4!Y$106:Y$117, MATCH($D60, Option4!$G$106:$G$117,0)))*conv_2026*Y$7</f>
        <v>-529269.36649056291</v>
      </c>
      <c r="Z60" s="31">
        <f>(INDEX(Option4!Z$106:Z$117, MATCH($D60, Option4!$G$106:$G$117,0)))*conv_2026*Z$7</f>
        <v>-529269.36649056291</v>
      </c>
      <c r="AA60" s="31">
        <f>(INDEX(Option4!AA$106:AA$117, MATCH($D60, Option4!$G$106:$G$117,0)))*conv_2026*AA$7</f>
        <v>-529269.36649056291</v>
      </c>
      <c r="AB60" s="31">
        <f>(INDEX(Option4!AB$106:AB$117, MATCH($D60, Option4!$G$106:$G$117,0)))*conv_2026*AB$7</f>
        <v>-529269.36649056291</v>
      </c>
      <c r="AC60" s="31">
        <f>(INDEX(Option4!AC$106:AC$117, MATCH($D60, Option4!$G$106:$G$117,0)))*conv_2026*AC$7</f>
        <v>-529269.36649056291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-15559943.516615979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-882525.258448901</v>
      </c>
      <c r="M61" s="31">
        <f>(INDEX(Option4!M$106:M$117, MATCH($D61, Option4!$G$106:$G$117,0)))*conv_2026*M$7</f>
        <v>-2059225.6030474354</v>
      </c>
      <c r="N61" s="31">
        <f>(INDEX(Option4!N$106:N$117, MATCH($D61, Option4!$G$106:$G$117,0)))*conv_2026*N$7</f>
        <v>-2609885.8289574455</v>
      </c>
      <c r="O61" s="31">
        <f>(INDEX(Option4!O$106:O$117, MATCH($D61, Option4!$G$106:$G$117,0)))*conv_2026*O$7</f>
        <v>-2296021.4505466064</v>
      </c>
      <c r="P61" s="31">
        <f>(INDEX(Option4!P$106:P$117, MATCH($D61, Option4!$G$106:$G$117,0)))*conv_2026*P$7</f>
        <v>-1700034.0442782582</v>
      </c>
      <c r="Q61" s="31">
        <f>(INDEX(Option4!Q$106:Q$117, MATCH($D61, Option4!$G$106:$G$117,0)))*conv_2026*Q$7</f>
        <v>-967902.36558252177</v>
      </c>
      <c r="R61" s="31">
        <f>(INDEX(Option4!R$106:R$117, MATCH($D61, Option4!$G$106:$G$117,0)))*conv_2026*R$7</f>
        <v>-967902.36558252177</v>
      </c>
      <c r="S61" s="31">
        <f>(INDEX(Option4!S$106:S$117, MATCH($D61, Option4!$G$106:$G$117,0)))*conv_2026*S$7</f>
        <v>-967902.36558252177</v>
      </c>
      <c r="T61" s="31">
        <f>(INDEX(Option4!T$106:T$117, MATCH($D61, Option4!$G$106:$G$117,0)))*conv_2026*T$7</f>
        <v>-967902.36558252177</v>
      </c>
      <c r="U61" s="31">
        <f>(INDEX(Option4!U$106:U$117, MATCH($D61, Option4!$G$106:$G$117,0)))*conv_2026*U$7</f>
        <v>-967902.36558252177</v>
      </c>
      <c r="V61" s="31">
        <f>(INDEX(Option4!V$106:V$117, MATCH($D61, Option4!$G$106:$G$117,0)))*conv_2026*V$7</f>
        <v>-967902.36558252177</v>
      </c>
      <c r="W61" s="31">
        <f>(INDEX(Option4!W$106:W$117, MATCH($D61, Option4!$G$106:$G$117,0)))*conv_2026*W$7</f>
        <v>-967902.36558252177</v>
      </c>
      <c r="X61" s="31">
        <f>(INDEX(Option4!X$106:X$117, MATCH($D61, Option4!$G$106:$G$117,0)))*conv_2026*X$7</f>
        <v>-967902.36558252177</v>
      </c>
      <c r="Y61" s="31">
        <f>(INDEX(Option4!Y$106:Y$117, MATCH($D61, Option4!$G$106:$G$117,0)))*conv_2026*Y$7</f>
        <v>-967902.36558252177</v>
      </c>
      <c r="Z61" s="31">
        <f>(INDEX(Option4!Z$106:Z$117, MATCH($D61, Option4!$G$106:$G$117,0)))*conv_2026*Z$7</f>
        <v>-967902.36558252177</v>
      </c>
      <c r="AA61" s="31">
        <f>(INDEX(Option4!AA$106:AA$117, MATCH($D61, Option4!$G$106:$G$117,0)))*conv_2026*AA$7</f>
        <v>-967902.36558252177</v>
      </c>
      <c r="AB61" s="31">
        <f>(INDEX(Option4!AB$106:AB$117, MATCH($D61, Option4!$G$106:$G$117,0)))*conv_2026*AB$7</f>
        <v>-967902.36558252177</v>
      </c>
      <c r="AC61" s="31">
        <f>(INDEX(Option4!AC$106:AC$117, MATCH($D61, Option4!$G$106:$G$117,0)))*conv_2026*AC$7</f>
        <v>-967902.36558252177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-18862107.53999598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-970777.78429379116</v>
      </c>
      <c r="M62" s="31">
        <f>(INDEX(Option4!M$106:M$117, MATCH($D62, Option4!$G$106:$G$117,0)))*conv_2026*M$7</f>
        <v>-2265148.1633521789</v>
      </c>
      <c r="N62" s="31">
        <f>(INDEX(Option4!N$106:N$117, MATCH($D62, Option4!$G$106:$G$117,0)))*conv_2026*N$7</f>
        <v>-2904060.9151070793</v>
      </c>
      <c r="O62" s="31">
        <f>(INDEX(Option4!O$106:O$117, MATCH($D62, Option4!$G$106:$G$117,0)))*conv_2026*O$7</f>
        <v>-2590196.5366962403</v>
      </c>
      <c r="P62" s="31">
        <f>(INDEX(Option4!P$106:P$117, MATCH($D62, Option4!$G$106:$G$117,0)))*conv_2026*P$7</f>
        <v>-1994209.1304278921</v>
      </c>
      <c r="Q62" s="31">
        <f>(INDEX(Option4!Q$106:Q$117, MATCH($D62, Option4!$G$106:$G$117,0)))*conv_2026*Q$7</f>
        <v>-1262077.4517321554</v>
      </c>
      <c r="R62" s="31">
        <f>(INDEX(Option4!R$106:R$117, MATCH($D62, Option4!$G$106:$G$117,0)))*conv_2026*R$7</f>
        <v>-1262077.4517321554</v>
      </c>
      <c r="S62" s="31">
        <f>(INDEX(Option4!S$106:S$117, MATCH($D62, Option4!$G$106:$G$117,0)))*conv_2026*S$7</f>
        <v>-1262077.4517321554</v>
      </c>
      <c r="T62" s="31">
        <f>(INDEX(Option4!T$106:T$117, MATCH($D62, Option4!$G$106:$G$117,0)))*conv_2026*T$7</f>
        <v>-1262077.4517321554</v>
      </c>
      <c r="U62" s="31">
        <f>(INDEX(Option4!U$106:U$117, MATCH($D62, Option4!$G$106:$G$117,0)))*conv_2026*U$7</f>
        <v>-1262077.4517321554</v>
      </c>
      <c r="V62" s="31">
        <f>(INDEX(Option4!V$106:V$117, MATCH($D62, Option4!$G$106:$G$117,0)))*conv_2026*V$7</f>
        <v>-1262077.4517321554</v>
      </c>
      <c r="W62" s="31">
        <f>(INDEX(Option4!W$106:W$117, MATCH($D62, Option4!$G$106:$G$117,0)))*conv_2026*W$7</f>
        <v>-1262077.4517321554</v>
      </c>
      <c r="X62" s="31">
        <f>(INDEX(Option4!X$106:X$117, MATCH($D62, Option4!$G$106:$G$117,0)))*conv_2026*X$7</f>
        <v>-1262077.4517321554</v>
      </c>
      <c r="Y62" s="31">
        <f>(INDEX(Option4!Y$106:Y$117, MATCH($D62, Option4!$G$106:$G$117,0)))*conv_2026*Y$7</f>
        <v>-1262077.4517321554</v>
      </c>
      <c r="Z62" s="31">
        <f>(INDEX(Option4!Z$106:Z$117, MATCH($D62, Option4!$G$106:$G$117,0)))*conv_2026*Z$7</f>
        <v>-1262077.4517321554</v>
      </c>
      <c r="AA62" s="31">
        <f>(INDEX(Option4!AA$106:AA$117, MATCH($D62, Option4!$G$106:$G$117,0)))*conv_2026*AA$7</f>
        <v>-1262077.4517321554</v>
      </c>
      <c r="AB62" s="31">
        <f>(INDEX(Option4!AB$106:AB$117, MATCH($D62, Option4!$G$106:$G$117,0)))*conv_2026*AB$7</f>
        <v>-1262077.4517321554</v>
      </c>
      <c r="AC62" s="31">
        <f>(INDEX(Option4!AC$106:AC$117, MATCH($D62, Option4!$G$106:$G$117,0)))*conv_2026*AC$7</f>
        <v>-1262077.4517321554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-13619754.992484422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-882525.258448901</v>
      </c>
      <c r="M63" s="31">
        <f>(INDEX(Option4!M$106:M$117, MATCH($D63, Option4!$G$106:$G$117,0)))*conv_2026*M$7</f>
        <v>-2059225.6030474354</v>
      </c>
      <c r="N63" s="31">
        <f>(INDEX(Option4!N$106:N$117, MATCH($D63, Option4!$G$106:$G$117,0)))*conv_2026*N$7</f>
        <v>-2573011.936453124</v>
      </c>
      <c r="O63" s="31">
        <f>(INDEX(Option4!O$106:O$117, MATCH($D63, Option4!$G$106:$G$117,0)))*conv_2026*O$7</f>
        <v>-2224273.7382188584</v>
      </c>
      <c r="P63" s="31">
        <f>(INDEX(Option4!P$106:P$117, MATCH($D63, Option4!$G$106:$G$117,0)))*conv_2026*P$7</f>
        <v>-1562065.5090318052</v>
      </c>
      <c r="Q63" s="31">
        <f>(INDEX(Option4!Q$106:Q$117, MATCH($D63, Option4!$G$106:$G$117,0)))*conv_2026*Q$7</f>
        <v>-748585.86603654234</v>
      </c>
      <c r="R63" s="31">
        <f>(INDEX(Option4!R$106:R$117, MATCH($D63, Option4!$G$106:$G$117,0)))*conv_2026*R$7</f>
        <v>-748585.86603654234</v>
      </c>
      <c r="S63" s="31">
        <f>(INDEX(Option4!S$106:S$117, MATCH($D63, Option4!$G$106:$G$117,0)))*conv_2026*S$7</f>
        <v>-748585.86603654234</v>
      </c>
      <c r="T63" s="31">
        <f>(INDEX(Option4!T$106:T$117, MATCH($D63, Option4!$G$106:$G$117,0)))*conv_2026*T$7</f>
        <v>-748585.86603654234</v>
      </c>
      <c r="U63" s="31">
        <f>(INDEX(Option4!U$106:U$117, MATCH($D63, Option4!$G$106:$G$117,0)))*conv_2026*U$7</f>
        <v>-748585.86603654234</v>
      </c>
      <c r="V63" s="31">
        <f>(INDEX(Option4!V$106:V$117, MATCH($D63, Option4!$G$106:$G$117,0)))*conv_2026*V$7</f>
        <v>-748585.86603654234</v>
      </c>
      <c r="W63" s="31">
        <f>(INDEX(Option4!W$106:W$117, MATCH($D63, Option4!$G$106:$G$117,0)))*conv_2026*W$7</f>
        <v>-748585.86603654234</v>
      </c>
      <c r="X63" s="31">
        <f>(INDEX(Option4!X$106:X$117, MATCH($D63, Option4!$G$106:$G$117,0)))*conv_2026*X$7</f>
        <v>-748585.86603654234</v>
      </c>
      <c r="Y63" s="31">
        <f>(INDEX(Option4!Y$106:Y$117, MATCH($D63, Option4!$G$106:$G$117,0)))*conv_2026*Y$7</f>
        <v>-748585.86603654234</v>
      </c>
      <c r="Z63" s="31">
        <f>(INDEX(Option4!Z$106:Z$117, MATCH($D63, Option4!$G$106:$G$117,0)))*conv_2026*Z$7</f>
        <v>-748585.86603654234</v>
      </c>
      <c r="AA63" s="31">
        <f>(INDEX(Option4!AA$106:AA$117, MATCH($D63, Option4!$G$106:$G$117,0)))*conv_2026*AA$7</f>
        <v>-748585.86603654234</v>
      </c>
      <c r="AB63" s="31">
        <f>(INDEX(Option4!AB$106:AB$117, MATCH($D63, Option4!$G$106:$G$117,0)))*conv_2026*AB$7</f>
        <v>-748585.86603654234</v>
      </c>
      <c r="AC63" s="31">
        <f>(INDEX(Option4!AC$106:AC$117, MATCH($D63, Option4!$G$106:$G$117,0)))*conv_2026*AC$7</f>
        <v>-748585.86603654234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-13619754.992484422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-882525.258448901</v>
      </c>
      <c r="M64" s="31">
        <f>(INDEX(Option4!M$106:M$117, MATCH($D64, Option4!$G$106:$G$117,0)))*conv_2026*M$7</f>
        <v>-2059225.6030474354</v>
      </c>
      <c r="N64" s="31">
        <f>(INDEX(Option4!N$106:N$117, MATCH($D64, Option4!$G$106:$G$117,0)))*conv_2026*N$7</f>
        <v>-2573011.936453124</v>
      </c>
      <c r="O64" s="31">
        <f>(INDEX(Option4!O$106:O$117, MATCH($D64, Option4!$G$106:$G$117,0)))*conv_2026*O$7</f>
        <v>-2224273.7382188584</v>
      </c>
      <c r="P64" s="31">
        <f>(INDEX(Option4!P$106:P$117, MATCH($D64, Option4!$G$106:$G$117,0)))*conv_2026*P$7</f>
        <v>-1562065.5090318052</v>
      </c>
      <c r="Q64" s="31">
        <f>(INDEX(Option4!Q$106:Q$117, MATCH($D64, Option4!$G$106:$G$117,0)))*conv_2026*Q$7</f>
        <v>-748585.86603654234</v>
      </c>
      <c r="R64" s="31">
        <f>(INDEX(Option4!R$106:R$117, MATCH($D64, Option4!$G$106:$G$117,0)))*conv_2026*R$7</f>
        <v>-748585.86603654234</v>
      </c>
      <c r="S64" s="31">
        <f>(INDEX(Option4!S$106:S$117, MATCH($D64, Option4!$G$106:$G$117,0)))*conv_2026*S$7</f>
        <v>-748585.86603654234</v>
      </c>
      <c r="T64" s="31">
        <f>(INDEX(Option4!T$106:T$117, MATCH($D64, Option4!$G$106:$G$117,0)))*conv_2026*T$7</f>
        <v>-748585.86603654234</v>
      </c>
      <c r="U64" s="31">
        <f>(INDEX(Option4!U$106:U$117, MATCH($D64, Option4!$G$106:$G$117,0)))*conv_2026*U$7</f>
        <v>-748585.86603654234</v>
      </c>
      <c r="V64" s="31">
        <f>(INDEX(Option4!V$106:V$117, MATCH($D64, Option4!$G$106:$G$117,0)))*conv_2026*V$7</f>
        <v>-748585.86603654234</v>
      </c>
      <c r="W64" s="31">
        <f>(INDEX(Option4!W$106:W$117, MATCH($D64, Option4!$G$106:$G$117,0)))*conv_2026*W$7</f>
        <v>-748585.86603654234</v>
      </c>
      <c r="X64" s="31">
        <f>(INDEX(Option4!X$106:X$117, MATCH($D64, Option4!$G$106:$G$117,0)))*conv_2026*X$7</f>
        <v>-748585.86603654234</v>
      </c>
      <c r="Y64" s="31">
        <f>(INDEX(Option4!Y$106:Y$117, MATCH($D64, Option4!$G$106:$G$117,0)))*conv_2026*Y$7</f>
        <v>-748585.86603654234</v>
      </c>
      <c r="Z64" s="31">
        <f>(INDEX(Option4!Z$106:Z$117, MATCH($D64, Option4!$G$106:$G$117,0)))*conv_2026*Z$7</f>
        <v>-748585.86603654234</v>
      </c>
      <c r="AA64" s="31">
        <f>(INDEX(Option4!AA$106:AA$117, MATCH($D64, Option4!$G$106:$G$117,0)))*conv_2026*AA$7</f>
        <v>-748585.86603654234</v>
      </c>
      <c r="AB64" s="31">
        <f>(INDEX(Option4!AB$106:AB$117, MATCH($D64, Option4!$G$106:$G$117,0)))*conv_2026*AB$7</f>
        <v>-748585.86603654234</v>
      </c>
      <c r="AC64" s="31">
        <f>(INDEX(Option4!AC$106:AC$117, MATCH($D64, Option4!$G$106:$G$117,0)))*conv_2026*AC$7</f>
        <v>-748585.86603654234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-13619754.992484422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-882525.258448901</v>
      </c>
      <c r="M65" s="31">
        <f>(INDEX(Option4!M$106:M$117, MATCH($D65, Option4!$G$106:$G$117,0)))*conv_2026*M$7</f>
        <v>-2059225.6030474354</v>
      </c>
      <c r="N65" s="31">
        <f>(INDEX(Option4!N$106:N$117, MATCH($D65, Option4!$G$106:$G$117,0)))*conv_2026*N$7</f>
        <v>-2573011.936453124</v>
      </c>
      <c r="O65" s="31">
        <f>(INDEX(Option4!O$106:O$117, MATCH($D65, Option4!$G$106:$G$117,0)))*conv_2026*O$7</f>
        <v>-2224273.7382188584</v>
      </c>
      <c r="P65" s="31">
        <f>(INDEX(Option4!P$106:P$117, MATCH($D65, Option4!$G$106:$G$117,0)))*conv_2026*P$7</f>
        <v>-1562065.5090318052</v>
      </c>
      <c r="Q65" s="31">
        <f>(INDEX(Option4!Q$106:Q$117, MATCH($D65, Option4!$G$106:$G$117,0)))*conv_2026*Q$7</f>
        <v>-748585.86603654234</v>
      </c>
      <c r="R65" s="31">
        <f>(INDEX(Option4!R$106:R$117, MATCH($D65, Option4!$G$106:$G$117,0)))*conv_2026*R$7</f>
        <v>-748585.86603654234</v>
      </c>
      <c r="S65" s="31">
        <f>(INDEX(Option4!S$106:S$117, MATCH($D65, Option4!$G$106:$G$117,0)))*conv_2026*S$7</f>
        <v>-748585.86603654234</v>
      </c>
      <c r="T65" s="31">
        <f>(INDEX(Option4!T$106:T$117, MATCH($D65, Option4!$G$106:$G$117,0)))*conv_2026*T$7</f>
        <v>-748585.86603654234</v>
      </c>
      <c r="U65" s="31">
        <f>(INDEX(Option4!U$106:U$117, MATCH($D65, Option4!$G$106:$G$117,0)))*conv_2026*U$7</f>
        <v>-748585.86603654234</v>
      </c>
      <c r="V65" s="31">
        <f>(INDEX(Option4!V$106:V$117, MATCH($D65, Option4!$G$106:$G$117,0)))*conv_2026*V$7</f>
        <v>-748585.86603654234</v>
      </c>
      <c r="W65" s="31">
        <f>(INDEX(Option4!W$106:W$117, MATCH($D65, Option4!$G$106:$G$117,0)))*conv_2026*W$7</f>
        <v>-748585.86603654234</v>
      </c>
      <c r="X65" s="31">
        <f>(INDEX(Option4!X$106:X$117, MATCH($D65, Option4!$G$106:$G$117,0)))*conv_2026*X$7</f>
        <v>-748585.86603654234</v>
      </c>
      <c r="Y65" s="31">
        <f>(INDEX(Option4!Y$106:Y$117, MATCH($D65, Option4!$G$106:$G$117,0)))*conv_2026*Y$7</f>
        <v>-748585.86603654234</v>
      </c>
      <c r="Z65" s="31">
        <f>(INDEX(Option4!Z$106:Z$117, MATCH($D65, Option4!$G$106:$G$117,0)))*conv_2026*Z$7</f>
        <v>-748585.86603654234</v>
      </c>
      <c r="AA65" s="31">
        <f>(INDEX(Option4!AA$106:AA$117, MATCH($D65, Option4!$G$106:$G$117,0)))*conv_2026*AA$7</f>
        <v>-748585.86603654234</v>
      </c>
      <c r="AB65" s="31">
        <f>(INDEX(Option4!AB$106:AB$117, MATCH($D65, Option4!$G$106:$G$117,0)))*conv_2026*AB$7</f>
        <v>-748585.86603654234</v>
      </c>
      <c r="AC65" s="31">
        <f>(INDEX(Option4!AC$106:AC$117, MATCH($D65, Option4!$G$106:$G$117,0)))*conv_2026*AC$7</f>
        <v>-748585.86603654234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155</v>
      </c>
      <c r="B70" s="258" t="s">
        <v>119</v>
      </c>
      <c r="C70" s="258" t="s">
        <v>189</v>
      </c>
      <c r="D70" s="258" t="str">
        <f>A70&amp;B70</f>
        <v>Option 5NPV</v>
      </c>
      <c r="E70" s="259"/>
      <c r="F70" s="31">
        <f t="shared" ref="F70:F79" si="8">SUMPRODUCT($H70:$AG70, $H$5:$AG$5)</f>
        <v>0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155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0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155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0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155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155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155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155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155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155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160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229</v>
      </c>
      <c r="K89" s="288" t="s">
        <v>230</v>
      </c>
    </row>
    <row r="90" spans="1:34" s="8" customFormat="1" x14ac:dyDescent="0.2">
      <c r="A90" s="266" t="s">
        <v>119</v>
      </c>
      <c r="B90" s="266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6.1227244270568759</v>
      </c>
      <c r="E90" s="105">
        <f t="shared" si="10"/>
        <v>-23.519835504532111</v>
      </c>
      <c r="F90" s="105">
        <f t="shared" si="10"/>
        <v>-13.619754992484422</v>
      </c>
      <c r="G90" s="105" t="str">
        <f t="shared" si="10"/>
        <v/>
      </c>
      <c r="H90" s="190"/>
      <c r="I90" s="105">
        <f t="shared" ref="I90:I98" si="11">_xlfn.MAXIFS(C90:G90,_xlfn.ANCHORARRAY( C$88),FALSE)</f>
        <v>6.1227244270568759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5.1011957662399627</v>
      </c>
      <c r="E91" s="105">
        <f t="shared" si="10"/>
        <v>-27.843528188729021</v>
      </c>
      <c r="F91" s="105">
        <f t="shared" si="10"/>
        <v>-16.921919015864422</v>
      </c>
      <c r="G91" s="105" t="str">
        <f t="shared" si="10"/>
        <v/>
      </c>
      <c r="H91" s="190"/>
      <c r="I91" s="105">
        <f t="shared" si="11"/>
        <v>5.1011957662399627</v>
      </c>
      <c r="K91" s="8" t="str">
        <f t="shared" si="12"/>
        <v>Option 2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7.1442530878737918</v>
      </c>
      <c r="E92" s="105">
        <f t="shared" si="10"/>
        <v>-19.196142820335197</v>
      </c>
      <c r="F92" s="105">
        <f t="shared" si="10"/>
        <v>-10.317590969104421</v>
      </c>
      <c r="G92" s="105" t="str">
        <f t="shared" si="10"/>
        <v/>
      </c>
      <c r="H92" s="190"/>
      <c r="I92" s="105">
        <f t="shared" si="11"/>
        <v>7.1442530878737918</v>
      </c>
      <c r="K92" s="8" t="str">
        <f t="shared" si="12"/>
        <v>Option 2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7.7565255305794771</v>
      </c>
      <c r="E93" s="105">
        <f t="shared" si="10"/>
        <v>-21.548126370788406</v>
      </c>
      <c r="F93" s="105">
        <f t="shared" si="10"/>
        <v>-11.679566468352863</v>
      </c>
      <c r="G93" s="105" t="str">
        <f t="shared" si="10"/>
        <v/>
      </c>
      <c r="H93" s="190"/>
      <c r="I93" s="105">
        <f t="shared" si="11"/>
        <v>7.7565255305794771</v>
      </c>
      <c r="K93" s="8" t="str">
        <f t="shared" si="12"/>
        <v>Option 2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4.4889233235342747</v>
      </c>
      <c r="E94" s="105">
        <f t="shared" si="10"/>
        <v>-25.491544638275812</v>
      </c>
      <c r="F94" s="105">
        <f t="shared" si="10"/>
        <v>-15.559943516615979</v>
      </c>
      <c r="G94" s="105" t="str">
        <f t="shared" si="10"/>
        <v/>
      </c>
      <c r="H94" s="190"/>
      <c r="I94" s="105">
        <f t="shared" si="11"/>
        <v>4.4889233235342747</v>
      </c>
      <c r="K94" s="8" t="str">
        <f t="shared" si="12"/>
        <v>Option 2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3.4673946627173606</v>
      </c>
      <c r="E95" s="105">
        <f t="shared" si="10"/>
        <v>-29.815237322472726</v>
      </c>
      <c r="F95" s="105">
        <f t="shared" si="10"/>
        <v>-18.862107539995979</v>
      </c>
      <c r="G95" s="105" t="str">
        <f t="shared" si="10"/>
        <v/>
      </c>
      <c r="H95" s="190"/>
      <c r="I95" s="105">
        <f t="shared" si="11"/>
        <v>3.4673946627173606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CBD security of supply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2025-26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194</v>
      </c>
      <c r="D31" s="198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Option4!$G$92</f>
        <v>3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155</v>
      </c>
      <c r="C35" s="195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194</v>
      </c>
      <c r="C38" s="199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D4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43" t="s">
        <v>212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CBD security of supply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6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2025-01-28T15:12:43Z</dcterms:modified>
</cp:coreProperties>
</file>