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2CB24C1-CB85-4AD9-A29B-B1CBDFEA0455}" xr6:coauthVersionLast="47" xr6:coauthVersionMax="47" xr10:uidLastSave="{00000000-0000-0000-0000-000000000000}"/>
  <bookViews>
    <workbookView xWindow="735" yWindow="735" windowWidth="23865" windowHeight="1420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2" l="1"/>
  <c r="C30" i="72"/>
  <c r="C31" i="81"/>
  <c r="C32" i="81"/>
  <c r="C33" i="81"/>
  <c r="C34" i="81"/>
  <c r="C30" i="81"/>
  <c r="C31" i="68"/>
  <c r="C32" i="68"/>
  <c r="C33" i="68"/>
  <c r="C34" i="68"/>
  <c r="C30" i="68"/>
  <c r="D88" i="88"/>
  <c r="C34" i="72" s="1"/>
  <c r="D87" i="88"/>
  <c r="C33" i="72" s="1"/>
  <c r="D86" i="88"/>
  <c r="C32" i="72" s="1"/>
  <c r="D85" i="88"/>
  <c r="D84" i="88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K15" i="72"/>
  <c r="L15" i="72"/>
  <c r="M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K15" i="81"/>
  <c r="L15" i="81"/>
  <c r="M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87" i="88" l="1"/>
  <c r="AG33" i="72" s="1"/>
  <c r="AB87" i="88"/>
  <c r="AF33" i="72" s="1"/>
  <c r="AA87" i="88"/>
  <c r="AE33" i="72" s="1"/>
  <c r="Z87" i="88"/>
  <c r="AD33" i="72" s="1"/>
  <c r="Y87" i="88"/>
  <c r="AC33" i="72" s="1"/>
  <c r="X87" i="88"/>
  <c r="AB33" i="72" s="1"/>
  <c r="W87" i="88"/>
  <c r="AA33" i="72" s="1"/>
  <c r="V87" i="88"/>
  <c r="Z33" i="72" s="1"/>
  <c r="U87" i="88"/>
  <c r="Y33" i="72" s="1"/>
  <c r="T87" i="88"/>
  <c r="X33" i="72" s="1"/>
  <c r="S87" i="88"/>
  <c r="W33" i="72" s="1"/>
  <c r="R87" i="88"/>
  <c r="V33" i="72" s="1"/>
  <c r="Q87" i="88"/>
  <c r="U33" i="72" s="1"/>
  <c r="P87" i="88"/>
  <c r="T33" i="72" s="1"/>
  <c r="O87" i="88"/>
  <c r="S33" i="72" s="1"/>
  <c r="N87" i="88"/>
  <c r="R33" i="72" s="1"/>
  <c r="M87" i="88"/>
  <c r="Q33" i="72" s="1"/>
  <c r="L87" i="88"/>
  <c r="P33" i="72" s="1"/>
  <c r="K87" i="88"/>
  <c r="O33" i="72" s="1"/>
  <c r="J87" i="88"/>
  <c r="N33" i="72" s="1"/>
  <c r="I87" i="88"/>
  <c r="M33" i="72" s="1"/>
  <c r="H87" i="88"/>
  <c r="L33" i="72" s="1"/>
  <c r="G87" i="88"/>
  <c r="K33" i="72" s="1"/>
  <c r="F87" i="88"/>
  <c r="J33" i="72" s="1"/>
  <c r="E87" i="88"/>
  <c r="I33" i="72" s="1"/>
  <c r="AB86" i="88"/>
  <c r="AF32" i="72" s="1"/>
  <c r="Y86" i="88"/>
  <c r="AC32" i="72" s="1"/>
  <c r="T84" i="88"/>
  <c r="X30" i="72" s="1"/>
  <c r="Y83" i="88"/>
  <c r="AC28" i="72" s="1"/>
  <c r="X83" i="88"/>
  <c r="AB28" i="72" s="1"/>
  <c r="O83" i="88"/>
  <c r="S28" i="72" s="1"/>
  <c r="AC80" i="88"/>
  <c r="AB80" i="88"/>
  <c r="AA80" i="88"/>
  <c r="Z80" i="88"/>
  <c r="Y80" i="88"/>
  <c r="X80" i="88"/>
  <c r="W80" i="88"/>
  <c r="V80" i="88"/>
  <c r="U80" i="88"/>
  <c r="T80" i="88"/>
  <c r="S80" i="88"/>
  <c r="R80" i="88"/>
  <c r="Q80" i="88"/>
  <c r="P80" i="88"/>
  <c r="O80" i="88"/>
  <c r="N80" i="88"/>
  <c r="M80" i="88"/>
  <c r="L80" i="88"/>
  <c r="K80" i="88"/>
  <c r="J80" i="88"/>
  <c r="I80" i="88"/>
  <c r="H80" i="88"/>
  <c r="G80" i="88"/>
  <c r="F80" i="88"/>
  <c r="E80" i="88"/>
  <c r="AC72" i="88"/>
  <c r="AC88" i="88" s="1"/>
  <c r="AG34" i="72" s="1"/>
  <c r="AB72" i="88"/>
  <c r="AB88" i="88" s="1"/>
  <c r="AF34" i="72" s="1"/>
  <c r="AA72" i="88"/>
  <c r="AA88" i="88" s="1"/>
  <c r="AE34" i="72" s="1"/>
  <c r="Z72" i="88"/>
  <c r="Z88" i="88" s="1"/>
  <c r="AD34" i="72" s="1"/>
  <c r="Y72" i="88"/>
  <c r="Y88" i="88" s="1"/>
  <c r="AC34" i="72" s="1"/>
  <c r="X72" i="88"/>
  <c r="X88" i="88" s="1"/>
  <c r="AB34" i="72" s="1"/>
  <c r="W72" i="88"/>
  <c r="W88" i="88" s="1"/>
  <c r="AA34" i="72" s="1"/>
  <c r="V72" i="88"/>
  <c r="V88" i="88" s="1"/>
  <c r="Z34" i="72" s="1"/>
  <c r="U72" i="88"/>
  <c r="U88" i="88" s="1"/>
  <c r="Y34" i="72" s="1"/>
  <c r="T72" i="88"/>
  <c r="T88" i="88" s="1"/>
  <c r="X34" i="72" s="1"/>
  <c r="S72" i="88"/>
  <c r="S88" i="88" s="1"/>
  <c r="W34" i="72" s="1"/>
  <c r="R72" i="88"/>
  <c r="R88" i="88" s="1"/>
  <c r="V34" i="72" s="1"/>
  <c r="Q72" i="88"/>
  <c r="Q88" i="88" s="1"/>
  <c r="U34" i="72" s="1"/>
  <c r="P72" i="88"/>
  <c r="P88" i="88" s="1"/>
  <c r="T34" i="72" s="1"/>
  <c r="O72" i="88"/>
  <c r="O88" i="88" s="1"/>
  <c r="S34" i="72" s="1"/>
  <c r="AC71" i="88"/>
  <c r="AC86" i="88" s="1"/>
  <c r="AG32" i="72" s="1"/>
  <c r="AB71" i="88"/>
  <c r="AA71" i="88"/>
  <c r="AA86" i="88" s="1"/>
  <c r="AE32" i="72" s="1"/>
  <c r="Z71" i="88"/>
  <c r="Z86" i="88" s="1"/>
  <c r="AD32" i="72" s="1"/>
  <c r="Y71" i="88"/>
  <c r="X71" i="88"/>
  <c r="X86" i="88" s="1"/>
  <c r="AB32" i="72" s="1"/>
  <c r="W71" i="88"/>
  <c r="W86" i="88" s="1"/>
  <c r="AA32" i="72" s="1"/>
  <c r="V71" i="88"/>
  <c r="V86" i="88" s="1"/>
  <c r="Z32" i="72" s="1"/>
  <c r="U71" i="88"/>
  <c r="U86" i="88" s="1"/>
  <c r="Y32" i="72" s="1"/>
  <c r="T71" i="88"/>
  <c r="T86" i="88" s="1"/>
  <c r="X32" i="72" s="1"/>
  <c r="S71" i="88"/>
  <c r="S86" i="88" s="1"/>
  <c r="W32" i="72" s="1"/>
  <c r="R71" i="88"/>
  <c r="R86" i="88" s="1"/>
  <c r="V32" i="72" s="1"/>
  <c r="Q71" i="88"/>
  <c r="Q86" i="88" s="1"/>
  <c r="U32" i="72" s="1"/>
  <c r="P71" i="88"/>
  <c r="P86" i="88" s="1"/>
  <c r="T32" i="72" s="1"/>
  <c r="O71" i="88"/>
  <c r="O86" i="88" s="1"/>
  <c r="S32" i="72" s="1"/>
  <c r="F71" i="88"/>
  <c r="F86" i="88" s="1"/>
  <c r="J32" i="72" s="1"/>
  <c r="AC70" i="88"/>
  <c r="AC85" i="88" s="1"/>
  <c r="AG31" i="72" s="1"/>
  <c r="AB70" i="88"/>
  <c r="AB85" i="88" s="1"/>
  <c r="AF31" i="72" s="1"/>
  <c r="AA70" i="88"/>
  <c r="AA85" i="88" s="1"/>
  <c r="AE31" i="72" s="1"/>
  <c r="Z70" i="88"/>
  <c r="Z85" i="88" s="1"/>
  <c r="AD31" i="72" s="1"/>
  <c r="Y70" i="88"/>
  <c r="Y85" i="88" s="1"/>
  <c r="AC31" i="72" s="1"/>
  <c r="X70" i="88"/>
  <c r="X85" i="88" s="1"/>
  <c r="AB31" i="72" s="1"/>
  <c r="W70" i="88"/>
  <c r="W85" i="88" s="1"/>
  <c r="AA31" i="72" s="1"/>
  <c r="V70" i="88"/>
  <c r="V85" i="88" s="1"/>
  <c r="Z31" i="72" s="1"/>
  <c r="U70" i="88"/>
  <c r="U85" i="88" s="1"/>
  <c r="Y31" i="72" s="1"/>
  <c r="T70" i="88"/>
  <c r="T85" i="88" s="1"/>
  <c r="X31" i="72" s="1"/>
  <c r="S70" i="88"/>
  <c r="S85" i="88" s="1"/>
  <c r="W31" i="72" s="1"/>
  <c r="R70" i="88"/>
  <c r="R85" i="88" s="1"/>
  <c r="V31" i="72" s="1"/>
  <c r="Q70" i="88"/>
  <c r="Q85" i="88" s="1"/>
  <c r="U31" i="72" s="1"/>
  <c r="P70" i="88"/>
  <c r="P85" i="88" s="1"/>
  <c r="T31" i="72" s="1"/>
  <c r="O70" i="88"/>
  <c r="O85" i="88" s="1"/>
  <c r="S31" i="72" s="1"/>
  <c r="K70" i="88"/>
  <c r="K85" i="88" s="1"/>
  <c r="O31" i="72" s="1"/>
  <c r="AC69" i="88"/>
  <c r="AC84" i="88" s="1"/>
  <c r="AG30" i="72" s="1"/>
  <c r="AB69" i="88"/>
  <c r="AA69" i="88"/>
  <c r="Z69" i="88"/>
  <c r="Y69" i="88"/>
  <c r="Y84" i="88" s="1"/>
  <c r="AC30" i="72" s="1"/>
  <c r="X69" i="88"/>
  <c r="X84" i="88" s="1"/>
  <c r="AB30" i="72" s="1"/>
  <c r="W69" i="88"/>
  <c r="W84" i="88" s="1"/>
  <c r="AA30" i="72" s="1"/>
  <c r="V69" i="88"/>
  <c r="V84" i="88" s="1"/>
  <c r="Z30" i="72" s="1"/>
  <c r="U69" i="88"/>
  <c r="U84" i="88" s="1"/>
  <c r="Y30" i="72" s="1"/>
  <c r="T69" i="88"/>
  <c r="S69" i="88"/>
  <c r="S84" i="88" s="1"/>
  <c r="W30" i="72" s="1"/>
  <c r="R69" i="88"/>
  <c r="R84" i="88" s="1"/>
  <c r="V30" i="72" s="1"/>
  <c r="Q69" i="88"/>
  <c r="P69" i="88"/>
  <c r="O69" i="88"/>
  <c r="AC68" i="88"/>
  <c r="AB68" i="88"/>
  <c r="AB83" i="88" s="1"/>
  <c r="AF28" i="72" s="1"/>
  <c r="AA68" i="88"/>
  <c r="AA83" i="88" s="1"/>
  <c r="AE28" i="72" s="1"/>
  <c r="Z68" i="88"/>
  <c r="Z83" i="88" s="1"/>
  <c r="AD28" i="72" s="1"/>
  <c r="Y68" i="88"/>
  <c r="X68" i="88"/>
  <c r="W68" i="88"/>
  <c r="V68" i="88"/>
  <c r="U68" i="88"/>
  <c r="U83" i="88" s="1"/>
  <c r="Y28" i="72" s="1"/>
  <c r="T68" i="88"/>
  <c r="S68" i="88"/>
  <c r="R68" i="88"/>
  <c r="Q68" i="88"/>
  <c r="Q83" i="88" s="1"/>
  <c r="U28" i="72" s="1"/>
  <c r="P68" i="88"/>
  <c r="P83" i="88" s="1"/>
  <c r="T28" i="72" s="1"/>
  <c r="O68" i="88"/>
  <c r="F66" i="88"/>
  <c r="G66" i="88" s="1"/>
  <c r="H66" i="88" s="1"/>
  <c r="I66" i="88" s="1"/>
  <c r="J66" i="88" s="1"/>
  <c r="K66" i="88" s="1"/>
  <c r="L66" i="88" s="1"/>
  <c r="M66" i="88" s="1"/>
  <c r="N66" i="88" s="1"/>
  <c r="O66" i="88" s="1"/>
  <c r="P66" i="88" s="1"/>
  <c r="Q66" i="88" s="1"/>
  <c r="R66" i="88" s="1"/>
  <c r="S66" i="88" s="1"/>
  <c r="T66" i="88" s="1"/>
  <c r="U66" i="88" s="1"/>
  <c r="V66" i="88" s="1"/>
  <c r="W66" i="88" s="1"/>
  <c r="X66" i="88" s="1"/>
  <c r="Y66" i="88" s="1"/>
  <c r="Z66" i="88" s="1"/>
  <c r="AA66" i="88" s="1"/>
  <c r="AB66" i="88" s="1"/>
  <c r="AC66" i="88" s="1"/>
  <c r="J60" i="88"/>
  <c r="N34" i="81" s="1"/>
  <c r="AC59" i="88"/>
  <c r="AG33" i="81" s="1"/>
  <c r="AB59" i="88"/>
  <c r="AF33" i="81" s="1"/>
  <c r="AA59" i="88"/>
  <c r="AE33" i="81" s="1"/>
  <c r="Z59" i="88"/>
  <c r="AD33" i="81" s="1"/>
  <c r="Y59" i="88"/>
  <c r="AC33" i="81" s="1"/>
  <c r="X59" i="88"/>
  <c r="AB33" i="81" s="1"/>
  <c r="W59" i="88"/>
  <c r="AA33" i="81" s="1"/>
  <c r="V59" i="88"/>
  <c r="Z33" i="81" s="1"/>
  <c r="U59" i="88"/>
  <c r="Y33" i="81" s="1"/>
  <c r="T59" i="88"/>
  <c r="X33" i="81" s="1"/>
  <c r="S59" i="88"/>
  <c r="W33" i="81" s="1"/>
  <c r="R59" i="88"/>
  <c r="V33" i="81" s="1"/>
  <c r="Q59" i="88"/>
  <c r="U33" i="81" s="1"/>
  <c r="P59" i="88"/>
  <c r="T33" i="81" s="1"/>
  <c r="O59" i="88"/>
  <c r="S33" i="81" s="1"/>
  <c r="N59" i="88"/>
  <c r="R33" i="81" s="1"/>
  <c r="M59" i="88"/>
  <c r="Q33" i="81" s="1"/>
  <c r="L59" i="88"/>
  <c r="P33" i="81" s="1"/>
  <c r="K59" i="88"/>
  <c r="O33" i="81" s="1"/>
  <c r="J59" i="88"/>
  <c r="N33" i="81" s="1"/>
  <c r="I59" i="88"/>
  <c r="M33" i="81" s="1"/>
  <c r="H59" i="88"/>
  <c r="L33" i="81" s="1"/>
  <c r="G59" i="88"/>
  <c r="K33" i="81" s="1"/>
  <c r="F59" i="88"/>
  <c r="J33" i="81" s="1"/>
  <c r="E59" i="88"/>
  <c r="I33" i="81" s="1"/>
  <c r="S57" i="88"/>
  <c r="W31" i="81" s="1"/>
  <c r="R57" i="88"/>
  <c r="V31" i="81" s="1"/>
  <c r="Y55" i="88"/>
  <c r="AC28" i="81" s="1"/>
  <c r="W55" i="88"/>
  <c r="AA28" i="81" s="1"/>
  <c r="AC52" i="88"/>
  <c r="AB52" i="88"/>
  <c r="AA52" i="88"/>
  <c r="Z52" i="88"/>
  <c r="Y52" i="88"/>
  <c r="X52" i="88"/>
  <c r="W52" i="88"/>
  <c r="V52" i="88"/>
  <c r="U52" i="88"/>
  <c r="T52" i="88"/>
  <c r="S52" i="88"/>
  <c r="R52" i="88"/>
  <c r="Q52" i="88"/>
  <c r="P52" i="88"/>
  <c r="O52" i="88"/>
  <c r="N52" i="88"/>
  <c r="M52" i="88"/>
  <c r="L52" i="88"/>
  <c r="K52" i="88"/>
  <c r="J52" i="88"/>
  <c r="I52" i="88"/>
  <c r="H52" i="88"/>
  <c r="G52" i="88"/>
  <c r="F52" i="88"/>
  <c r="E52" i="88"/>
  <c r="AC44" i="88"/>
  <c r="AC60" i="88" s="1"/>
  <c r="AG34" i="81" s="1"/>
  <c r="AB44" i="88"/>
  <c r="AB60" i="88" s="1"/>
  <c r="AF34" i="81" s="1"/>
  <c r="AA44" i="88"/>
  <c r="AA60" i="88" s="1"/>
  <c r="AE34" i="81" s="1"/>
  <c r="Z44" i="88"/>
  <c r="Z60" i="88" s="1"/>
  <c r="AD34" i="81" s="1"/>
  <c r="Y44" i="88"/>
  <c r="Y60" i="88" s="1"/>
  <c r="AC34" i="81" s="1"/>
  <c r="X44" i="88"/>
  <c r="X60" i="88" s="1"/>
  <c r="AB34" i="81" s="1"/>
  <c r="W44" i="88"/>
  <c r="W60" i="88" s="1"/>
  <c r="AA34" i="81" s="1"/>
  <c r="V44" i="88"/>
  <c r="V60" i="88" s="1"/>
  <c r="Z34" i="81" s="1"/>
  <c r="U44" i="88"/>
  <c r="U60" i="88" s="1"/>
  <c r="Y34" i="81" s="1"/>
  <c r="T44" i="88"/>
  <c r="T60" i="88" s="1"/>
  <c r="X34" i="81" s="1"/>
  <c r="S44" i="88"/>
  <c r="S60" i="88" s="1"/>
  <c r="W34" i="81" s="1"/>
  <c r="R44" i="88"/>
  <c r="R60" i="88" s="1"/>
  <c r="V34" i="81" s="1"/>
  <c r="Q44" i="88"/>
  <c r="Q60" i="88" s="1"/>
  <c r="U34" i="81" s="1"/>
  <c r="P44" i="88"/>
  <c r="P60" i="88" s="1"/>
  <c r="T34" i="81" s="1"/>
  <c r="O44" i="88"/>
  <c r="O60" i="88" s="1"/>
  <c r="S34" i="81" s="1"/>
  <c r="N44" i="88"/>
  <c r="N60" i="88" s="1"/>
  <c r="R34" i="81" s="1"/>
  <c r="M44" i="88"/>
  <c r="M60" i="88" s="1"/>
  <c r="Q34" i="81" s="1"/>
  <c r="L44" i="88"/>
  <c r="L60" i="88" s="1"/>
  <c r="P34" i="81" s="1"/>
  <c r="K44" i="88"/>
  <c r="K60" i="88" s="1"/>
  <c r="O34" i="81" s="1"/>
  <c r="J44" i="88"/>
  <c r="AC43" i="88"/>
  <c r="AC58" i="88" s="1"/>
  <c r="AG32" i="81" s="1"/>
  <c r="AB43" i="88"/>
  <c r="AB58" i="88" s="1"/>
  <c r="AF32" i="81" s="1"/>
  <c r="AA43" i="88"/>
  <c r="AA58" i="88" s="1"/>
  <c r="AE32" i="81" s="1"/>
  <c r="Z43" i="88"/>
  <c r="Z58" i="88" s="1"/>
  <c r="AD32" i="81" s="1"/>
  <c r="Y43" i="88"/>
  <c r="Y58" i="88" s="1"/>
  <c r="AC32" i="81" s="1"/>
  <c r="X43" i="88"/>
  <c r="X58" i="88" s="1"/>
  <c r="AB32" i="81" s="1"/>
  <c r="W43" i="88"/>
  <c r="W58" i="88" s="1"/>
  <c r="AA32" i="81" s="1"/>
  <c r="V43" i="88"/>
  <c r="V58" i="88" s="1"/>
  <c r="Z32" i="81" s="1"/>
  <c r="U43" i="88"/>
  <c r="U58" i="88" s="1"/>
  <c r="Y32" i="81" s="1"/>
  <c r="T43" i="88"/>
  <c r="S43" i="88"/>
  <c r="R43" i="88"/>
  <c r="R58" i="88" s="1"/>
  <c r="V32" i="81" s="1"/>
  <c r="Q43" i="88"/>
  <c r="Q58" i="88" s="1"/>
  <c r="U32" i="81" s="1"/>
  <c r="P43" i="88"/>
  <c r="P58" i="88" s="1"/>
  <c r="T32" i="81" s="1"/>
  <c r="O43" i="88"/>
  <c r="O58" i="88" s="1"/>
  <c r="S32" i="81" s="1"/>
  <c r="N43" i="88"/>
  <c r="N58" i="88" s="1"/>
  <c r="R32" i="81" s="1"/>
  <c r="M43" i="88"/>
  <c r="M58" i="88" s="1"/>
  <c r="Q32" i="81" s="1"/>
  <c r="L43" i="88"/>
  <c r="L58" i="88" s="1"/>
  <c r="P32" i="81" s="1"/>
  <c r="K43" i="88"/>
  <c r="K58" i="88" s="1"/>
  <c r="O32" i="81" s="1"/>
  <c r="J43" i="88"/>
  <c r="J58" i="88" s="1"/>
  <c r="N32" i="81" s="1"/>
  <c r="I43" i="88"/>
  <c r="I58" i="88" s="1"/>
  <c r="M32" i="81" s="1"/>
  <c r="G43" i="88"/>
  <c r="G58" i="88" s="1"/>
  <c r="K32" i="81" s="1"/>
  <c r="F43" i="88"/>
  <c r="F58" i="88" s="1"/>
  <c r="J32" i="81" s="1"/>
  <c r="AC42" i="88"/>
  <c r="AC57" i="88" s="1"/>
  <c r="AG31" i="81" s="1"/>
  <c r="AB42" i="88"/>
  <c r="AB57" i="88" s="1"/>
  <c r="AF31" i="81" s="1"/>
  <c r="AA42" i="88"/>
  <c r="AA57" i="88" s="1"/>
  <c r="AE31" i="81" s="1"/>
  <c r="Z42" i="88"/>
  <c r="Z57" i="88" s="1"/>
  <c r="AD31" i="81" s="1"/>
  <c r="Y42" i="88"/>
  <c r="Y57" i="88" s="1"/>
  <c r="AC31" i="81" s="1"/>
  <c r="X42" i="88"/>
  <c r="X57" i="88" s="1"/>
  <c r="AB31" i="81" s="1"/>
  <c r="W42" i="88"/>
  <c r="W57" i="88" s="1"/>
  <c r="AA31" i="81" s="1"/>
  <c r="V42" i="88"/>
  <c r="V57" i="88" s="1"/>
  <c r="Z31" i="81" s="1"/>
  <c r="U42" i="88"/>
  <c r="T42" i="88"/>
  <c r="T57" i="88" s="1"/>
  <c r="X31" i="81" s="1"/>
  <c r="S42" i="88"/>
  <c r="R42" i="88"/>
  <c r="Q42" i="88"/>
  <c r="Q57" i="88" s="1"/>
  <c r="U31" i="81" s="1"/>
  <c r="P42" i="88"/>
  <c r="P57" i="88" s="1"/>
  <c r="T31" i="81" s="1"/>
  <c r="O42" i="88"/>
  <c r="O57" i="88" s="1"/>
  <c r="S31" i="81" s="1"/>
  <c r="N42" i="88"/>
  <c r="N57" i="88" s="1"/>
  <c r="R31" i="81" s="1"/>
  <c r="M42" i="88"/>
  <c r="M57" i="88" s="1"/>
  <c r="Q31" i="81" s="1"/>
  <c r="L42" i="88"/>
  <c r="L57" i="88" s="1"/>
  <c r="P31" i="81" s="1"/>
  <c r="K42" i="88"/>
  <c r="K57" i="88" s="1"/>
  <c r="O31" i="81" s="1"/>
  <c r="J42" i="88"/>
  <c r="J57" i="88" s="1"/>
  <c r="N31" i="81" s="1"/>
  <c r="G42" i="88"/>
  <c r="G57" i="88" s="1"/>
  <c r="K31" i="81" s="1"/>
  <c r="F42" i="88"/>
  <c r="F57" i="88" s="1"/>
  <c r="J31" i="81" s="1"/>
  <c r="E42" i="88"/>
  <c r="E57" i="88" s="1"/>
  <c r="I31" i="81" s="1"/>
  <c r="AC41" i="88"/>
  <c r="AB41" i="88"/>
  <c r="AA41" i="88"/>
  <c r="AA56" i="88" s="1"/>
  <c r="AE30" i="81" s="1"/>
  <c r="Z41" i="88"/>
  <c r="Z56" i="88" s="1"/>
  <c r="AD30" i="81" s="1"/>
  <c r="Y41" i="88"/>
  <c r="Y56" i="88" s="1"/>
  <c r="AC30" i="81" s="1"/>
  <c r="X41" i="88"/>
  <c r="X56" i="88" s="1"/>
  <c r="AB30" i="81" s="1"/>
  <c r="W41" i="88"/>
  <c r="W56" i="88" s="1"/>
  <c r="AA30" i="81" s="1"/>
  <c r="V41" i="88"/>
  <c r="U41" i="88"/>
  <c r="U56" i="88" s="1"/>
  <c r="Y30" i="81" s="1"/>
  <c r="T41" i="88"/>
  <c r="T56" i="88" s="1"/>
  <c r="X30" i="81" s="1"/>
  <c r="S41" i="88"/>
  <c r="S56" i="88" s="1"/>
  <c r="W30" i="81" s="1"/>
  <c r="R41" i="88"/>
  <c r="R56" i="88" s="1"/>
  <c r="V30" i="81" s="1"/>
  <c r="Q41" i="88"/>
  <c r="Q56" i="88" s="1"/>
  <c r="U30" i="81" s="1"/>
  <c r="P41" i="88"/>
  <c r="P56" i="88" s="1"/>
  <c r="T30" i="81" s="1"/>
  <c r="O41" i="88"/>
  <c r="O56" i="88" s="1"/>
  <c r="S30" i="81" s="1"/>
  <c r="N41" i="88"/>
  <c r="N56" i="88" s="1"/>
  <c r="R30" i="81" s="1"/>
  <c r="M41" i="88"/>
  <c r="M56" i="88" s="1"/>
  <c r="Q30" i="81" s="1"/>
  <c r="L41" i="88"/>
  <c r="L56" i="88" s="1"/>
  <c r="P30" i="81" s="1"/>
  <c r="K41" i="88"/>
  <c r="K56" i="88" s="1"/>
  <c r="O30" i="81" s="1"/>
  <c r="J41" i="88"/>
  <c r="J56" i="88" s="1"/>
  <c r="N30" i="81" s="1"/>
  <c r="I41" i="88"/>
  <c r="I56" i="88" s="1"/>
  <c r="M30" i="81" s="1"/>
  <c r="H41" i="88"/>
  <c r="H56" i="88" s="1"/>
  <c r="L30" i="81" s="1"/>
  <c r="G41" i="88"/>
  <c r="G56" i="88" s="1"/>
  <c r="K30" i="81" s="1"/>
  <c r="F41" i="88"/>
  <c r="F56" i="88" s="1"/>
  <c r="J30" i="81" s="1"/>
  <c r="AC40" i="88"/>
  <c r="AC55" i="88" s="1"/>
  <c r="AG28" i="81" s="1"/>
  <c r="AB40" i="88"/>
  <c r="AB55" i="88" s="1"/>
  <c r="AF28" i="81" s="1"/>
  <c r="AA40" i="88"/>
  <c r="AA55" i="88" s="1"/>
  <c r="AE28" i="81" s="1"/>
  <c r="Z40" i="88"/>
  <c r="Z55" i="88" s="1"/>
  <c r="AD28" i="81" s="1"/>
  <c r="Y40" i="88"/>
  <c r="X40" i="88"/>
  <c r="X55" i="88" s="1"/>
  <c r="AB28" i="81" s="1"/>
  <c r="W40" i="88"/>
  <c r="V40" i="88"/>
  <c r="V55" i="88" s="1"/>
  <c r="Z28" i="81" s="1"/>
  <c r="U40" i="88"/>
  <c r="U55" i="88" s="1"/>
  <c r="Y28" i="81" s="1"/>
  <c r="T40" i="88"/>
  <c r="T55" i="88" s="1"/>
  <c r="X28" i="81" s="1"/>
  <c r="S40" i="88"/>
  <c r="S55" i="88" s="1"/>
  <c r="W28" i="81" s="1"/>
  <c r="R40" i="88"/>
  <c r="Q40" i="88"/>
  <c r="P40" i="88"/>
  <c r="O40" i="88"/>
  <c r="N40" i="88"/>
  <c r="M40" i="88"/>
  <c r="L40" i="88"/>
  <c r="K40" i="88"/>
  <c r="J40" i="88"/>
  <c r="J55" i="88" s="1"/>
  <c r="N28" i="81" s="1"/>
  <c r="F38" i="88"/>
  <c r="G38" i="88" s="1"/>
  <c r="H38" i="88" s="1"/>
  <c r="I38" i="88" s="1"/>
  <c r="J38" i="88" s="1"/>
  <c r="K38" i="88" s="1"/>
  <c r="L38" i="88" s="1"/>
  <c r="M38" i="88" s="1"/>
  <c r="N38" i="88" s="1"/>
  <c r="O38" i="88" s="1"/>
  <c r="P38" i="88" s="1"/>
  <c r="Q38" i="88" s="1"/>
  <c r="R38" i="88" s="1"/>
  <c r="S38" i="88" s="1"/>
  <c r="T38" i="88" s="1"/>
  <c r="U38" i="88" s="1"/>
  <c r="V38" i="88" s="1"/>
  <c r="W38" i="88" s="1"/>
  <c r="X38" i="88" s="1"/>
  <c r="Y38" i="88" s="1"/>
  <c r="Z38" i="88" s="1"/>
  <c r="AA38" i="88" s="1"/>
  <c r="AB38" i="88" s="1"/>
  <c r="AC38" i="88" s="1"/>
  <c r="R32" i="88"/>
  <c r="V34" i="68" s="1"/>
  <c r="AC31" i="88"/>
  <c r="AG33" i="68" s="1"/>
  <c r="AB31" i="88"/>
  <c r="AF33" i="68" s="1"/>
  <c r="AA31" i="88"/>
  <c r="AE33" i="68" s="1"/>
  <c r="Z31" i="88"/>
  <c r="AD33" i="68" s="1"/>
  <c r="Y31" i="88"/>
  <c r="AC33" i="68" s="1"/>
  <c r="X31" i="88"/>
  <c r="AB33" i="68" s="1"/>
  <c r="W31" i="88"/>
  <c r="AA33" i="68" s="1"/>
  <c r="V31" i="88"/>
  <c r="Z33" i="68" s="1"/>
  <c r="U31" i="88"/>
  <c r="Y33" i="68" s="1"/>
  <c r="T31" i="88"/>
  <c r="X33" i="68" s="1"/>
  <c r="S31" i="88"/>
  <c r="W33" i="68" s="1"/>
  <c r="R31" i="88"/>
  <c r="V33" i="68" s="1"/>
  <c r="Q31" i="88"/>
  <c r="U33" i="68" s="1"/>
  <c r="P31" i="88"/>
  <c r="T33" i="68" s="1"/>
  <c r="O31" i="88"/>
  <c r="S33" i="68" s="1"/>
  <c r="N31" i="88"/>
  <c r="R33" i="68" s="1"/>
  <c r="M31" i="88"/>
  <c r="Q33" i="68" s="1"/>
  <c r="L31" i="88"/>
  <c r="P33" i="68" s="1"/>
  <c r="K31" i="88"/>
  <c r="O33" i="68" s="1"/>
  <c r="J31" i="88"/>
  <c r="N33" i="68" s="1"/>
  <c r="I31" i="88"/>
  <c r="M33" i="68" s="1"/>
  <c r="H31" i="88"/>
  <c r="L33" i="68" s="1"/>
  <c r="G31" i="88"/>
  <c r="K33" i="68" s="1"/>
  <c r="F31" i="88"/>
  <c r="J33" i="68" s="1"/>
  <c r="E31" i="88"/>
  <c r="I33" i="68" s="1"/>
  <c r="AA30" i="88"/>
  <c r="AE32" i="68" s="1"/>
  <c r="I30" i="88"/>
  <c r="M32" i="68" s="1"/>
  <c r="G30" i="88"/>
  <c r="K32" i="68" s="1"/>
  <c r="AA29" i="88"/>
  <c r="AE31" i="68" s="1"/>
  <c r="Z29" i="88"/>
  <c r="AD31" i="68" s="1"/>
  <c r="Y29" i="88"/>
  <c r="AC31" i="68" s="1"/>
  <c r="X29" i="88"/>
  <c r="AB31" i="68" s="1"/>
  <c r="W29" i="88"/>
  <c r="AA31" i="68" s="1"/>
  <c r="I29" i="88"/>
  <c r="M31" i="68" s="1"/>
  <c r="G29" i="88"/>
  <c r="K31" i="68" s="1"/>
  <c r="Q28" i="88"/>
  <c r="U30" i="68" s="1"/>
  <c r="AC24" i="88"/>
  <c r="AB24" i="88"/>
  <c r="AA24" i="88"/>
  <c r="Z24" i="88"/>
  <c r="Y24" i="88"/>
  <c r="X24" i="88"/>
  <c r="W24" i="88"/>
  <c r="V24" i="88"/>
  <c r="U24" i="88"/>
  <c r="T24" i="88"/>
  <c r="S24" i="88"/>
  <c r="R24" i="88"/>
  <c r="Q24" i="88"/>
  <c r="P24" i="88"/>
  <c r="O24" i="88"/>
  <c r="N24" i="88"/>
  <c r="M24" i="88"/>
  <c r="L24" i="88"/>
  <c r="K24" i="88"/>
  <c r="J24" i="88"/>
  <c r="I24" i="88"/>
  <c r="H24" i="88"/>
  <c r="G24" i="88"/>
  <c r="F24" i="88"/>
  <c r="E24" i="88"/>
  <c r="AC16" i="88"/>
  <c r="AC32" i="88" s="1"/>
  <c r="AG34" i="68" s="1"/>
  <c r="AB16" i="88"/>
  <c r="AB32" i="88" s="1"/>
  <c r="AF34" i="68" s="1"/>
  <c r="AA16" i="88"/>
  <c r="AA32" i="88" s="1"/>
  <c r="AE34" i="68" s="1"/>
  <c r="Z16" i="88"/>
  <c r="Z32" i="88" s="1"/>
  <c r="AD34" i="68" s="1"/>
  <c r="Y16" i="88"/>
  <c r="Y32" i="88" s="1"/>
  <c r="AC34" i="68" s="1"/>
  <c r="X16" i="88"/>
  <c r="X32" i="88" s="1"/>
  <c r="AB34" i="68" s="1"/>
  <c r="W16" i="88"/>
  <c r="W32" i="88" s="1"/>
  <c r="AA34" i="68" s="1"/>
  <c r="V16" i="88"/>
  <c r="V32" i="88" s="1"/>
  <c r="Z34" i="68" s="1"/>
  <c r="U16" i="88"/>
  <c r="U32" i="88" s="1"/>
  <c r="Y34" i="68" s="1"/>
  <c r="T16" i="88"/>
  <c r="T32" i="88" s="1"/>
  <c r="X34" i="68" s="1"/>
  <c r="S16" i="88"/>
  <c r="S32" i="88" s="1"/>
  <c r="W34" i="68" s="1"/>
  <c r="R16" i="88"/>
  <c r="Q16" i="88"/>
  <c r="Q32" i="88" s="1"/>
  <c r="U34" i="68" s="1"/>
  <c r="P16" i="88"/>
  <c r="P32" i="88" s="1"/>
  <c r="T34" i="68" s="1"/>
  <c r="O16" i="88"/>
  <c r="O32" i="88" s="1"/>
  <c r="S34" i="68" s="1"/>
  <c r="N16" i="88"/>
  <c r="N72" i="88" s="1"/>
  <c r="N88" i="88" s="1"/>
  <c r="R34" i="72" s="1"/>
  <c r="M16" i="88"/>
  <c r="M72" i="88" s="1"/>
  <c r="M88" i="88" s="1"/>
  <c r="Q34" i="72" s="1"/>
  <c r="L16" i="88"/>
  <c r="L72" i="88" s="1"/>
  <c r="L88" i="88" s="1"/>
  <c r="P34" i="72" s="1"/>
  <c r="K16" i="88"/>
  <c r="J16" i="88"/>
  <c r="I16" i="88"/>
  <c r="H16" i="88"/>
  <c r="H32" i="88" s="1"/>
  <c r="L34" i="68" s="1"/>
  <c r="G16" i="88"/>
  <c r="G32" i="88" s="1"/>
  <c r="K34" i="68" s="1"/>
  <c r="F16" i="88"/>
  <c r="F72" i="88" s="1"/>
  <c r="F88" i="88" s="1"/>
  <c r="J34" i="72" s="1"/>
  <c r="E16" i="88"/>
  <c r="E72" i="88" s="1"/>
  <c r="E88" i="88" s="1"/>
  <c r="I34" i="72" s="1"/>
  <c r="AC15" i="88"/>
  <c r="AC30" i="88" s="1"/>
  <c r="AG32" i="68" s="1"/>
  <c r="AB15" i="88"/>
  <c r="AB30" i="88" s="1"/>
  <c r="AF32" i="68" s="1"/>
  <c r="AA15" i="88"/>
  <c r="Z15" i="88"/>
  <c r="Z30" i="88" s="1"/>
  <c r="AD32" i="68" s="1"/>
  <c r="Y15" i="88"/>
  <c r="Y30" i="88" s="1"/>
  <c r="AC32" i="68" s="1"/>
  <c r="X15" i="88"/>
  <c r="X30" i="88" s="1"/>
  <c r="AB32" i="68" s="1"/>
  <c r="W15" i="88"/>
  <c r="W30" i="88" s="1"/>
  <c r="AA32" i="68" s="1"/>
  <c r="V15" i="88"/>
  <c r="V30" i="88" s="1"/>
  <c r="Z32" i="68" s="1"/>
  <c r="U15" i="88"/>
  <c r="U30" i="88" s="1"/>
  <c r="Y32" i="68" s="1"/>
  <c r="T15" i="88"/>
  <c r="T30" i="88" s="1"/>
  <c r="X32" i="68" s="1"/>
  <c r="S15" i="88"/>
  <c r="S30" i="88" s="1"/>
  <c r="W32" i="68" s="1"/>
  <c r="R15" i="88"/>
  <c r="R30" i="88" s="1"/>
  <c r="V32" i="68" s="1"/>
  <c r="Q15" i="88"/>
  <c r="Q30" i="88" s="1"/>
  <c r="U32" i="68" s="1"/>
  <c r="P15" i="88"/>
  <c r="P30" i="88" s="1"/>
  <c r="T32" i="68" s="1"/>
  <c r="O15" i="88"/>
  <c r="O30" i="88" s="1"/>
  <c r="S32" i="68" s="1"/>
  <c r="N15" i="88"/>
  <c r="M15" i="88"/>
  <c r="L15" i="88"/>
  <c r="K15" i="88"/>
  <c r="J15" i="88"/>
  <c r="J71" i="88" s="1"/>
  <c r="J86" i="88" s="1"/>
  <c r="N32" i="72" s="1"/>
  <c r="I15" i="88"/>
  <c r="I71" i="88" s="1"/>
  <c r="I86" i="88" s="1"/>
  <c r="M32" i="72" s="1"/>
  <c r="H15" i="88"/>
  <c r="H71" i="88" s="1"/>
  <c r="H86" i="88" s="1"/>
  <c r="L32" i="72" s="1"/>
  <c r="G15" i="88"/>
  <c r="G71" i="88" s="1"/>
  <c r="G86" i="88" s="1"/>
  <c r="K32" i="72" s="1"/>
  <c r="F15" i="88"/>
  <c r="F30" i="88" s="1"/>
  <c r="J32" i="68" s="1"/>
  <c r="E15" i="88"/>
  <c r="E71" i="88" s="1"/>
  <c r="E86" i="88" s="1"/>
  <c r="I32" i="72" s="1"/>
  <c r="AC14" i="88"/>
  <c r="AC29" i="88" s="1"/>
  <c r="AG31" i="68" s="1"/>
  <c r="AB14" i="88"/>
  <c r="AB29" i="88" s="1"/>
  <c r="AF31" i="68" s="1"/>
  <c r="AA14" i="88"/>
  <c r="Z14" i="88"/>
  <c r="Y14" i="88"/>
  <c r="X14" i="88"/>
  <c r="W14" i="88"/>
  <c r="V14" i="88"/>
  <c r="V29" i="88" s="1"/>
  <c r="Z31" i="68" s="1"/>
  <c r="U14" i="88"/>
  <c r="U29" i="88" s="1"/>
  <c r="Y31" i="68" s="1"/>
  <c r="T14" i="88"/>
  <c r="T29" i="88" s="1"/>
  <c r="X31" i="68" s="1"/>
  <c r="S14" i="88"/>
  <c r="S29" i="88" s="1"/>
  <c r="W31" i="68" s="1"/>
  <c r="R14" i="88"/>
  <c r="R29" i="88" s="1"/>
  <c r="V31" i="68" s="1"/>
  <c r="Q14" i="88"/>
  <c r="Q29" i="88" s="1"/>
  <c r="U31" i="68" s="1"/>
  <c r="P14" i="88"/>
  <c r="P29" i="88" s="1"/>
  <c r="T31" i="68" s="1"/>
  <c r="O14" i="88"/>
  <c r="O29" i="88" s="1"/>
  <c r="S31" i="68" s="1"/>
  <c r="N14" i="88"/>
  <c r="N70" i="88" s="1"/>
  <c r="N85" i="88" s="1"/>
  <c r="R31" i="72" s="1"/>
  <c r="M14" i="88"/>
  <c r="M29" i="88" s="1"/>
  <c r="Q31" i="68" s="1"/>
  <c r="L14" i="88"/>
  <c r="L70" i="88" s="1"/>
  <c r="L85" i="88" s="1"/>
  <c r="P31" i="72" s="1"/>
  <c r="K14" i="88"/>
  <c r="K29" i="88" s="1"/>
  <c r="O31" i="68" s="1"/>
  <c r="J14" i="88"/>
  <c r="J29" i="88" s="1"/>
  <c r="N31" i="68" s="1"/>
  <c r="I14" i="88"/>
  <c r="H14" i="88"/>
  <c r="G14" i="88"/>
  <c r="G70" i="88" s="1"/>
  <c r="G85" i="88" s="1"/>
  <c r="K31" i="72" s="1"/>
  <c r="F14" i="88"/>
  <c r="F29" i="88" s="1"/>
  <c r="J31" i="68" s="1"/>
  <c r="E14" i="88"/>
  <c r="AC13" i="88"/>
  <c r="AC28" i="88" s="1"/>
  <c r="AG30" i="68" s="1"/>
  <c r="AB13" i="88"/>
  <c r="AB28" i="88" s="1"/>
  <c r="AF30" i="68" s="1"/>
  <c r="AA13" i="88"/>
  <c r="AA28" i="88" s="1"/>
  <c r="AE30" i="68" s="1"/>
  <c r="Z13" i="88"/>
  <c r="Z28" i="88" s="1"/>
  <c r="AD30" i="68" s="1"/>
  <c r="Y13" i="88"/>
  <c r="Y28" i="88" s="1"/>
  <c r="AC30" i="68" s="1"/>
  <c r="X13" i="88"/>
  <c r="X28" i="88" s="1"/>
  <c r="AB30" i="68" s="1"/>
  <c r="W13" i="88"/>
  <c r="W28" i="88" s="1"/>
  <c r="AA30" i="68" s="1"/>
  <c r="V13" i="88"/>
  <c r="V28" i="88" s="1"/>
  <c r="Z30" i="68" s="1"/>
  <c r="U13" i="88"/>
  <c r="U28" i="88" s="1"/>
  <c r="Y30" i="68" s="1"/>
  <c r="T13" i="88"/>
  <c r="T28" i="88" s="1"/>
  <c r="X30" i="68" s="1"/>
  <c r="S13" i="88"/>
  <c r="S28" i="88" s="1"/>
  <c r="W30" i="68" s="1"/>
  <c r="R13" i="88"/>
  <c r="R28" i="88" s="1"/>
  <c r="V30" i="68" s="1"/>
  <c r="Q13" i="88"/>
  <c r="P13" i="88"/>
  <c r="O13" i="88"/>
  <c r="O28" i="88" s="1"/>
  <c r="S30" i="68" s="1"/>
  <c r="N13" i="88"/>
  <c r="N69" i="88" s="1"/>
  <c r="N84" i="88" s="1"/>
  <c r="R30" i="72" s="1"/>
  <c r="M13" i="88"/>
  <c r="L13" i="88"/>
  <c r="L69" i="88" s="1"/>
  <c r="L84" i="88" s="1"/>
  <c r="P30" i="72" s="1"/>
  <c r="K13" i="88"/>
  <c r="K69" i="88" s="1"/>
  <c r="K84" i="88" s="1"/>
  <c r="O30" i="72" s="1"/>
  <c r="J13" i="88"/>
  <c r="J69" i="88" s="1"/>
  <c r="J84" i="88" s="1"/>
  <c r="N30" i="72" s="1"/>
  <c r="I13" i="88"/>
  <c r="I69" i="88" s="1"/>
  <c r="I84" i="88" s="1"/>
  <c r="M30" i="72" s="1"/>
  <c r="H13" i="88"/>
  <c r="H69" i="88" s="1"/>
  <c r="H84" i="88" s="1"/>
  <c r="L30" i="72" s="1"/>
  <c r="G13" i="88"/>
  <c r="F13" i="88"/>
  <c r="E13" i="88"/>
  <c r="AC12" i="88"/>
  <c r="AC27" i="88" s="1"/>
  <c r="AB12" i="88"/>
  <c r="AA12" i="88"/>
  <c r="AA27" i="88" s="1"/>
  <c r="AE28" i="68" s="1"/>
  <c r="Z12" i="88"/>
  <c r="Z27" i="88" s="1"/>
  <c r="AD28" i="68" s="1"/>
  <c r="Y12" i="88"/>
  <c r="Y27" i="88" s="1"/>
  <c r="AC28" i="68" s="1"/>
  <c r="X12" i="88"/>
  <c r="X27" i="88" s="1"/>
  <c r="AB28" i="68" s="1"/>
  <c r="W12" i="88"/>
  <c r="V12" i="88"/>
  <c r="V27" i="88" s="1"/>
  <c r="Z28" i="68" s="1"/>
  <c r="U12" i="88"/>
  <c r="U27" i="88" s="1"/>
  <c r="Y28" i="68" s="1"/>
  <c r="T12" i="88"/>
  <c r="T27" i="88" s="1"/>
  <c r="X28" i="68" s="1"/>
  <c r="S12" i="88"/>
  <c r="S27" i="88" s="1"/>
  <c r="W28" i="68" s="1"/>
  <c r="R12" i="88"/>
  <c r="R27" i="88" s="1"/>
  <c r="V28" i="68" s="1"/>
  <c r="Q12" i="88"/>
  <c r="Q27" i="88" s="1"/>
  <c r="U28" i="68" s="1"/>
  <c r="P12" i="88"/>
  <c r="P27" i="88" s="1"/>
  <c r="T28" i="68" s="1"/>
  <c r="O12" i="88"/>
  <c r="O27" i="88" s="1"/>
  <c r="S28" i="68" s="1"/>
  <c r="N12" i="88"/>
  <c r="M12" i="88"/>
  <c r="L12" i="88"/>
  <c r="K12" i="88"/>
  <c r="J12" i="88"/>
  <c r="J27" i="88" s="1"/>
  <c r="N28" i="68" s="1"/>
  <c r="I12" i="88"/>
  <c r="H12" i="88"/>
  <c r="G12" i="88"/>
  <c r="F12" i="88"/>
  <c r="E12" i="88"/>
  <c r="E68" i="88" s="1"/>
  <c r="E83" i="88" s="1"/>
  <c r="I28" i="72" s="1"/>
  <c r="F10" i="88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U10" i="88" s="1"/>
  <c r="V10" i="88" s="1"/>
  <c r="W10" i="88" s="1"/>
  <c r="X10" i="88" s="1"/>
  <c r="Y10" i="88" s="1"/>
  <c r="Z10" i="88" s="1"/>
  <c r="AA10" i="88" s="1"/>
  <c r="AB10" i="88" s="1"/>
  <c r="AC10" i="88" s="1"/>
  <c r="A2" i="88"/>
  <c r="A1" i="88"/>
  <c r="N44" i="87"/>
  <c r="M44" i="87"/>
  <c r="L44" i="87"/>
  <c r="K44" i="87"/>
  <c r="J44" i="87"/>
  <c r="I44" i="87"/>
  <c r="H44" i="87"/>
  <c r="G44" i="87"/>
  <c r="F44" i="87"/>
  <c r="E44" i="87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I40" i="87"/>
  <c r="L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C29" i="87"/>
  <c r="AB29" i="87"/>
  <c r="AB45" i="87" s="1"/>
  <c r="AB46" i="87" s="1"/>
  <c r="AA29" i="87"/>
  <c r="AA30" i="87" s="1"/>
  <c r="Z29" i="87"/>
  <c r="Z30" i="87" s="1"/>
  <c r="Y29" i="87"/>
  <c r="Y30" i="87" s="1"/>
  <c r="X29" i="87"/>
  <c r="X30" i="87" s="1"/>
  <c r="W29" i="87"/>
  <c r="W30" i="87" s="1"/>
  <c r="V29" i="87"/>
  <c r="V30" i="87" s="1"/>
  <c r="U29" i="87"/>
  <c r="U30" i="87" s="1"/>
  <c r="T29" i="87"/>
  <c r="T45" i="87" s="1"/>
  <c r="T46" i="87" s="1"/>
  <c r="S29" i="87"/>
  <c r="S45" i="87" s="1"/>
  <c r="S46" i="87" s="1"/>
  <c r="R29" i="87"/>
  <c r="R45" i="87" s="1"/>
  <c r="R46" i="87" s="1"/>
  <c r="Q29" i="87"/>
  <c r="Q45" i="87" s="1"/>
  <c r="Q46" i="87" s="1"/>
  <c r="P29" i="87"/>
  <c r="P45" i="87" s="1"/>
  <c r="P46" i="87" s="1"/>
  <c r="O29" i="87"/>
  <c r="O30" i="87" s="1"/>
  <c r="N29" i="87"/>
  <c r="N30" i="87" s="1"/>
  <c r="M29" i="87"/>
  <c r="L29" i="87"/>
  <c r="K29" i="87"/>
  <c r="J29" i="87"/>
  <c r="J45" i="87" s="1"/>
  <c r="I29" i="87"/>
  <c r="I45" i="87" s="1"/>
  <c r="H29" i="87"/>
  <c r="H45" i="87" s="1"/>
  <c r="G29" i="87"/>
  <c r="G45" i="87" s="1"/>
  <c r="F29" i="87"/>
  <c r="F45" i="87" s="1"/>
  <c r="E29" i="87"/>
  <c r="I28" i="87"/>
  <c r="H28" i="87"/>
  <c r="G28" i="87"/>
  <c r="F28" i="87"/>
  <c r="E28" i="87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I24" i="87"/>
  <c r="H24" i="87"/>
  <c r="G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E30" i="87" l="1"/>
  <c r="I54" i="81" s="1"/>
  <c r="F46" i="87"/>
  <c r="J54" i="72" s="1"/>
  <c r="N45" i="87"/>
  <c r="H46" i="87"/>
  <c r="L54" i="72" s="1"/>
  <c r="W45" i="87"/>
  <c r="W46" i="87" s="1"/>
  <c r="P30" i="87"/>
  <c r="Q30" i="87"/>
  <c r="S30" i="87"/>
  <c r="W54" i="81" s="1"/>
  <c r="T30" i="87"/>
  <c r="AA54" i="81"/>
  <c r="AA54" i="72"/>
  <c r="AG54" i="81"/>
  <c r="G30" i="87"/>
  <c r="K54" i="81" s="1"/>
  <c r="I46" i="87"/>
  <c r="M54" i="72" s="1"/>
  <c r="H30" i="87"/>
  <c r="L54" i="81" s="1"/>
  <c r="J46" i="87"/>
  <c r="N54" i="72" s="1"/>
  <c r="P54" i="81"/>
  <c r="J30" i="87"/>
  <c r="N54" i="81" s="1"/>
  <c r="R54" i="81"/>
  <c r="S54" i="81"/>
  <c r="N46" i="87"/>
  <c r="R54" i="72" s="1"/>
  <c r="T54" i="72"/>
  <c r="T54" i="81"/>
  <c r="R30" i="87"/>
  <c r="E45" i="87"/>
  <c r="E46" i="87" s="1"/>
  <c r="I54" i="72" s="1"/>
  <c r="AB54" i="81"/>
  <c r="X45" i="87"/>
  <c r="X46" i="87" s="1"/>
  <c r="AB54" i="72" s="1"/>
  <c r="AC54" i="81"/>
  <c r="Y45" i="87"/>
  <c r="Y46" i="87" s="1"/>
  <c r="AC54" i="72" s="1"/>
  <c r="AD54" i="81"/>
  <c r="Z45" i="87"/>
  <c r="Z46" i="87" s="1"/>
  <c r="AD54" i="72" s="1"/>
  <c r="AE54" i="81"/>
  <c r="AA45" i="87"/>
  <c r="AA46" i="87" s="1"/>
  <c r="AE54" i="72" s="1"/>
  <c r="AF54" i="72"/>
  <c r="M54" i="81"/>
  <c r="U54" i="72"/>
  <c r="U54" i="81"/>
  <c r="V54" i="72"/>
  <c r="V54" i="81"/>
  <c r="W54" i="72"/>
  <c r="X54" i="72"/>
  <c r="X54" i="81"/>
  <c r="F30" i="87"/>
  <c r="J54" i="81" s="1"/>
  <c r="Y54" i="81"/>
  <c r="Z54" i="81"/>
  <c r="V45" i="87"/>
  <c r="V46" i="87" s="1"/>
  <c r="Z54" i="72" s="1"/>
  <c r="AC33" i="88"/>
  <c r="AG28" i="68"/>
  <c r="AC73" i="88"/>
  <c r="L28" i="88"/>
  <c r="P30" i="68" s="1"/>
  <c r="H28" i="88"/>
  <c r="L30" i="68" s="1"/>
  <c r="I28" i="88"/>
  <c r="M30" i="68" s="1"/>
  <c r="V17" i="88"/>
  <c r="J28" i="88"/>
  <c r="N30" i="68" s="1"/>
  <c r="K28" i="88"/>
  <c r="O30" i="68" s="1"/>
  <c r="N28" i="88"/>
  <c r="R30" i="68" s="1"/>
  <c r="E44" i="88"/>
  <c r="E60" i="88" s="1"/>
  <c r="I34" i="81" s="1"/>
  <c r="K17" i="88"/>
  <c r="K27" i="88"/>
  <c r="O28" i="68" s="1"/>
  <c r="F28" i="88"/>
  <c r="F69" i="88"/>
  <c r="F84" i="88" s="1"/>
  <c r="J30" i="72" s="1"/>
  <c r="K32" i="88"/>
  <c r="O34" i="68" s="1"/>
  <c r="K72" i="88"/>
  <c r="K88" i="88" s="1"/>
  <c r="O34" i="72" s="1"/>
  <c r="F44" i="88"/>
  <c r="F60" i="88" s="1"/>
  <c r="J34" i="81" s="1"/>
  <c r="Q73" i="88"/>
  <c r="L17" i="88"/>
  <c r="L27" i="88"/>
  <c r="P28" i="68" s="1"/>
  <c r="G17" i="88"/>
  <c r="G69" i="88"/>
  <c r="G84" i="88" s="1"/>
  <c r="K30" i="72" s="1"/>
  <c r="AA33" i="88"/>
  <c r="J45" i="88"/>
  <c r="M68" i="88"/>
  <c r="M83" i="88" s="1"/>
  <c r="Q28" i="72" s="1"/>
  <c r="M27" i="88"/>
  <c r="Q28" i="68" s="1"/>
  <c r="L29" i="88"/>
  <c r="P31" i="68" s="1"/>
  <c r="N68" i="88"/>
  <c r="N83" i="88" s="1"/>
  <c r="N27" i="88"/>
  <c r="N29" i="88"/>
  <c r="R31" i="68" s="1"/>
  <c r="E32" i="88"/>
  <c r="I34" i="68" s="1"/>
  <c r="E29" i="88"/>
  <c r="I31" i="68" s="1"/>
  <c r="E70" i="88"/>
  <c r="E85" i="88" s="1"/>
  <c r="I31" i="72" s="1"/>
  <c r="F32" i="88"/>
  <c r="J34" i="68" s="1"/>
  <c r="O55" i="88"/>
  <c r="O45" i="88"/>
  <c r="F27" i="88"/>
  <c r="J28" i="68" s="1"/>
  <c r="F68" i="88"/>
  <c r="K30" i="88"/>
  <c r="O32" i="68" s="1"/>
  <c r="K71" i="88"/>
  <c r="K86" i="88" s="1"/>
  <c r="O32" i="72" s="1"/>
  <c r="M71" i="88"/>
  <c r="M86" i="88" s="1"/>
  <c r="Q32" i="72" s="1"/>
  <c r="M30" i="88"/>
  <c r="Q32" i="68" s="1"/>
  <c r="N71" i="88"/>
  <c r="N86" i="88" s="1"/>
  <c r="R32" i="72" s="1"/>
  <c r="N30" i="88"/>
  <c r="R32" i="68" s="1"/>
  <c r="E28" i="88"/>
  <c r="I30" i="68" s="1"/>
  <c r="E41" i="88"/>
  <c r="E56" i="88" s="1"/>
  <c r="I30" i="81" s="1"/>
  <c r="E69" i="88"/>
  <c r="E84" i="88" s="1"/>
  <c r="I30" i="72" s="1"/>
  <c r="J32" i="88"/>
  <c r="J72" i="88"/>
  <c r="J88" i="88" s="1"/>
  <c r="N34" i="72" s="1"/>
  <c r="U17" i="88"/>
  <c r="X89" i="88"/>
  <c r="Z61" i="88"/>
  <c r="T45" i="88"/>
  <c r="K55" i="88"/>
  <c r="K45" i="88"/>
  <c r="AA61" i="88"/>
  <c r="L55" i="88"/>
  <c r="L45" i="88"/>
  <c r="AB73" i="88"/>
  <c r="W17" i="88"/>
  <c r="J30" i="88"/>
  <c r="N32" i="68" s="1"/>
  <c r="M55" i="88"/>
  <c r="M45" i="88"/>
  <c r="X73" i="88"/>
  <c r="X17" i="88"/>
  <c r="S33" i="88"/>
  <c r="Y73" i="88"/>
  <c r="AC83" i="88"/>
  <c r="X61" i="88"/>
  <c r="Y45" i="88"/>
  <c r="Q17" i="88"/>
  <c r="F70" i="88"/>
  <c r="F85" i="88" s="1"/>
  <c r="J31" i="72" s="1"/>
  <c r="Z45" i="88"/>
  <c r="T33" i="88"/>
  <c r="AA45" i="88"/>
  <c r="U33" i="88"/>
  <c r="P17" i="88"/>
  <c r="J61" i="88"/>
  <c r="S45" i="88"/>
  <c r="J17" i="88"/>
  <c r="O17" i="88"/>
  <c r="N45" i="88"/>
  <c r="AC56" i="88"/>
  <c r="AG30" i="81" s="1"/>
  <c r="AC45" i="88"/>
  <c r="J70" i="88"/>
  <c r="J85" i="88" s="1"/>
  <c r="N31" i="72" s="1"/>
  <c r="Y89" i="88"/>
  <c r="Y61" i="88"/>
  <c r="Y17" i="88"/>
  <c r="H40" i="88"/>
  <c r="H68" i="88"/>
  <c r="H17" i="88"/>
  <c r="H27" i="88"/>
  <c r="L28" i="68" s="1"/>
  <c r="AB17" i="88"/>
  <c r="AB27" i="88"/>
  <c r="P89" i="88"/>
  <c r="V33" i="88"/>
  <c r="S17" i="88"/>
  <c r="W27" i="88"/>
  <c r="O73" i="88"/>
  <c r="AB30" i="87"/>
  <c r="AF54" i="81" s="1"/>
  <c r="T17" i="88"/>
  <c r="X33" i="88"/>
  <c r="P73" i="88"/>
  <c r="M70" i="88"/>
  <c r="M85" i="88" s="1"/>
  <c r="Q31" i="72" s="1"/>
  <c r="E30" i="88"/>
  <c r="I32" i="68" s="1"/>
  <c r="E43" i="88"/>
  <c r="E58" i="88" s="1"/>
  <c r="I32" i="81" s="1"/>
  <c r="M45" i="87"/>
  <c r="M46" i="87" s="1"/>
  <c r="Q54" i="72" s="1"/>
  <c r="M30" i="87"/>
  <c r="Q54" i="81" s="1"/>
  <c r="AA73" i="88"/>
  <c r="AA84" i="88"/>
  <c r="O89" i="88"/>
  <c r="H44" i="88"/>
  <c r="H60" i="88" s="1"/>
  <c r="L34" i="81" s="1"/>
  <c r="H72" i="88"/>
  <c r="H88" i="88" s="1"/>
  <c r="L34" i="72" s="1"/>
  <c r="O33" i="88"/>
  <c r="I72" i="88"/>
  <c r="I88" i="88" s="1"/>
  <c r="M34" i="72" s="1"/>
  <c r="I44" i="88"/>
  <c r="I60" i="88" s="1"/>
  <c r="M34" i="81" s="1"/>
  <c r="I32" i="88"/>
  <c r="M34" i="68" s="1"/>
  <c r="R17" i="88"/>
  <c r="Y33" i="88"/>
  <c r="N40" i="87"/>
  <c r="M40" i="87"/>
  <c r="T58" i="88"/>
  <c r="S83" i="88"/>
  <c r="S73" i="88"/>
  <c r="U73" i="88"/>
  <c r="O84" i="88"/>
  <c r="S30" i="72" s="1"/>
  <c r="Z73" i="88"/>
  <c r="Z84" i="88"/>
  <c r="AC61" i="88"/>
  <c r="H40" i="87"/>
  <c r="G40" i="87"/>
  <c r="S58" i="88"/>
  <c r="R83" i="88"/>
  <c r="R73" i="88"/>
  <c r="N55" i="88"/>
  <c r="T73" i="88"/>
  <c r="T83" i="88"/>
  <c r="P84" i="88"/>
  <c r="T30" i="72" s="1"/>
  <c r="U45" i="87"/>
  <c r="U46" i="87" s="1"/>
  <c r="Y54" i="72" s="1"/>
  <c r="V73" i="88"/>
  <c r="V83" i="88"/>
  <c r="L45" i="87"/>
  <c r="L46" i="87" s="1"/>
  <c r="P54" i="72" s="1"/>
  <c r="L30" i="87"/>
  <c r="H43" i="88"/>
  <c r="H58" i="88" s="1"/>
  <c r="L32" i="81" s="1"/>
  <c r="H30" i="88"/>
  <c r="L32" i="68" s="1"/>
  <c r="U57" i="88"/>
  <c r="U45" i="88"/>
  <c r="Z33" i="88"/>
  <c r="I68" i="88"/>
  <c r="I40" i="88"/>
  <c r="I27" i="88"/>
  <c r="I17" i="88"/>
  <c r="AB56" i="88"/>
  <c r="AB45" i="88"/>
  <c r="AC30" i="87"/>
  <c r="AC45" i="87"/>
  <c r="AC46" i="87" s="1"/>
  <c r="AG54" i="72" s="1"/>
  <c r="AC17" i="88"/>
  <c r="U89" i="88"/>
  <c r="Q84" i="88"/>
  <c r="R33" i="88"/>
  <c r="M28" i="88"/>
  <c r="Q30" i="68" s="1"/>
  <c r="M69" i="88"/>
  <c r="M17" i="88"/>
  <c r="H29" i="88"/>
  <c r="L31" i="68" s="1"/>
  <c r="H70" i="88"/>
  <c r="H85" i="88" s="1"/>
  <c r="L31" i="72" s="1"/>
  <c r="H42" i="88"/>
  <c r="H57" i="88" s="1"/>
  <c r="L31" i="81" s="1"/>
  <c r="K45" i="87"/>
  <c r="K46" i="87" s="1"/>
  <c r="O54" i="72" s="1"/>
  <c r="K30" i="87"/>
  <c r="O54" i="81" s="1"/>
  <c r="I42" i="88"/>
  <c r="I57" i="88" s="1"/>
  <c r="M31" i="81" s="1"/>
  <c r="I70" i="88"/>
  <c r="I85" i="88" s="1"/>
  <c r="M31" i="72" s="1"/>
  <c r="W73" i="88"/>
  <c r="W83" i="88"/>
  <c r="P45" i="88"/>
  <c r="P55" i="88"/>
  <c r="Q33" i="88"/>
  <c r="Q45" i="88"/>
  <c r="Q55" i="88"/>
  <c r="R45" i="88"/>
  <c r="R55" i="88"/>
  <c r="Z17" i="88"/>
  <c r="L32" i="88"/>
  <c r="P34" i="68" s="1"/>
  <c r="X45" i="88"/>
  <c r="G27" i="88"/>
  <c r="K28" i="68" s="1"/>
  <c r="G40" i="88"/>
  <c r="G68" i="88"/>
  <c r="L30" i="88"/>
  <c r="L71" i="88"/>
  <c r="L86" i="88" s="1"/>
  <c r="P32" i="72" s="1"/>
  <c r="G44" i="88"/>
  <c r="G60" i="88" s="1"/>
  <c r="K34" i="81" s="1"/>
  <c r="G72" i="88"/>
  <c r="G88" i="88" s="1"/>
  <c r="K34" i="72" s="1"/>
  <c r="AA17" i="88"/>
  <c r="N32" i="88"/>
  <c r="R34" i="68" s="1"/>
  <c r="E17" i="88"/>
  <c r="W45" i="88"/>
  <c r="F17" i="88"/>
  <c r="J68" i="88"/>
  <c r="K68" i="88"/>
  <c r="I30" i="87"/>
  <c r="O45" i="87"/>
  <c r="O46" i="87" s="1"/>
  <c r="S54" i="72" s="1"/>
  <c r="L68" i="88"/>
  <c r="E27" i="88"/>
  <c r="E40" i="88"/>
  <c r="V45" i="88"/>
  <c r="G28" i="88"/>
  <c r="K30" i="68" s="1"/>
  <c r="F40" i="88"/>
  <c r="W61" i="88"/>
  <c r="G46" i="87"/>
  <c r="K54" i="72" s="1"/>
  <c r="N17" i="88"/>
  <c r="M32" i="88"/>
  <c r="Q34" i="68" s="1"/>
  <c r="P28" i="88"/>
  <c r="T30" i="68" s="1"/>
  <c r="V56" i="88"/>
  <c r="Z30" i="81" s="1"/>
  <c r="AB84" i="88"/>
  <c r="AF30" i="72" s="1"/>
  <c r="AB61" i="88" l="1"/>
  <c r="AF30" i="81"/>
  <c r="S61" i="88"/>
  <c r="W32" i="81"/>
  <c r="AB33" i="88"/>
  <c r="AF28" i="68"/>
  <c r="K61" i="88"/>
  <c r="O28" i="81"/>
  <c r="K33" i="88"/>
  <c r="E89" i="88"/>
  <c r="Z89" i="88"/>
  <c r="AD30" i="72"/>
  <c r="N33" i="88"/>
  <c r="R28" i="68"/>
  <c r="E33" i="88"/>
  <c r="I28" i="68"/>
  <c r="V89" i="88"/>
  <c r="Z28" i="72"/>
  <c r="R61" i="88"/>
  <c r="V28" i="81"/>
  <c r="Q89" i="88"/>
  <c r="U30" i="72"/>
  <c r="T61" i="88"/>
  <c r="X32" i="81"/>
  <c r="AB89" i="88"/>
  <c r="M61" i="88"/>
  <c r="Q28" i="81"/>
  <c r="W89" i="88"/>
  <c r="AA28" i="72"/>
  <c r="W33" i="88"/>
  <c r="AA28" i="68"/>
  <c r="I33" i="88"/>
  <c r="M28" i="68"/>
  <c r="R89" i="88"/>
  <c r="V28" i="72"/>
  <c r="L61" i="88"/>
  <c r="P28" i="81"/>
  <c r="O61" i="88"/>
  <c r="S28" i="81"/>
  <c r="P33" i="88"/>
  <c r="F33" i="88"/>
  <c r="J30" i="68"/>
  <c r="L33" i="88"/>
  <c r="P32" i="68"/>
  <c r="U61" i="88"/>
  <c r="Y31" i="81"/>
  <c r="AA89" i="88"/>
  <c r="AE30" i="72"/>
  <c r="V61" i="88"/>
  <c r="AC89" i="88"/>
  <c r="AG28" i="72"/>
  <c r="J33" i="88"/>
  <c r="N34" i="68"/>
  <c r="N89" i="88"/>
  <c r="R28" i="72"/>
  <c r="S89" i="88"/>
  <c r="W28" i="72"/>
  <c r="Q61" i="88"/>
  <c r="U28" i="81"/>
  <c r="T89" i="88"/>
  <c r="X28" i="72"/>
  <c r="P61" i="88"/>
  <c r="T28" i="81"/>
  <c r="N61" i="88"/>
  <c r="R28" i="81"/>
  <c r="N73" i="88"/>
  <c r="E73" i="88"/>
  <c r="F83" i="88"/>
  <c r="F73" i="88"/>
  <c r="G33" i="88"/>
  <c r="M33" i="88"/>
  <c r="K73" i="88"/>
  <c r="K83" i="88"/>
  <c r="L83" i="88"/>
  <c r="L73" i="88"/>
  <c r="M84" i="88"/>
  <c r="M73" i="88"/>
  <c r="H33" i="88"/>
  <c r="H73" i="88"/>
  <c r="H83" i="88"/>
  <c r="H55" i="88"/>
  <c r="H45" i="88"/>
  <c r="I45" i="88"/>
  <c r="I55" i="88"/>
  <c r="F55" i="88"/>
  <c r="F45" i="88"/>
  <c r="J83" i="88"/>
  <c r="J73" i="88"/>
  <c r="I73" i="88"/>
  <c r="I83" i="88"/>
  <c r="G73" i="88"/>
  <c r="G83" i="88"/>
  <c r="E45" i="88"/>
  <c r="E55" i="88"/>
  <c r="G55" i="88"/>
  <c r="G45" i="88"/>
  <c r="H89" i="88" l="1"/>
  <c r="L28" i="72"/>
  <c r="M89" i="88"/>
  <c r="Q30" i="72"/>
  <c r="I89" i="88"/>
  <c r="M28" i="72"/>
  <c r="J89" i="88"/>
  <c r="N28" i="72"/>
  <c r="F61" i="88"/>
  <c r="J28" i="81"/>
  <c r="G61" i="88"/>
  <c r="K28" i="81"/>
  <c r="L89" i="88"/>
  <c r="P28" i="72"/>
  <c r="K89" i="88"/>
  <c r="O28" i="72"/>
  <c r="E61" i="88"/>
  <c r="I28" i="81"/>
  <c r="G89" i="88"/>
  <c r="K28" i="72"/>
  <c r="F89" i="88"/>
  <c r="J28" i="72"/>
  <c r="I61" i="88"/>
  <c r="M28" i="81"/>
  <c r="H61" i="88"/>
  <c r="L28" i="8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<sst xmlns="http://schemas.openxmlformats.org/spreadsheetml/2006/main" count="983" uniqueCount="326">
  <si>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</si>
  <si>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</si>
  <si>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</si>
  <si>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</si>
  <si>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</si>
  <si>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</si>
  <si>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</si>
  <si>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</si>
  <si>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</si>
  <si>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</si>
  <si>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</si>
  <si>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</si>
  <si>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</si>
  <si>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</si>
  <si>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</si>
  <si>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</si>
  <si>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</si>
  <si>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</si>
  <si>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</si>
  <si>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</si>
  <si>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</si>
  <si>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</si>
  <si>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</si>
  <si>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</si>
  <si>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</si>
  <si>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</si>
  <si>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</si>
  <si>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</si>
  <si>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</si>
  <si>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</si>
  <si>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</si>
  <si>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</si>
  <si>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</si>
  <si>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</si>
  <si>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</si>
  <si>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</si>
  <si>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</si>
  <si>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</si>
  <si>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</si>
  <si>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</si>
  <si>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</si>
  <si>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</si>
  <si>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</si>
  <si>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</si>
  <si>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</si>
  <si>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</si>
  <si>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</si>
  <si>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</si>
  <si>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</si>
  <si>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</si>
  <si>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</si>
  <si>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</si>
  <si>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</si>
  <si>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</si>
  <si>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</si>
  <si>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</si>
  <si>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</si>
  <si>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</si>
  <si>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</si>
  <si>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</si>
  <si>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</si>
  <si>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</si>
  <si>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</si>
  <si>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</si>
  <si>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</si>
  <si>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</si>
  <si>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</si>
  <si>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</si>
  <si>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</si>
  <si>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</si>
  <si>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</si>
  <si>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</si>
  <si>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</si>
  <si>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</si>
  <si>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</si>
  <si>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</si>
  <si>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</si>
  <si>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</si>
  <si>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</si>
  <si>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</si>
  <si>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</si>
  <si>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</si>
  <si>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</si>
  <si>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</si>
  <si>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</si>
  <si>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</si>
  <si>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</si>
  <si>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</si>
  <si>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</si>
  <si>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</si>
  <si>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</si>
  <si>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</si>
  <si>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</si>
  <si>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</si>
  <si>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</si>
  <si>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</si>
  <si>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</si>
  <si>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</si>
  <si>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</si>
  <si>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</si>
  <si>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</si>
  <si>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</si>
  <si>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</si>
  <si>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</si>
  <si>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</si>
  <si>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</si>
  <si>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</si>
  <si>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</si>
  <si>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</si>
  <si>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</si>
  <si>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</si>
  <si>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</si>
  <si>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</si>
  <si>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</si>
  <si>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</si>
  <si>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</si>
  <si>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</si>
  <si>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</si>
  <si>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</si>
  <si>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</si>
  <si>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</si>
  <si>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</si>
  <si>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</si>
  <si>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</si>
  <si>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</si>
  <si>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</si>
  <si>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</si>
  <si>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</si>
  <si>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</si>
  <si>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</si>
  <si>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</si>
  <si>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</si>
  <si>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</si>
  <si>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</si>
  <si>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</si>
  <si>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</si>
  <si>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</si>
  <si>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</si>
  <si>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</si>
  <si>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</si>
  <si>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Victoria Market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</si>
  <si>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</si>
  <si>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</si>
  <si>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</si>
  <si>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</si>
  <si>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</si>
  <si>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</si>
  <si>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</si>
  <si>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</si>
  <si>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</si>
  <si>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</si>
  <si>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</si>
  <si>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</si>
  <si>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</si>
  <si>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</si>
  <si>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</si>
  <si>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</si>
  <si>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</si>
  <si>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</si>
  <si>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</si>
  <si>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</si>
  <si>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</si>
  <si>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</si>
  <si>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</si>
  <si>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</si>
  <si>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</si>
  <si>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</si>
  <si>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</si>
  <si>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</si>
  <si>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</si>
  <si>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</si>
  <si>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</si>
  <si>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</si>
  <si>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</si>
  <si>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</si>
  <si>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</si>
  <si>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</si>
  <si>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</si>
  <si>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</si>
  <si>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</si>
  <si>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</si>
  <si>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</si>
  <si>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</si>
  <si>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</si>
  <si>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</si>
  <si>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</si>
  <si>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</si>
  <si>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</si>
  <si>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</si>
  <si>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</si>
  <si>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</si>
  <si>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</si>
  <si>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</si>
  <si>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</si>
  <si>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</si>
  <si>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</si>
  <si>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</si>
  <si>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</si>
  <si>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</si>
  <si>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</si>
  <si>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</si>
  <si>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</si>
  <si>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</si>
  <si>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</si>
  <si>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</si>
  <si>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</si>
  <si>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</si>
  <si>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</si>
  <si>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</si>
  <si>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</si>
  <si>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</si>
  <si>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</si>
  <si>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</si>
  <si>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</si>
  <si>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</si>
  <si>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</si>
  <si>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</si>
  <si>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</si>
  <si>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</si>
  <si>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</si>
  <si>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</si>
  <si>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</si>
  <si>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</si>
  <si>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</si>
  <si>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</si>
  <si>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</si>
  <si>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</si>
  <si>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</si>
  <si>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</si>
  <si>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</si>
  <si>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</si>
  <si>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</si>
  <si>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</si>
  <si>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</si>
  <si>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</si>
  <si>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</si>
  <si>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</si>
  <si>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</si>
  <si>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</si>
  <si>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</si>
  <si>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</si>
  <si>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</si>
  <si>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</si>
  <si>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</si>
  <si>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</si>
  <si>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</si>
  <si>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</si>
  <si>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</si>
  <si>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VM switchboard and relay replacement</t>
  </si>
  <si>
    <t>Relay replacement in 2030-31 and SWBD replacement in 2035-36</t>
  </si>
  <si>
    <t>SWBD and relay replacement in 2030-31</t>
  </si>
  <si>
    <t>VM</t>
  </si>
  <si>
    <t>VM switchboard and relay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</si>
  <si>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</si>
  <si>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</si>
  <si>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</si>
  <si>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</si>
  <si>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</si>
  <si>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Option 2 - Combined replacement of SWBD (i.e. all three buses) and relays completed in 2030-31</t>
  </si>
  <si>
    <t>SWBD capex profile ($)</t>
  </si>
  <si>
    <t>Relay capex profile ($)</t>
  </si>
  <si>
    <t>Total capex ($)</t>
  </si>
  <si>
    <t>Option 3 - Relay replacement completed in 2030-31 and SWBD replacement completed in 2035-36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</si>
  <si>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</si>
  <si>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</si>
  <si>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</si>
  <si>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</si>
  <si>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</si>
  <si>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</si>
  <si>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Other risk</t>
  </si>
  <si>
    <t>Total SWBD risks</t>
  </si>
  <si>
    <t>Relay risks</t>
  </si>
  <si>
    <t>Environment risk ($)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</si>
  <si>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</si>
  <si>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</si>
  <si>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</si>
  <si>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</si>
  <si>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</si>
  <si>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</si>
  <si>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</si>
  <si>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</si>
  <si>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</si>
  <si>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</si>
  <si>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</si>
  <si>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</si>
  <si>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</si>
  <si>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</si>
  <si>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</si>
  <si>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</si>
  <si>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</si>
  <si>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</si>
  <si>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</si>
  <si>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</si>
  <si>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</si>
  <si>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</si>
  <si>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Scenario #1: VM - Indoor CB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</si>
  <si>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</si>
  <si>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</si>
  <si>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</si>
  <si>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</si>
  <si>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</si>
  <si>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</si>
  <si>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</si>
  <si>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</si>
  <si>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</si>
  <si>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</si>
  <si>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</si>
  <si>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</si>
  <si>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</si>
  <si>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</si>
  <si>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</si>
  <si>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</si>
  <si>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</si>
  <si>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</si>
  <si>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</si>
  <si>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</si>
  <si>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</si>
  <si>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</si>
  <si>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Scenario #2: VM - Indoor CB</t>
  </si>
  <si>
    <t>Scenario #3: VM - Indoor CB</t>
  </si>
  <si>
    <t>Switchboard</t>
  </si>
  <si>
    <t>Relays</t>
  </si>
  <si>
    <t>Safety risk</t>
  </si>
  <si>
    <t>Unplanned fault</t>
  </si>
  <si>
    <t>Environmental risk</t>
  </si>
  <si>
    <t>Opex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</si>
</sst>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0" formatCode="?0"/>
    <numFmt numFmtId="201" formatCode="0.0"/>
  </numFmts>
  <fonts count="97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03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197" fontId="25" fillId="8" borderId="0" xfId="16" applyNumberFormat="1" applyFont="1" applyFill="1"/>
    <xf numFmtId="166" fontId="25" fillId="8" borderId="0" xfId="16" applyFont="1" applyFill="1" applyAlignment="1">
      <alignment horizontal="left"/>
    </xf>
    <xf numFmtId="0" fontId="94" fillId="0" borderId="0" xfId="18" applyFont="1"/>
    <xf numFmtId="197" fontId="15" fillId="0" borderId="0" xfId="18" applyNumberFormat="1"/>
    <xf numFmtId="0" fontId="24" fillId="18" borderId="0" xfId="18" applyFont="1" applyFill="1" applyAlignment="1">
      <alignment vertical="center"/>
    </xf>
    <xf numFmtId="197" fontId="24" fillId="18" borderId="0" xfId="18" applyNumberFormat="1" applyFont="1" applyFill="1" applyAlignment="1">
      <alignment vertical="center"/>
    </xf>
    <xf numFmtId="0" fontId="24" fillId="18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5" fillId="8" borderId="0" xfId="0" applyFont="1" applyFill="1"/>
    <xf numFmtId="0" fontId="96" fillId="0" borderId="0" xfId="18" applyFont="1"/>
    <xf numFmtId="0" fontId="15" fillId="19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198" fontId="15" fillId="2" borderId="0" xfId="18" applyNumberFormat="1" applyFill="1"/>
    <xf numFmtId="0" fontId="15" fillId="0" borderId="12" xfId="18" applyBorder="1"/>
    <xf numFmtId="0" fontId="15" fillId="20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20" borderId="0" xfId="18" applyNumberFormat="1" applyFill="1"/>
    <xf numFmtId="198" fontId="15" fillId="20" borderId="0" xfId="34" applyNumberFormat="1" applyFon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56" fillId="21" borderId="0" xfId="26" applyFont="1" applyFill="1" applyAlignment="1">
      <alignment vertical="center"/>
    </xf>
    <xf numFmtId="9" fontId="34" fillId="22" borderId="17" xfId="27" applyFont="1" applyFill="1" applyBorder="1" applyAlignment="1" applyProtection="1">
      <alignment horizontal="center" vertical="center"/>
      <protection locked="0"/>
    </xf>
    <xf numFmtId="0" fontId="15" fillId="0" borderId="0" xfId="28" applyFont="1"/>
    <xf numFmtId="0" fontId="34" fillId="0" borderId="0" xfId="26" applyFont="1" applyAlignment="1">
      <alignment horizontal="left"/>
    </xf>
    <xf numFmtId="200" fontId="34" fillId="22" borderId="17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98" fontId="15" fillId="22" borderId="17" xfId="29" applyNumberFormat="1" applyFont="1" applyFill="1" applyBorder="1"/>
    <xf numFmtId="189" fontId="15" fillId="2" borderId="17" xfId="27" applyNumberFormat="1" applyFont="1" applyFill="1" applyBorder="1" applyAlignment="1" applyProtection="1">
      <alignment horizontal="center" vertical="center"/>
      <protection locked="0"/>
    </xf>
    <xf numFmtId="9" fontId="15" fillId="2" borderId="17" xfId="27" applyFont="1" applyFill="1" applyBorder="1" applyAlignment="1" applyProtection="1">
      <alignment horizontal="center" vertical="center"/>
      <protection locked="0"/>
    </xf>
    <xf numFmtId="9" fontId="15" fillId="23" borderId="17" xfId="27" applyFont="1" applyFill="1" applyBorder="1" applyAlignment="1" applyProtection="1">
      <alignment horizontal="left" vertical="center"/>
      <protection locked="0"/>
    </xf>
    <xf numFmtId="44" fontId="15" fillId="23" borderId="17" xfId="27" applyNumberFormat="1" applyFont="1" applyFill="1" applyBorder="1" applyAlignment="1" applyProtection="1">
      <alignment horizontal="left" vertical="center"/>
      <protection locked="0"/>
    </xf>
    <xf numFmtId="198" fontId="15" fillId="23" borderId="17" xfId="27" applyNumberFormat="1" applyFont="1" applyFill="1" applyBorder="1" applyAlignment="1" applyProtection="1">
      <alignment horizontal="left" vertical="center"/>
      <protection locked="0"/>
    </xf>
    <xf numFmtId="9" fontId="15" fillId="23" borderId="17" xfId="35" applyFont="1" applyFill="1" applyBorder="1" applyAlignment="1" applyProtection="1">
      <alignment horizontal="right" vertical="center"/>
      <protection locked="0"/>
    </xf>
    <xf numFmtId="10" fontId="15" fillId="2" borderId="17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24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199" fontId="15" fillId="0" borderId="0" xfId="30" applyNumberFormat="1" applyFont="1"/>
    <xf numFmtId="199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6" applyNumberFormat="1" applyFont="1" applyAlignment="1">
      <alignment horizontal="center"/>
    </xf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34" fillId="0" borderId="0" xfId="26" applyNumberFormat="1" applyFont="1" applyAlignment="1">
      <alignment horizontal="left"/>
    </xf>
    <xf numFmtId="0" fontId="34" fillId="0" borderId="18" xfId="26" applyFont="1" applyBorder="1" applyAlignment="1">
      <alignment horizontal="left"/>
    </xf>
    <xf numFmtId="0" fontId="36" fillId="25" borderId="18" xfId="26" applyFont="1" applyFill="1" applyBorder="1" applyAlignment="1">
      <alignment horizontal="left"/>
    </xf>
    <xf numFmtId="198" fontId="36" fillId="25" borderId="18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26" borderId="0" xfId="26" applyFont="1" applyFill="1" applyAlignment="1">
      <alignment horizontal="left"/>
    </xf>
    <xf numFmtId="198" fontId="34" fillId="26" borderId="0" xfId="26" applyNumberFormat="1" applyFont="1" applyFill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0.76376164132210322</c:v>
                </c:pt>
                <c:pt idx="1">
                  <c:v>0.76376164132210322</c:v>
                </c:pt>
                <c:pt idx="2">
                  <c:v>0.76376164132210322</c:v>
                </c:pt>
                <c:pt idx="3">
                  <c:v>0.76376164132210322</c:v>
                </c:pt>
                <c:pt idx="4">
                  <c:v>0.76376164132210322</c:v>
                </c:pt>
                <c:pt idx="5">
                  <c:v>0.76376164132210322</c:v>
                </c:pt>
                <c:pt idx="6">
                  <c:v>0.76376164132210322</c:v>
                </c:pt>
                <c:pt idx="7">
                  <c:v>0.76376164132210322</c:v>
                </c:pt>
                <c:pt idx="8">
                  <c:v>0.76376164132210322</c:v>
                </c:pt>
                <c:pt idx="9">
                  <c:v>0.76376164132210322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0.89638503919538348</c:v>
                </c:pt>
                <c:pt idx="1">
                  <c:v>0.95880912663221574</c:v>
                </c:pt>
                <c:pt idx="2">
                  <c:v>1.0329796518355845</c:v>
                </c:pt>
                <c:pt idx="3">
                  <c:v>1.1143362903005534</c:v>
                </c:pt>
                <c:pt idx="4">
                  <c:v>1.1868779619968537</c:v>
                </c:pt>
                <c:pt idx="5">
                  <c:v>1.2669444497198428</c:v>
                </c:pt>
                <c:pt idx="6">
                  <c:v>1.3807619319452964</c:v>
                </c:pt>
                <c:pt idx="7">
                  <c:v>1.5223181015839553</c:v>
                </c:pt>
                <c:pt idx="8">
                  <c:v>1.6418724362657493</c:v>
                </c:pt>
                <c:pt idx="9">
                  <c:v>1.7131086104200333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82079518072289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0.6583177079546445</c:v>
                </c:pt>
                <c:pt idx="1">
                  <c:v>0.70809009108677323</c:v>
                </c:pt>
                <c:pt idx="2">
                  <c:v>0.76761250510408052</c:v>
                </c:pt>
                <c:pt idx="3">
                  <c:v>0.83241868509910211</c:v>
                </c:pt>
                <c:pt idx="4">
                  <c:v>0.88824401563731525</c:v>
                </c:pt>
                <c:pt idx="5">
                  <c:v>0.94955886495120956</c:v>
                </c:pt>
                <c:pt idx="6">
                  <c:v>1.0397063870793712</c:v>
                </c:pt>
                <c:pt idx="7">
                  <c:v>1.1528964483626514</c:v>
                </c:pt>
                <c:pt idx="8">
                  <c:v>1.2439712817913728</c:v>
                </c:pt>
                <c:pt idx="9">
                  <c:v>1.2886521129236419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9525</xdr:rowOff>
    </xdr:from>
    <xdr:to>
      <xdr:col>10</xdr:col>
      <xdr:colOff>291725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243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252</v>
      </c>
    </row>
    <row r="6" spans="1:19" x14ac:dyDescent="0.25">
      <c r="A6" s="310"/>
      <c r="C6" s="315" t="s">
        <v>244</v>
      </c>
      <c r="D6" s="329">
        <v>4.05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VM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190</v>
      </c>
      <c r="H7" s="152" t="s">
        <v>191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93" t="str">
        <f>INDEX(Assumptions!$E$14:$E$18, MATCH(C9, Assumptions!$C$14:$C$18,0))</f>
        <v>No change to existing practices</v>
      </c>
      <c r="E9" s="394"/>
      <c r="F9" s="39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95" t="str">
        <f>INDEX(Assumptions!$E$14:$E$18, MATCH(C10, Assumptions!$C$14:$C$18,0))</f>
        <v>SWBD and relay replacement in 2030-31</v>
      </c>
      <c r="E10" s="396"/>
      <c r="F10" s="396"/>
      <c r="G10" s="103">
        <f>IF(Data!$C10, "", INDEX(Consol!$F$15:$F$82, MATCH($C10&amp;G$7, Consol!$D$15:$D$82,0))/mill_conv)</f>
        <v>-8.9386499901515677</v>
      </c>
      <c r="H10" s="103">
        <f>IF(Data!$C10, "", INDEX(Consol!$F$15:$F$82, MATCH($C10&amp;H$7, Consol!$D$15:$D$82,0))/mill_conv)</f>
        <v>22.766332328576912</v>
      </c>
      <c r="I10" s="103">
        <f>IF(Data!$C10, "", INDEX(Consol!$F$15:$F$82, MATCH($C10&amp;I$7, Consol!$D$15:$D$82,0))/mill_conv)</f>
        <v>13.82768233842534</v>
      </c>
    </row>
    <row r="11" spans="1:13" s="7" customFormat="1" ht="12.75" x14ac:dyDescent="0.2">
      <c r="C11" s="91" t="str">
        <v>Option 3</v>
      </c>
      <c r="D11" s="395" t="str">
        <f>INDEX(Assumptions!$E$14:$E$18, MATCH(C11, Assumptions!$C$14:$C$18,0))</f>
        <v>Relay replacement in 2030-31 and SWBD replacement in 2035-36</v>
      </c>
      <c r="E11" s="396"/>
      <c r="F11" s="396"/>
      <c r="G11" s="103">
        <f>IF(Data!$C11, "", INDEX(Consol!$F$15:$F$82, MATCH($C11&amp;G$7, Consol!$D$15:$D$82,0))/mill_conv)</f>
        <v>-8.3750226364621714</v>
      </c>
      <c r="H11" s="103">
        <f>IF(Data!$C11, "", INDEX(Consol!$F$15:$F$82, MATCH($C11&amp;H$7, Consol!$D$15:$D$82,0))/mill_conv)</f>
        <v>19.625547923085115</v>
      </c>
      <c r="I11" s="103">
        <f>IF(Data!$C11, "", INDEX(Consol!$F$15:$F$82, MATCH($C11&amp;I$7, Consol!$D$15:$D$82,0))/mill_conv)</f>
        <v>11.250525286622945</v>
      </c>
    </row>
    <row r="12" spans="1:13" s="7" customFormat="1" ht="12.75" x14ac:dyDescent="0.2">
      <c r="C12" s="91" t="str">
        <v>Option 4</v>
      </c>
      <c r="D12" s="395">
        <f>INDEX(Assumptions!$E$14:$E$18, MATCH(C12, Assumptions!$C$14:$C$18,0))</f>
        <v>0</v>
      </c>
      <c r="E12" s="396"/>
      <c r="F12" s="396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95">
        <f>INDEX(Assumptions!$E$14:$E$18, MATCH(C13, Assumptions!$C$14:$C$18,0))</f>
        <v>0</v>
      </c>
      <c r="E13" s="396"/>
      <c r="F13" s="396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92" t="str">
        <f>INDEX($D$9:$D$13,MATCH(G18, $I$9:$I$13,0))</f>
        <v>SWBD and relay replacement in 2030-31</v>
      </c>
      <c r="E18" s="392"/>
      <c r="F18" s="392"/>
      <c r="G18" s="104">
        <f>_xlfn.MAXIFS(I9:I13, IF(compliance, Data!$F$9:$F$13, Data!$C$9:$C$13),FALSE)</f>
        <v>13.82768233842534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5.1070818735335068</v>
      </c>
      <c r="I30" s="105">
        <f>-INDEX(Consol!$I$15:$Q$82,MATCH($C$26&amp;$C30,Consol!$D$15:$D$82,0), MATCH(I$29, Consol!$I$9:$Q$9,0))/mill_conv</f>
        <v>5.1070818735335068</v>
      </c>
      <c r="J30" s="105">
        <f>-INDEX(Consol!$I$15:$Q$82,MATCH($C$26&amp;$C30,Consol!$D$15:$D$82,0), MATCH(J$29, Consol!$I$9:$Q$9,0))/mill_conv</f>
        <v>5.1070818735335068</v>
      </c>
      <c r="K30" s="186"/>
      <c r="L30" s="186">
        <f>SUM(F30:J30)</f>
        <v>15.321245620600521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13.827682338425342</v>
      </c>
      <c r="H67" s="286">
        <f>Sensitivity_calcs!E90</f>
        <v>11.250525286622945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12.933817339410187</v>
      </c>
      <c r="H68" s="273">
        <f>Sensitivity_calcs!E91</f>
        <v>10.413023022976729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14.7215473374405</v>
      </c>
      <c r="H69" s="274">
        <f>Sensitivity_calcs!E92</f>
        <v>12.08802755026916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16.104315571283035</v>
      </c>
      <c r="H70" s="274">
        <f>Sensitivity_calcs!E93</f>
        <v>13.213080078931457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11.551049105567651</v>
      </c>
      <c r="H71" s="274">
        <f>Sensitivity_calcs!E94</f>
        <v>9.2879704943144343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10.657184106552492</v>
      </c>
      <c r="H72" s="274">
        <f>Sensitivity_calcs!E95</f>
        <v>8.4504682306682177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VM switchboard and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00" t="s">
        <v>248</v>
      </c>
      <c r="F8" s="400"/>
      <c r="G8" s="400"/>
      <c r="H8" s="400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01" t="s">
        <v>58</v>
      </c>
      <c r="F14" s="401"/>
      <c r="G14" s="401"/>
      <c r="H14" s="401"/>
      <c r="I14" s="401"/>
      <c r="J14" s="401"/>
      <c r="K14" s="401"/>
      <c r="L14"/>
    </row>
    <row r="15" spans="1:16" s="1" customFormat="1" ht="12.75" customHeight="1" x14ac:dyDescent="0.2">
      <c r="C15" s="61" t="str">
        <v>Option 2</v>
      </c>
      <c r="D15" s="61"/>
      <c r="E15" s="402" t="s">
        <v>250</v>
      </c>
      <c r="F15" s="402"/>
      <c r="G15" s="402"/>
      <c r="H15" s="402"/>
      <c r="I15" s="402"/>
      <c r="J15" s="402"/>
      <c r="K15" s="402"/>
      <c r="L15"/>
    </row>
    <row r="16" spans="1:16" s="1" customFormat="1" ht="12.75" customHeight="1" x14ac:dyDescent="0.2">
      <c r="C16" s="61" t="str">
        <v>Option 3</v>
      </c>
      <c r="D16" s="61"/>
      <c r="E16" s="402" t="s">
        <v>249</v>
      </c>
      <c r="F16" s="402"/>
      <c r="G16" s="402"/>
      <c r="H16" s="402"/>
      <c r="I16" s="402"/>
      <c r="J16" s="402"/>
      <c r="K16" s="402"/>
      <c r="L16"/>
    </row>
    <row r="17" spans="1:16" s="1" customFormat="1" ht="12.75" customHeight="1" x14ac:dyDescent="0.2">
      <c r="C17" s="61" t="str">
        <v>Option 4</v>
      </c>
      <c r="D17" s="61"/>
      <c r="E17" s="402"/>
      <c r="F17" s="402"/>
      <c r="G17" s="402"/>
      <c r="H17" s="402"/>
      <c r="I17" s="402"/>
      <c r="J17" s="402"/>
      <c r="K17" s="402"/>
      <c r="L17"/>
    </row>
    <row r="18" spans="1:16" s="1" customFormat="1" ht="12.75" customHeight="1" x14ac:dyDescent="0.2">
      <c r="C18" s="61" t="str">
        <v>Option 5</v>
      </c>
      <c r="D18" s="61"/>
      <c r="E18" s="402"/>
      <c r="F18" s="402"/>
      <c r="G18" s="402"/>
      <c r="H18" s="402"/>
      <c r="I18" s="402"/>
      <c r="J18" s="402"/>
      <c r="K18" s="402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4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5" t="s">
        <v>251</v>
      </c>
      <c r="F41" s="326"/>
      <c r="G41" s="327" t="s">
        <v>140</v>
      </c>
      <c r="H41" s="131">
        <v>52306.671241593787</v>
      </c>
      <c r="I41" s="328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6">
        <v>5400000</v>
      </c>
      <c r="H50" s="69">
        <v>45107</v>
      </c>
    </row>
    <row r="52" spans="3:8" x14ac:dyDescent="0.2">
      <c r="C52" s="8" t="s">
        <v>166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7" t="s">
        <v>68</v>
      </c>
      <c r="H69" s="157" t="s">
        <v>167</v>
      </c>
      <c r="I69" s="157" t="s">
        <v>181</v>
      </c>
      <c r="J69" s="156" t="s">
        <v>185</v>
      </c>
      <c r="K69" s="157"/>
      <c r="L69" s="157"/>
      <c r="M69" s="157"/>
    </row>
    <row r="70" spans="2:16" x14ac:dyDescent="0.2">
      <c r="C70" s="8" t="s">
        <v>168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97">
        <v>0</v>
      </c>
      <c r="K70" s="398"/>
      <c r="L70" s="398"/>
      <c r="M70" s="399"/>
    </row>
    <row r="71" spans="2:16" x14ac:dyDescent="0.2">
      <c r="C71" s="8" t="s">
        <v>169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97">
        <v>0</v>
      </c>
      <c r="K71" s="398"/>
      <c r="L71" s="398"/>
      <c r="M71" s="399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4">
        <v>0</v>
      </c>
      <c r="H78" s="69">
        <f>input_dollars</f>
        <v>45291</v>
      </c>
    </row>
    <row r="79" spans="2:16" x14ac:dyDescent="0.2">
      <c r="C79" s="8" t="s">
        <v>171</v>
      </c>
      <c r="G79" s="154">
        <v>0</v>
      </c>
      <c r="H79" s="69">
        <f>input_dollars</f>
        <v>45291</v>
      </c>
    </row>
    <row r="81" spans="1:16" x14ac:dyDescent="0.2">
      <c r="C81" s="8" t="s">
        <v>172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143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52306.671241593787</v>
      </c>
      <c r="F28" s="238" t="str">
        <f>IF(AND(SUM(I27:AG27)&lt;&gt;0, E28=0), "!", "")</f>
        <v/>
      </c>
      <c r="G28" s="207">
        <f>input_dollars</f>
        <v>45291</v>
      </c>
      <c r="H28"/>
      <c r="I28" s="297">
        <f>Workings_risks!E27</f>
        <v>658317.70795464446</v>
      </c>
      <c r="J28" s="297">
        <f>Workings_risks!F27</f>
        <v>708090.0910867732</v>
      </c>
      <c r="K28" s="297">
        <f>Workings_risks!G27</f>
        <v>767612.50510408054</v>
      </c>
      <c r="L28" s="297">
        <f>Workings_risks!H27</f>
        <v>832418.68509910209</v>
      </c>
      <c r="M28" s="297">
        <f>Workings_risks!I27</f>
        <v>888244.01563731523</v>
      </c>
      <c r="N28" s="297">
        <f>Workings_risks!J27</f>
        <v>949558.86495120951</v>
      </c>
      <c r="O28" s="297">
        <f>Workings_risks!K27</f>
        <v>1039706.3870793711</v>
      </c>
      <c r="P28" s="297">
        <f>Workings_risks!L27</f>
        <v>1152896.4483626513</v>
      </c>
      <c r="Q28" s="297">
        <f>Workings_risks!M27</f>
        <v>1243971.2817913729</v>
      </c>
      <c r="R28" s="297">
        <f>Workings_risks!N27</f>
        <v>1288652.1129236419</v>
      </c>
      <c r="S28" s="297">
        <f>Workings_risks!O27</f>
        <v>1337673.4892108808</v>
      </c>
      <c r="T28" s="297">
        <f>Workings_risks!P27</f>
        <v>1391477.273195602</v>
      </c>
      <c r="U28" s="297">
        <f>Workings_risks!Q27</f>
        <v>1450554.8494465891</v>
      </c>
      <c r="V28" s="297">
        <f>Workings_risks!R27</f>
        <v>1515454.2285625879</v>
      </c>
      <c r="W28" s="297">
        <f>Workings_risks!S27</f>
        <v>1586788.7569321615</v>
      </c>
      <c r="X28" s="297">
        <f>Workings_risks!T27</f>
        <v>1665247.9882068308</v>
      </c>
      <c r="Y28" s="297">
        <f>Workings_risks!U27</f>
        <v>1751611.5101855805</v>
      </c>
      <c r="Z28" s="297">
        <f>Workings_risks!V27</f>
        <v>1846766.8686806988</v>
      </c>
      <c r="AA28" s="297">
        <f>Workings_risks!W27</f>
        <v>1950179.1851009429</v>
      </c>
      <c r="AB28" s="297">
        <f>Workings_risks!X27</f>
        <v>2063483.4042025669</v>
      </c>
      <c r="AC28" s="297">
        <f>Workings_risks!Y27</f>
        <v>2187921.6504358249</v>
      </c>
      <c r="AD28" s="297">
        <f>Workings_risks!Z27</f>
        <v>2324738.145465821</v>
      </c>
      <c r="AE28" s="297">
        <f>Workings_risks!AA27</f>
        <v>2475197.9335978739</v>
      </c>
      <c r="AF28" s="297">
        <f>Workings_risks!AB27</f>
        <v>2640755.6040350138</v>
      </c>
      <c r="AG28" s="297">
        <f>Workings_risks!AC27</f>
        <v>2822991.4674234688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Workings_risks!D28</f>
        <v>Safety risk</v>
      </c>
      <c r="D30" s="205" t="s">
        <v>209</v>
      </c>
      <c r="G30" s="207">
        <f>input_dollars</f>
        <v>45291</v>
      </c>
      <c r="H30" s="149"/>
      <c r="I30" s="32">
        <f>Workings_risks!E28</f>
        <v>3713.0876884605395</v>
      </c>
      <c r="J30" s="32">
        <f>Workings_risks!F28</f>
        <v>3939.5465768392569</v>
      </c>
      <c r="K30" s="32">
        <f>Workings_risks!G28</f>
        <v>4254.8707933843361</v>
      </c>
      <c r="L30" s="32">
        <f>Workings_risks!H28</f>
        <v>4764.0817708154646</v>
      </c>
      <c r="M30" s="32">
        <f>Workings_risks!I28</f>
        <v>5415.9614771915103</v>
      </c>
      <c r="N30" s="32">
        <f>Workings_risks!J28</f>
        <v>6262.8159452664504</v>
      </c>
      <c r="O30" s="32">
        <f>Workings_risks!K28</f>
        <v>7353.8931991059962</v>
      </c>
      <c r="P30" s="32">
        <f>Workings_risks!L28</f>
        <v>8794.2426353448027</v>
      </c>
      <c r="Q30" s="32">
        <f>Workings_risks!M28</f>
        <v>10713.254905012234</v>
      </c>
      <c r="R30" s="32">
        <f>Workings_risks!N28</f>
        <v>13294.876371344628</v>
      </c>
      <c r="S30" s="32">
        <f>Workings_risks!O28</f>
        <v>16811.075371079274</v>
      </c>
      <c r="T30" s="32">
        <f>Workings_risks!P28</f>
        <v>21652.723892820017</v>
      </c>
      <c r="U30" s="32">
        <f>Workings_risks!Q28</f>
        <v>28383.018928773767</v>
      </c>
      <c r="V30" s="32">
        <f>Workings_risks!R28</f>
        <v>37815.28647673942</v>
      </c>
      <c r="W30" s="32">
        <f>Workings_risks!S28</f>
        <v>51126.428521914939</v>
      </c>
      <c r="X30" s="32">
        <f>Workings_risks!T28</f>
        <v>70022.528440416892</v>
      </c>
      <c r="Y30" s="32">
        <f>Workings_risks!U28</f>
        <v>96980.863984115087</v>
      </c>
      <c r="Z30" s="32">
        <f>Workings_risks!V28</f>
        <v>135603.97182050056</v>
      </c>
      <c r="AA30" s="32">
        <f>Workings_risks!W28</f>
        <v>149534.92057800732</v>
      </c>
      <c r="AB30" s="32">
        <f>Workings_risks!X28</f>
        <v>159711.21199587744</v>
      </c>
      <c r="AC30" s="32">
        <f>Workings_risks!Y28</f>
        <v>168635.48941503174</v>
      </c>
      <c r="AD30" s="32">
        <f>Workings_risks!Z28</f>
        <v>170966.21502753277</v>
      </c>
      <c r="AE30" s="32">
        <f>Workings_risks!AA28</f>
        <v>172468.532784087</v>
      </c>
      <c r="AF30" s="32">
        <f>Workings_risks!AB28</f>
        <v>174122.99885631443</v>
      </c>
      <c r="AG30" s="32">
        <f>Workings_risks!AC28</f>
        <v>175945.70147983101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Workings_risks!D29</f>
        <v>Unplanned replacement</v>
      </c>
      <c r="D31" s="206"/>
      <c r="E31"/>
      <c r="G31" s="207">
        <f>input_dollars</f>
        <v>45291</v>
      </c>
      <c r="H31" s="149"/>
      <c r="I31" s="32">
        <f>Workings_risks!E29</f>
        <v>92461.412974646737</v>
      </c>
      <c r="J31" s="32">
        <f>Workings_risks!F29</f>
        <v>98535.803581492917</v>
      </c>
      <c r="K31" s="32">
        <f>Workings_risks!G29</f>
        <v>105314.86602311549</v>
      </c>
      <c r="L31" s="32">
        <f>Workings_risks!H29</f>
        <v>113047.55500313206</v>
      </c>
      <c r="M31" s="32">
        <f>Workings_risks!I29</f>
        <v>121679.36421717941</v>
      </c>
      <c r="N31" s="32">
        <f>Workings_risks!J29</f>
        <v>131362.41403772298</v>
      </c>
      <c r="O31" s="32">
        <f>Workings_risks!K29</f>
        <v>142262.89827316071</v>
      </c>
      <c r="P31" s="32">
        <f>Workings_risks!L29</f>
        <v>154648.98325375374</v>
      </c>
      <c r="Q31" s="32">
        <f>Workings_risks!M29</f>
        <v>168837.03089978552</v>
      </c>
      <c r="R31" s="32">
        <f>Workings_risks!N29</f>
        <v>185249.84115316995</v>
      </c>
      <c r="S31" s="32">
        <f>Workings_risks!O29</f>
        <v>204478.32551048289</v>
      </c>
      <c r="T31" s="32">
        <f>Workings_risks!P29</f>
        <v>227337.90940163471</v>
      </c>
      <c r="U31" s="32">
        <f>Workings_risks!Q29</f>
        <v>254966.11683856644</v>
      </c>
      <c r="V31" s="32">
        <f>Workings_risks!R29</f>
        <v>288964.44135830324</v>
      </c>
      <c r="W31" s="32">
        <f>Workings_risks!S29</f>
        <v>331604.96492948843</v>
      </c>
      <c r="X31" s="32">
        <f>Workings_risks!T29</f>
        <v>386131.75242253538</v>
      </c>
      <c r="Y31" s="32">
        <f>Workings_risks!U29</f>
        <v>457201.13582300534</v>
      </c>
      <c r="Z31" s="32">
        <f>Workings_risks!V29</f>
        <v>551525.77051651292</v>
      </c>
      <c r="AA31" s="32">
        <f>Workings_risks!W29</f>
        <v>601895.15066700755</v>
      </c>
      <c r="AB31" s="32">
        <f>Workings_risks!X29</f>
        <v>646993.59955053811</v>
      </c>
      <c r="AC31" s="32">
        <f>Workings_risks!Y29</f>
        <v>691617.31154765398</v>
      </c>
      <c r="AD31" s="32">
        <f>Workings_risks!Z29</f>
        <v>731351.0489811172</v>
      </c>
      <c r="AE31" s="32">
        <f>Workings_risks!AA29</f>
        <v>774000.80218959949</v>
      </c>
      <c r="AF31" s="32">
        <f>Workings_risks!AB29</f>
        <v>820897.86641448387</v>
      </c>
      <c r="AG31" s="32">
        <f>Workings_risks!AC29</f>
        <v>872475.2638474952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Workings_risks!D30</f>
        <v>Unplanned fault</v>
      </c>
      <c r="D32" s="205" t="s">
        <v>209</v>
      </c>
      <c r="E32"/>
      <c r="G32" s="207">
        <f>input_dollars</f>
        <v>45291</v>
      </c>
      <c r="H32"/>
      <c r="I32" s="32">
        <f>Workings_risks!E30</f>
        <v>647.70000000000005</v>
      </c>
      <c r="J32" s="32">
        <f>Workings_risks!F30</f>
        <v>647.70000000000005</v>
      </c>
      <c r="K32" s="32">
        <f>Workings_risks!G30</f>
        <v>647.70000000000005</v>
      </c>
      <c r="L32" s="32">
        <f>Workings_risks!H30</f>
        <v>647.70000000000005</v>
      </c>
      <c r="M32" s="32">
        <f>Workings_risks!I30</f>
        <v>647.70000000000005</v>
      </c>
      <c r="N32" s="32">
        <f>Workings_risks!J30</f>
        <v>647.70000000000005</v>
      </c>
      <c r="O32" s="32">
        <f>Workings_risks!K30</f>
        <v>647.70000000000005</v>
      </c>
      <c r="P32" s="32">
        <f>Workings_risks!L30</f>
        <v>647.70000000000005</v>
      </c>
      <c r="Q32" s="32">
        <f>Workings_risks!M30</f>
        <v>647.70000000000005</v>
      </c>
      <c r="R32" s="32">
        <f>Workings_risks!N30</f>
        <v>647.70000000000005</v>
      </c>
      <c r="S32" s="32">
        <f>Workings_risks!O30</f>
        <v>647.70000000000005</v>
      </c>
      <c r="T32" s="32">
        <f>Workings_risks!P30</f>
        <v>647.70000000000005</v>
      </c>
      <c r="U32" s="32">
        <f>Workings_risks!Q30</f>
        <v>647.70000000000005</v>
      </c>
      <c r="V32" s="32">
        <f>Workings_risks!R30</f>
        <v>647.70000000000005</v>
      </c>
      <c r="W32" s="32">
        <f>Workings_risks!S30</f>
        <v>647.70000000000005</v>
      </c>
      <c r="X32" s="32">
        <f>Workings_risks!T30</f>
        <v>647.70000000000005</v>
      </c>
      <c r="Y32" s="32">
        <f>Workings_risks!U30</f>
        <v>647.70000000000005</v>
      </c>
      <c r="Z32" s="32">
        <f>Workings_risks!V30</f>
        <v>647.70000000000005</v>
      </c>
      <c r="AA32" s="32">
        <f>Workings_risks!W30</f>
        <v>647.70000000000005</v>
      </c>
      <c r="AB32" s="32">
        <f>Workings_risks!X30</f>
        <v>647.70000000000005</v>
      </c>
      <c r="AC32" s="32">
        <f>Workings_risks!Y30</f>
        <v>647.70000000000005</v>
      </c>
      <c r="AD32" s="32">
        <f>Workings_risks!Z30</f>
        <v>647.70000000000005</v>
      </c>
      <c r="AE32" s="32">
        <f>Workings_risks!AA30</f>
        <v>647.70000000000005</v>
      </c>
      <c r="AF32" s="32">
        <f>Workings_risks!AB30</f>
        <v>647.70000000000005</v>
      </c>
      <c r="AG32" s="32">
        <f>Workings_risks!AC30</f>
        <v>647.70000000000005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Workings_risks!D31</f>
        <v>Environmental risk</v>
      </c>
      <c r="D33" s="219"/>
      <c r="E33"/>
      <c r="G33" s="207">
        <f>input_dollars</f>
        <v>45291</v>
      </c>
      <c r="H33"/>
      <c r="I33" s="32">
        <f>Workings_risks!E31</f>
        <v>299.69993459220876</v>
      </c>
      <c r="J33" s="32">
        <f>Workings_risks!F31</f>
        <v>317.20150621470685</v>
      </c>
      <c r="K33" s="32">
        <f>Workings_risks!G31</f>
        <v>345.81585247219442</v>
      </c>
      <c r="L33" s="32">
        <f>Workings_risks!H31</f>
        <v>400.18354216468447</v>
      </c>
      <c r="M33" s="32">
        <f>Workings_risks!I31</f>
        <v>472.98399533596461</v>
      </c>
      <c r="N33" s="32">
        <f>Workings_risks!J31</f>
        <v>571.42196386938542</v>
      </c>
      <c r="O33" s="32">
        <f>Workings_risks!K31</f>
        <v>702.25377234314294</v>
      </c>
      <c r="P33" s="32">
        <f>Workings_risks!L31</f>
        <v>880.08019126454553</v>
      </c>
      <c r="Q33" s="32">
        <f>Workings_risks!M31</f>
        <v>1122.9115696152871</v>
      </c>
      <c r="R33" s="32">
        <f>Workings_risks!N31</f>
        <v>1456.4227967572253</v>
      </c>
      <c r="S33" s="32">
        <f>Workings_risks!O31</f>
        <v>1918.6663722703051</v>
      </c>
      <c r="T33" s="32">
        <f>Workings_risks!P31</f>
        <v>2564.4212775663841</v>
      </c>
      <c r="U33" s="32">
        <f>Workings_risks!Q31</f>
        <v>3472.7174485284227</v>
      </c>
      <c r="V33" s="32">
        <f>Workings_risks!R31</f>
        <v>4757.795609958559</v>
      </c>
      <c r="W33" s="32">
        <f>Workings_risks!S31</f>
        <v>6585.0890951789934</v>
      </c>
      <c r="X33" s="32">
        <f>Workings_risks!T31</f>
        <v>9194.5547512103985</v>
      </c>
      <c r="Y33" s="32">
        <f>Workings_risks!U31</f>
        <v>12934.769757763635</v>
      </c>
      <c r="Z33" s="32">
        <f>Workings_risks!V31</f>
        <v>18312.816786355008</v>
      </c>
      <c r="AA33" s="32">
        <f>Workings_risks!W31</f>
        <v>20205.188025634321</v>
      </c>
      <c r="AB33" s="32">
        <f>Workings_risks!X31</f>
        <v>21561.484685290234</v>
      </c>
      <c r="AC33" s="32">
        <f>Workings_risks!Y31</f>
        <v>22733.631474389873</v>
      </c>
      <c r="AD33" s="32">
        <f>Workings_risks!Z31</f>
        <v>22967.76810476953</v>
      </c>
      <c r="AE33" s="32">
        <f>Workings_risks!AA31</f>
        <v>23075.586809350687</v>
      </c>
      <c r="AF33" s="32">
        <f>Workings_risks!AB31</f>
        <v>23194.240575645294</v>
      </c>
      <c r="AG33" s="32">
        <f>Workings_risks!AC31</f>
        <v>23324.860595467657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Workings_risks!D32</f>
        <v>Other risk</v>
      </c>
      <c r="D34" s="206"/>
      <c r="E34"/>
      <c r="G34" s="207">
        <f>input_dollars</f>
        <v>45291</v>
      </c>
      <c r="H34"/>
      <c r="I34" s="32">
        <f>Workings_risks!E32</f>
        <v>50001</v>
      </c>
      <c r="J34" s="32">
        <f>Workings_risks!F32</f>
        <v>50001</v>
      </c>
      <c r="K34" s="32">
        <f>Workings_risks!G32</f>
        <v>50001</v>
      </c>
      <c r="L34" s="32">
        <f>Workings_risks!H32</f>
        <v>50001</v>
      </c>
      <c r="M34" s="32">
        <f>Workings_risks!I32</f>
        <v>50001</v>
      </c>
      <c r="N34" s="32">
        <f>Workings_risks!J32</f>
        <v>50001</v>
      </c>
      <c r="O34" s="32">
        <f>Workings_risks!K32</f>
        <v>50001</v>
      </c>
      <c r="P34" s="32">
        <f>Workings_risks!L32</f>
        <v>50001</v>
      </c>
      <c r="Q34" s="32">
        <f>Workings_risks!M32</f>
        <v>50001</v>
      </c>
      <c r="R34" s="32">
        <f>Workings_risks!N32</f>
        <v>50001</v>
      </c>
      <c r="S34" s="32">
        <f>Workings_risks!O32</f>
        <v>50001</v>
      </c>
      <c r="T34" s="32">
        <f>Workings_risks!P32</f>
        <v>50001</v>
      </c>
      <c r="U34" s="32">
        <f>Workings_risks!Q32</f>
        <v>50001</v>
      </c>
      <c r="V34" s="32">
        <f>Workings_risks!R32</f>
        <v>50001</v>
      </c>
      <c r="W34" s="32">
        <f>Workings_risks!S32</f>
        <v>50001</v>
      </c>
      <c r="X34" s="32">
        <f>Workings_risks!T32</f>
        <v>50001</v>
      </c>
      <c r="Y34" s="32">
        <f>Workings_risks!U32</f>
        <v>50001</v>
      </c>
      <c r="Z34" s="32">
        <f>Workings_risks!V32</f>
        <v>50001</v>
      </c>
      <c r="AA34" s="32">
        <f>Workings_risks!W32</f>
        <v>50001</v>
      </c>
      <c r="AB34" s="32">
        <f>Workings_risks!X32</f>
        <v>50001</v>
      </c>
      <c r="AC34" s="32">
        <f>Workings_risks!Y32</f>
        <v>50001</v>
      </c>
      <c r="AD34" s="32">
        <f>Workings_risks!Z32</f>
        <v>50001</v>
      </c>
      <c r="AE34" s="32">
        <f>Workings_risks!AA32</f>
        <v>50001</v>
      </c>
      <c r="AF34" s="32">
        <f>Workings_risks!AB32</f>
        <v>50001</v>
      </c>
      <c r="AG34" s="32">
        <f>Workings_risks!AC32</f>
        <v>50001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06">
        <f>SUM(I28:I34)</f>
        <v>805440.60855234403</v>
      </c>
      <c r="J36" s="106">
        <f t="shared" ref="J36:AB36" si="3">SUM(J28:J34)</f>
        <v>861531.34275131999</v>
      </c>
      <c r="K36" s="106">
        <f t="shared" si="3"/>
        <v>928176.75777305255</v>
      </c>
      <c r="L36" s="106">
        <f t="shared" si="3"/>
        <v>1001279.2054152143</v>
      </c>
      <c r="M36" s="106">
        <f t="shared" si="3"/>
        <v>1066461.0253270222</v>
      </c>
      <c r="N36" s="106">
        <f t="shared" si="3"/>
        <v>1138404.2168980683</v>
      </c>
      <c r="O36" s="106">
        <f t="shared" si="3"/>
        <v>1240674.1323239808</v>
      </c>
      <c r="P36" s="106">
        <f t="shared" si="3"/>
        <v>1367868.4544430145</v>
      </c>
      <c r="Q36" s="106">
        <f t="shared" si="3"/>
        <v>1475293.1791657859</v>
      </c>
      <c r="R36" s="106">
        <f t="shared" si="3"/>
        <v>1539301.9532449136</v>
      </c>
      <c r="S36" s="106">
        <f t="shared" si="3"/>
        <v>1611530.2564647135</v>
      </c>
      <c r="T36" s="106">
        <f t="shared" si="3"/>
        <v>1693681.0277676231</v>
      </c>
      <c r="U36" s="106">
        <f t="shared" si="3"/>
        <v>1788025.4026624577</v>
      </c>
      <c r="V36" s="106">
        <f t="shared" si="3"/>
        <v>1897640.4520075889</v>
      </c>
      <c r="W36" s="106">
        <f t="shared" si="3"/>
        <v>2026753.9394787438</v>
      </c>
      <c r="X36" s="106">
        <f t="shared" si="3"/>
        <v>2181245.5238209935</v>
      </c>
      <c r="Y36" s="106">
        <f t="shared" si="3"/>
        <v>2369376.9797504647</v>
      </c>
      <c r="Z36" s="106">
        <f t="shared" si="3"/>
        <v>2602858.1278040675</v>
      </c>
      <c r="AA36" s="106">
        <f t="shared" si="3"/>
        <v>2772463.144371592</v>
      </c>
      <c r="AB36" s="106">
        <f t="shared" si="3"/>
        <v>2942398.4004342728</v>
      </c>
      <c r="AC36" s="106">
        <f>SUM(AC28:AC34)</f>
        <v>3121556.7828729004</v>
      </c>
      <c r="AD36" s="106">
        <f>SUM(AD28:AD34)</f>
        <v>3300671.8775792406</v>
      </c>
      <c r="AE36" s="106">
        <f>SUM(AE28:AE34)</f>
        <v>3495391.5553809111</v>
      </c>
      <c r="AF36" s="106">
        <f>SUM(AF28:AF34)</f>
        <v>3709619.4098814577</v>
      </c>
      <c r="AG36" s="106">
        <f>SUM(AG28:AG34)</f>
        <v>3945385.9933462627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SWBD and relay replacement in 2030-31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320</v>
      </c>
      <c r="D14"/>
      <c r="E14" s="148">
        <v>50</v>
      </c>
      <c r="G14" s="207">
        <f>input_dollars</f>
        <v>45291</v>
      </c>
      <c r="H14" s="149"/>
      <c r="I14" s="32">
        <f>Workings_costs!E22</f>
        <v>0</v>
      </c>
      <c r="J14" s="32">
        <f>Workings_costs!F22</f>
        <v>0</v>
      </c>
      <c r="K14" s="32">
        <f>Workings_costs!G22</f>
        <v>2753359.9640425532</v>
      </c>
      <c r="L14" s="32">
        <f>Workings_costs!H22</f>
        <v>2753359.9640425532</v>
      </c>
      <c r="M14" s="32">
        <f>Workings_costs!I22</f>
        <v>2753359.9640425532</v>
      </c>
      <c r="N14" s="32">
        <f>Workings_costs!J22</f>
        <v>0</v>
      </c>
      <c r="O14" s="32">
        <f>Workings_costs!K22</f>
        <v>0</v>
      </c>
      <c r="P14" s="32">
        <f>Workings_costs!L22</f>
        <v>0</v>
      </c>
      <c r="Q14" s="32">
        <f>Workings_costs!M22</f>
        <v>0</v>
      </c>
      <c r="R14" s="32">
        <f>Workings_costs!N22</f>
        <v>0</v>
      </c>
      <c r="S14" s="32">
        <f>Workings_costs!O22</f>
        <v>0</v>
      </c>
      <c r="T14" s="32">
        <f>Workings_costs!P22</f>
        <v>0</v>
      </c>
      <c r="U14" s="32">
        <f>Workings_costs!Q22</f>
        <v>0</v>
      </c>
      <c r="V14" s="32">
        <f>Workings_costs!R22</f>
        <v>0</v>
      </c>
      <c r="W14" s="32">
        <f>Workings_costs!S22</f>
        <v>0</v>
      </c>
      <c r="X14" s="32">
        <f>Workings_costs!T22</f>
        <v>0</v>
      </c>
      <c r="Y14" s="32">
        <f>Workings_costs!U22</f>
        <v>0</v>
      </c>
      <c r="Z14" s="32">
        <f>Workings_costs!V22</f>
        <v>0</v>
      </c>
      <c r="AA14" s="32">
        <f>Workings_costs!W22</f>
        <v>0</v>
      </c>
      <c r="AB14" s="32">
        <f>Workings_costs!X22</f>
        <v>0</v>
      </c>
      <c r="AC14" s="32">
        <f>Workings_costs!Y22</f>
        <v>0</v>
      </c>
      <c r="AD14" s="32">
        <f>Workings_costs!Z22</f>
        <v>0</v>
      </c>
      <c r="AE14" s="32">
        <f>Workings_costs!AA22</f>
        <v>0</v>
      </c>
      <c r="AF14" s="32">
        <f>Workings_costs!AB22</f>
        <v>0</v>
      </c>
      <c r="AG14" s="32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321</v>
      </c>
      <c r="D15"/>
      <c r="E15" s="148">
        <v>25</v>
      </c>
      <c r="G15" s="207">
        <f>input_dollars</f>
        <v>45291</v>
      </c>
      <c r="H15" s="2"/>
      <c r="I15" s="32">
        <f>Workings_costs!E23</f>
        <v>0</v>
      </c>
      <c r="J15" s="32">
        <f>Workings_costs!F23</f>
        <v>0</v>
      </c>
      <c r="K15" s="32">
        <f>Workings_costs!G23</f>
        <v>1835573.3093617025</v>
      </c>
      <c r="L15" s="32">
        <f>Workings_costs!H23</f>
        <v>1835573.3093617025</v>
      </c>
      <c r="M15" s="32">
        <f>Workings_costs!I23</f>
        <v>1835573.3093617025</v>
      </c>
      <c r="N15" s="32">
        <f>Workings_costs!J23</f>
        <v>0</v>
      </c>
      <c r="O15" s="32">
        <f>Workings_costs!K23</f>
        <v>0</v>
      </c>
      <c r="P15" s="32">
        <f>Workings_costs!L23</f>
        <v>0</v>
      </c>
      <c r="Q15" s="32">
        <f>Workings_costs!M23</f>
        <v>0</v>
      </c>
      <c r="R15" s="32">
        <f>Workings_costs!N23</f>
        <v>0</v>
      </c>
      <c r="S15" s="32">
        <f>Workings_costs!O23</f>
        <v>0</v>
      </c>
      <c r="T15" s="32">
        <f>Workings_costs!P23</f>
        <v>0</v>
      </c>
      <c r="U15" s="32">
        <f>Workings_costs!Q23</f>
        <v>0</v>
      </c>
      <c r="V15" s="32">
        <f>Workings_costs!R23</f>
        <v>0</v>
      </c>
      <c r="W15" s="32">
        <f>Workings_costs!S23</f>
        <v>0</v>
      </c>
      <c r="X15" s="32">
        <f>Workings_costs!T23</f>
        <v>0</v>
      </c>
      <c r="Y15" s="32">
        <f>Workings_costs!U23</f>
        <v>0</v>
      </c>
      <c r="Z15" s="32">
        <f>Workings_costs!V23</f>
        <v>0</v>
      </c>
      <c r="AA15" s="32">
        <f>Workings_costs!W23</f>
        <v>0</v>
      </c>
      <c r="AB15" s="32">
        <f>Workings_costs!X23</f>
        <v>0</v>
      </c>
      <c r="AC15" s="32">
        <f>Workings_costs!Y23</f>
        <v>0</v>
      </c>
      <c r="AD15" s="32">
        <f>Workings_costs!Z23</f>
        <v>0</v>
      </c>
      <c r="AE15" s="32">
        <f>Workings_costs!AA23</f>
        <v>0</v>
      </c>
      <c r="AF15" s="32">
        <f>Workings_costs!AB23</f>
        <v>0</v>
      </c>
      <c r="AG15" s="32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4588933.2734042555</v>
      </c>
      <c r="L17" s="106">
        <f t="shared" si="0"/>
        <v>4588933.2734042555</v>
      </c>
      <c r="M17" s="106">
        <f t="shared" si="0"/>
        <v>4588933.2734042555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52306.671241593787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Workings_risks!E55</f>
        <v>658317.70795464446</v>
      </c>
      <c r="J28" s="119">
        <f>Workings_risks!F55</f>
        <v>708090.0910867732</v>
      </c>
      <c r="K28" s="119">
        <f>Workings_risks!G55</f>
        <v>767612.50510408054</v>
      </c>
      <c r="L28" s="119">
        <f>Workings_risks!H55</f>
        <v>832418.68509910209</v>
      </c>
      <c r="M28" s="119">
        <f>Workings_risks!I55</f>
        <v>888244.01563731523</v>
      </c>
      <c r="N28" s="119">
        <f>Workings_risks!J55</f>
        <v>67387.276422056675</v>
      </c>
      <c r="O28" s="119">
        <f>Workings_risks!K55</f>
        <v>73915.317531851702</v>
      </c>
      <c r="P28" s="119">
        <f>Workings_risks!L55</f>
        <v>82740.560442358765</v>
      </c>
      <c r="Q28" s="119">
        <f>Workings_risks!M55</f>
        <v>88587.078481480959</v>
      </c>
      <c r="R28" s="119">
        <f>Workings_risks!N55</f>
        <v>88593.813638760636</v>
      </c>
      <c r="S28" s="119">
        <f>Workings_risks!O55</f>
        <v>88603.199840872068</v>
      </c>
      <c r="T28" s="119">
        <f>Workings_risks!P55</f>
        <v>88616.339765165787</v>
      </c>
      <c r="U28" s="119">
        <f>Workings_risks!Q55</f>
        <v>88634.803646617554</v>
      </c>
      <c r="V28" s="119">
        <f>Workings_risks!R55</f>
        <v>88661.479816087231</v>
      </c>
      <c r="W28" s="119">
        <f>Workings_risks!S55</f>
        <v>88699.639236490126</v>
      </c>
      <c r="X28" s="119">
        <f>Workings_risks!T55</f>
        <v>88753.977790807927</v>
      </c>
      <c r="Y28" s="119">
        <f>Workings_risks!U55</f>
        <v>88831.606002758781</v>
      </c>
      <c r="Z28" s="119">
        <f>Workings_risks!V55</f>
        <v>88942.831589571913</v>
      </c>
      <c r="AA28" s="119">
        <f>Workings_risks!W55</f>
        <v>89102.620436063095</v>
      </c>
      <c r="AB28" s="119">
        <f>Workings_risks!X55</f>
        <v>89332.733723270067</v>
      </c>
      <c r="AC28" s="119">
        <f>Workings_risks!Y55</f>
        <v>89664.857690860736</v>
      </c>
      <c r="AD28" s="119">
        <f>Workings_risks!Z55</f>
        <v>90145.19228953775</v>
      </c>
      <c r="AE28" s="119">
        <f>Workings_risks!AA55</f>
        <v>90883.080206940358</v>
      </c>
      <c r="AF28" s="119">
        <f>Workings_risks!AB55</f>
        <v>91976.22347594997</v>
      </c>
      <c r="AG28" s="119">
        <f>Workings_risks!AC55</f>
        <v>92361.122085023424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Workings_risks!D56</f>
        <v>Safety risk</v>
      </c>
      <c r="D30" s="205" t="s">
        <v>209</v>
      </c>
      <c r="G30" s="207">
        <f>input_dollars</f>
        <v>45291</v>
      </c>
      <c r="H30" s="149"/>
      <c r="I30" s="32">
        <f>Workings_risks!E56</f>
        <v>3713.0876884605395</v>
      </c>
      <c r="J30" s="32">
        <f>Workings_risks!F56</f>
        <v>3939.5465768392569</v>
      </c>
      <c r="K30" s="32">
        <f>Workings_risks!G56</f>
        <v>4254.8707933843361</v>
      </c>
      <c r="L30" s="32">
        <f>Workings_risks!H56</f>
        <v>4764.0817708154646</v>
      </c>
      <c r="M30" s="32">
        <f>Workings_risks!I56</f>
        <v>5415.9614771915103</v>
      </c>
      <c r="N30" s="32">
        <f>Workings_risks!J56</f>
        <v>1726.707059015399</v>
      </c>
      <c r="O30" s="32">
        <f>Workings_risks!K56</f>
        <v>1726.707059015399</v>
      </c>
      <c r="P30" s="32">
        <f>Workings_risks!L56</f>
        <v>1726.707059015399</v>
      </c>
      <c r="Q30" s="32">
        <f>Workings_risks!M56</f>
        <v>1791.5269409485459</v>
      </c>
      <c r="R30" s="32">
        <f>Workings_risks!N56</f>
        <v>2023.0967261530252</v>
      </c>
      <c r="S30" s="32">
        <f>Workings_risks!O56</f>
        <v>2352.765590107279</v>
      </c>
      <c r="T30" s="32">
        <f>Workings_risks!P56</f>
        <v>2820.0102905676904</v>
      </c>
      <c r="U30" s="32">
        <f>Workings_risks!Q56</f>
        <v>3475.9560135156439</v>
      </c>
      <c r="V30" s="32">
        <f>Workings_risks!R56</f>
        <v>4417.4178738901828</v>
      </c>
      <c r="W30" s="32">
        <f>Workings_risks!S56</f>
        <v>5759.8010087433722</v>
      </c>
      <c r="X30" s="32">
        <f>Workings_risks!T56</f>
        <v>7668.7823358388569</v>
      </c>
      <c r="Y30" s="32">
        <f>Workings_risks!U56</f>
        <v>10392.213093323762</v>
      </c>
      <c r="Z30" s="32">
        <f>Workings_risks!V56</f>
        <v>14288.820370842521</v>
      </c>
      <c r="AA30" s="32">
        <f>Workings_risks!W56</f>
        <v>19878.580121244762</v>
      </c>
      <c r="AB30" s="32">
        <f>Workings_risks!X56</f>
        <v>27916.248126294515</v>
      </c>
      <c r="AC30" s="32">
        <f>Workings_risks!Y56</f>
        <v>39498.803980662451</v>
      </c>
      <c r="AD30" s="32">
        <f>Workings_risks!Z56</f>
        <v>56222.606863818597</v>
      </c>
      <c r="AE30" s="32">
        <f>Workings_risks!AA56</f>
        <v>80601.459172419694</v>
      </c>
      <c r="AF30" s="32">
        <f>Workings_risks!AB56</f>
        <v>116023.91132814231</v>
      </c>
      <c r="AG30" s="32">
        <f>Workings_risks!AC56</f>
        <v>126219.13832454543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Workings_risks!D57</f>
        <v>Unplanned replacement</v>
      </c>
      <c r="D31" s="206"/>
      <c r="E31"/>
      <c r="G31" s="207">
        <f>input_dollars</f>
        <v>45291</v>
      </c>
      <c r="H31" s="149"/>
      <c r="I31" s="32">
        <f>Workings_risks!E57</f>
        <v>92461.412974646737</v>
      </c>
      <c r="J31" s="32">
        <f>Workings_risks!F57</f>
        <v>98535.803581492917</v>
      </c>
      <c r="K31" s="32">
        <f>Workings_risks!G57</f>
        <v>105314.86602311549</v>
      </c>
      <c r="L31" s="32">
        <f>Workings_risks!H57</f>
        <v>113047.55500313206</v>
      </c>
      <c r="M31" s="32">
        <f>Workings_risks!I57</f>
        <v>121679.36421717941</v>
      </c>
      <c r="N31" s="32">
        <f>Workings_risks!J57</f>
        <v>5121.8299905427866</v>
      </c>
      <c r="O31" s="32">
        <f>Workings_risks!K57</f>
        <v>5121.8299905427866</v>
      </c>
      <c r="P31" s="32">
        <f>Workings_risks!L57</f>
        <v>5121.8299905427866</v>
      </c>
      <c r="Q31" s="32">
        <f>Workings_risks!M57</f>
        <v>5242.083989941586</v>
      </c>
      <c r="R31" s="32">
        <f>Workings_risks!N57</f>
        <v>5671.6928071788625</v>
      </c>
      <c r="S31" s="32">
        <f>Workings_risks!O57</f>
        <v>6283.2559157272262</v>
      </c>
      <c r="T31" s="32">
        <f>Workings_risks!P57</f>
        <v>7150.0018336349112</v>
      </c>
      <c r="U31" s="32">
        <f>Workings_risks!Q57</f>
        <v>8366.794338566795</v>
      </c>
      <c r="V31" s="32">
        <f>Workings_risks!R57</f>
        <v>10113.276716876191</v>
      </c>
      <c r="W31" s="32">
        <f>Workings_risks!S57</f>
        <v>12603.532686443665</v>
      </c>
      <c r="X31" s="32">
        <f>Workings_risks!T57</f>
        <v>16144.902903985228</v>
      </c>
      <c r="Y31" s="32">
        <f>Workings_risks!U57</f>
        <v>21197.192549413288</v>
      </c>
      <c r="Z31" s="32">
        <f>Workings_risks!V57</f>
        <v>28425.904296496163</v>
      </c>
      <c r="AA31" s="32">
        <f>Workings_risks!W57</f>
        <v>38795.692959293621</v>
      </c>
      <c r="AB31" s="32">
        <f>Workings_risks!X57</f>
        <v>53706.78528322246</v>
      </c>
      <c r="AC31" s="32">
        <f>Workings_risks!Y57</f>
        <v>75194.319565854457</v>
      </c>
      <c r="AD31" s="32">
        <f>Workings_risks!Z57</f>
        <v>106219.918169493</v>
      </c>
      <c r="AE31" s="32">
        <f>Workings_risks!AA57</f>
        <v>151290.02788644758</v>
      </c>
      <c r="AF31" s="32">
        <f>Workings_risks!AB57</f>
        <v>216694.6810056261</v>
      </c>
      <c r="AG31" s="32">
        <f>Workings_risks!AC57</f>
        <v>235182.53000144786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Workings_risks!D58</f>
        <v>Unplanned fault</v>
      </c>
      <c r="D32" s="205" t="s">
        <v>209</v>
      </c>
      <c r="E32"/>
      <c r="G32" s="207">
        <f>input_dollars</f>
        <v>45291</v>
      </c>
      <c r="H32"/>
      <c r="I32" s="32">
        <f>Workings_risks!E58</f>
        <v>647.70000000000005</v>
      </c>
      <c r="J32" s="32">
        <f>Workings_risks!F58</f>
        <v>647.70000000000005</v>
      </c>
      <c r="K32" s="32">
        <f>Workings_risks!G58</f>
        <v>647.70000000000005</v>
      </c>
      <c r="L32" s="32">
        <f>Workings_risks!H58</f>
        <v>647.70000000000005</v>
      </c>
      <c r="M32" s="32">
        <f>Workings_risks!I58</f>
        <v>647.70000000000005</v>
      </c>
      <c r="N32" s="32">
        <f>Workings_risks!J58</f>
        <v>76.199999999999974</v>
      </c>
      <c r="O32" s="32">
        <f>Workings_risks!K58</f>
        <v>76.199999999999974</v>
      </c>
      <c r="P32" s="32">
        <f>Workings_risks!L58</f>
        <v>76.199999999999974</v>
      </c>
      <c r="Q32" s="32">
        <f>Workings_risks!M58</f>
        <v>76.199999999999974</v>
      </c>
      <c r="R32" s="32">
        <f>Workings_risks!N58</f>
        <v>76.199999999999974</v>
      </c>
      <c r="S32" s="32">
        <f>Workings_risks!O58</f>
        <v>76.199999999999974</v>
      </c>
      <c r="T32" s="32">
        <f>Workings_risks!P58</f>
        <v>76.199999999999974</v>
      </c>
      <c r="U32" s="32">
        <f>Workings_risks!Q58</f>
        <v>76.199999999999974</v>
      </c>
      <c r="V32" s="32">
        <f>Workings_risks!R58</f>
        <v>76.199999999999974</v>
      </c>
      <c r="W32" s="32">
        <f>Workings_risks!S58</f>
        <v>76.199999999999974</v>
      </c>
      <c r="X32" s="32">
        <f>Workings_risks!T58</f>
        <v>76.199999999999974</v>
      </c>
      <c r="Y32" s="32">
        <f>Workings_risks!U58</f>
        <v>76.199999999999974</v>
      </c>
      <c r="Z32" s="32">
        <f>Workings_risks!V58</f>
        <v>76.199999999999974</v>
      </c>
      <c r="AA32" s="32">
        <f>Workings_risks!W58</f>
        <v>76.199999999999974</v>
      </c>
      <c r="AB32" s="32">
        <f>Workings_risks!X58</f>
        <v>76.199999999999974</v>
      </c>
      <c r="AC32" s="32">
        <f>Workings_risks!Y58</f>
        <v>76.199999999999974</v>
      </c>
      <c r="AD32" s="32">
        <f>Workings_risks!Z58</f>
        <v>76.199999999999974</v>
      </c>
      <c r="AE32" s="32">
        <f>Workings_risks!AA58</f>
        <v>76.199999999999974</v>
      </c>
      <c r="AF32" s="32">
        <f>Workings_risks!AB58</f>
        <v>76.199999999999974</v>
      </c>
      <c r="AG32" s="32">
        <f>Workings_risks!AC58</f>
        <v>76.199999999999974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Workings_risks!D59</f>
        <v>Environmental risk</v>
      </c>
      <c r="D33" s="219"/>
      <c r="E33"/>
      <c r="G33" s="207">
        <f>input_dollars</f>
        <v>45291</v>
      </c>
      <c r="H33"/>
      <c r="I33" s="32">
        <f>Workings_risks!E59</f>
        <v>299.69993459220876</v>
      </c>
      <c r="J33" s="32">
        <f>Workings_risks!F59</f>
        <v>317.20150621470685</v>
      </c>
      <c r="K33" s="32">
        <f>Workings_risks!G59</f>
        <v>345.81585247219442</v>
      </c>
      <c r="L33" s="32">
        <f>Workings_risks!H59</f>
        <v>400.18354216468447</v>
      </c>
      <c r="M33" s="32">
        <f>Workings_risks!I59</f>
        <v>472.98399533596461</v>
      </c>
      <c r="N33" s="32">
        <f>Workings_risks!J59</f>
        <v>235.71874532695108</v>
      </c>
      <c r="O33" s="32">
        <f>Workings_risks!K59</f>
        <v>235.71874532695108</v>
      </c>
      <c r="P33" s="32">
        <f>Workings_risks!L59</f>
        <v>235.71874532695108</v>
      </c>
      <c r="Q33" s="32">
        <f>Workings_risks!M59</f>
        <v>244.85238281546748</v>
      </c>
      <c r="R33" s="32">
        <f>Workings_risks!N59</f>
        <v>277.48240941028178</v>
      </c>
      <c r="S33" s="32">
        <f>Workings_risks!O59</f>
        <v>323.93565994417867</v>
      </c>
      <c r="T33" s="32">
        <f>Workings_risks!P59</f>
        <v>389.77478752716013</v>
      </c>
      <c r="U33" s="32">
        <f>Workings_risks!Q59</f>
        <v>482.20362151880056</v>
      </c>
      <c r="V33" s="32">
        <f>Workings_risks!R59</f>
        <v>614.86395515572599</v>
      </c>
      <c r="W33" s="32">
        <f>Workings_risks!S59</f>
        <v>804.01740726842354</v>
      </c>
      <c r="X33" s="32">
        <f>Workings_risks!T59</f>
        <v>1073.0093439398058</v>
      </c>
      <c r="Y33" s="32">
        <f>Workings_risks!U59</f>
        <v>1456.7640429606997</v>
      </c>
      <c r="Z33" s="32">
        <f>Workings_risks!V59</f>
        <v>2005.8290699260838</v>
      </c>
      <c r="AA33" s="32">
        <f>Workings_risks!W59</f>
        <v>2793.4732186131637</v>
      </c>
      <c r="AB33" s="32">
        <f>Workings_risks!X59</f>
        <v>3926.0475738530636</v>
      </c>
      <c r="AC33" s="32">
        <f>Workings_risks!Y59</f>
        <v>5558.1251577011926</v>
      </c>
      <c r="AD33" s="32">
        <f>Workings_risks!Z59</f>
        <v>7914.6453087401223</v>
      </c>
      <c r="AE33" s="32">
        <f>Workings_risks!AA59</f>
        <v>11349.804992164611</v>
      </c>
      <c r="AF33" s="32">
        <f>Workings_risks!AB59</f>
        <v>16341.076648712147</v>
      </c>
      <c r="AG33" s="32">
        <f>Workings_risks!AC59</f>
        <v>17777.613222801589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Workings_risks!D60</f>
        <v>Other risk</v>
      </c>
      <c r="D34" s="206"/>
      <c r="E34"/>
      <c r="G34" s="207">
        <f>input_dollars</f>
        <v>45291</v>
      </c>
      <c r="H34"/>
      <c r="I34" s="32">
        <f>Workings_risks!E60</f>
        <v>50001</v>
      </c>
      <c r="J34" s="32">
        <f>Workings_risks!F60</f>
        <v>50001</v>
      </c>
      <c r="K34" s="32">
        <f>Workings_risks!G60</f>
        <v>50001</v>
      </c>
      <c r="L34" s="32">
        <f>Workings_risks!H60</f>
        <v>50001</v>
      </c>
      <c r="M34" s="32">
        <f>Workings_risks!I60</f>
        <v>50001</v>
      </c>
      <c r="N34" s="32">
        <f>Workings_risks!J60</f>
        <v>0</v>
      </c>
      <c r="O34" s="32">
        <f>Workings_risks!K60</f>
        <v>0</v>
      </c>
      <c r="P34" s="32">
        <f>Workings_risks!L60</f>
        <v>0</v>
      </c>
      <c r="Q34" s="32">
        <f>Workings_risks!M60</f>
        <v>0</v>
      </c>
      <c r="R34" s="32">
        <f>Workings_risks!N60</f>
        <v>0</v>
      </c>
      <c r="S34" s="32">
        <f>Workings_risks!O60</f>
        <v>0</v>
      </c>
      <c r="T34" s="32">
        <f>Workings_risks!P60</f>
        <v>0</v>
      </c>
      <c r="U34" s="32">
        <f>Workings_risks!Q60</f>
        <v>0</v>
      </c>
      <c r="V34" s="32">
        <f>Workings_risks!R60</f>
        <v>0</v>
      </c>
      <c r="W34" s="32">
        <f>Workings_risks!S60</f>
        <v>0</v>
      </c>
      <c r="X34" s="32">
        <f>Workings_risks!T60</f>
        <v>0</v>
      </c>
      <c r="Y34" s="32">
        <f>Workings_risks!U60</f>
        <v>0</v>
      </c>
      <c r="Z34" s="32">
        <f>Workings_risks!V60</f>
        <v>0</v>
      </c>
      <c r="AA34" s="32">
        <f>Workings_risks!W60</f>
        <v>0</v>
      </c>
      <c r="AB34" s="32">
        <f>Workings_risks!X60</f>
        <v>0</v>
      </c>
      <c r="AC34" s="32">
        <f>Workings_risks!Y60</f>
        <v>0</v>
      </c>
      <c r="AD34" s="32">
        <f>Workings_risks!Z60</f>
        <v>0</v>
      </c>
      <c r="AE34" s="32">
        <f>Workings_risks!AA60</f>
        <v>0</v>
      </c>
      <c r="AF34" s="32">
        <f>Workings_risks!AB60</f>
        <v>0</v>
      </c>
      <c r="AG34" s="32">
        <f>Workings_risks!AC60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805440.60855234403</v>
      </c>
      <c r="J36" s="170">
        <f t="shared" ref="J36:AG36" si="2">SUM(J28:J34)</f>
        <v>861531.34275131999</v>
      </c>
      <c r="K36" s="170">
        <f t="shared" si="2"/>
        <v>928176.75777305255</v>
      </c>
      <c r="L36" s="170">
        <f t="shared" si="2"/>
        <v>1001279.2054152143</v>
      </c>
      <c r="M36" s="170">
        <f t="shared" si="2"/>
        <v>1066461.0253270222</v>
      </c>
      <c r="N36" s="170">
        <f t="shared" si="2"/>
        <v>74547.732216941818</v>
      </c>
      <c r="O36" s="170">
        <f t="shared" si="2"/>
        <v>81075.773326736846</v>
      </c>
      <c r="P36" s="170">
        <f t="shared" si="2"/>
        <v>89901.016237243908</v>
      </c>
      <c r="Q36" s="170">
        <f t="shared" si="2"/>
        <v>95941.741795186565</v>
      </c>
      <c r="R36" s="170">
        <f t="shared" si="2"/>
        <v>96642.285581502802</v>
      </c>
      <c r="S36" s="170">
        <f t="shared" si="2"/>
        <v>97639.357006650738</v>
      </c>
      <c r="T36" s="170">
        <f t="shared" si="2"/>
        <v>99052.326676895551</v>
      </c>
      <c r="U36" s="170">
        <f t="shared" si="2"/>
        <v>101035.95762021879</v>
      </c>
      <c r="V36" s="170">
        <f t="shared" si="2"/>
        <v>103883.23836200933</v>
      </c>
      <c r="W36" s="170">
        <f t="shared" si="2"/>
        <v>107943.19033894558</v>
      </c>
      <c r="X36" s="170">
        <f t="shared" si="2"/>
        <v>113716.87237457182</v>
      </c>
      <c r="Y36" s="170">
        <f t="shared" si="2"/>
        <v>121953.97568845653</v>
      </c>
      <c r="Z36" s="170">
        <f t="shared" si="2"/>
        <v>133739.58532683668</v>
      </c>
      <c r="AA36" s="170">
        <f t="shared" si="2"/>
        <v>150646.56673521464</v>
      </c>
      <c r="AB36" s="170">
        <f t="shared" si="2"/>
        <v>174958.0147066401</v>
      </c>
      <c r="AC36" s="170">
        <f t="shared" si="2"/>
        <v>209992.30639507883</v>
      </c>
      <c r="AD36" s="170">
        <f t="shared" si="2"/>
        <v>260578.56263158948</v>
      </c>
      <c r="AE36" s="170">
        <f t="shared" si="2"/>
        <v>334200.57225797226</v>
      </c>
      <c r="AF36" s="170">
        <f t="shared" si="2"/>
        <v>441112.09245843056</v>
      </c>
      <c r="AG36" s="170">
        <f t="shared" si="2"/>
        <v>471616.60363381827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207</v>
      </c>
      <c r="E49" s="112">
        <f>Assumptions!G98</f>
        <v>0.54769380678923496</v>
      </c>
      <c r="G49" s="207" t="s">
        <v>208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207</v>
      </c>
      <c r="E50" s="112">
        <f>Assumptions!G99</f>
        <v>0.54769380678923496</v>
      </c>
      <c r="G50" s="207" t="s">
        <v>208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325</v>
      </c>
      <c r="D54" s="205"/>
      <c r="G54" s="207">
        <f>input_dollars</f>
        <v>45291</v>
      </c>
      <c r="I54" s="32">
        <f>Workings_costs!E15-Workings_costs!E30</f>
        <v>0</v>
      </c>
      <c r="J54" s="32">
        <f>Workings_costs!F15-Workings_costs!F30</f>
        <v>0</v>
      </c>
      <c r="K54" s="32">
        <f>Workings_costs!G15-Workings_costs!G30</f>
        <v>0</v>
      </c>
      <c r="L54" s="32">
        <f>Workings_costs!H15-Workings_costs!H30</f>
        <v>0</v>
      </c>
      <c r="M54" s="32">
        <f>Workings_costs!I15-Workings_costs!I30</f>
        <v>0</v>
      </c>
      <c r="N54" s="32">
        <f>Workings_costs!J15-Workings_costs!J30</f>
        <v>50000</v>
      </c>
      <c r="O54" s="32">
        <f>Workings_costs!K15-Workings_costs!K30</f>
        <v>50000</v>
      </c>
      <c r="P54" s="32">
        <f>Workings_costs!L15-Workings_costs!L30</f>
        <v>50000</v>
      </c>
      <c r="Q54" s="32">
        <f>Workings_costs!M15-Workings_costs!M30</f>
        <v>50000</v>
      </c>
      <c r="R54" s="32">
        <f>Workings_costs!N15-Workings_costs!N30</f>
        <v>50000</v>
      </c>
      <c r="S54" s="32">
        <f>Workings_costs!O15-Workings_costs!O30</f>
        <v>50000</v>
      </c>
      <c r="T54" s="32">
        <f>Workings_costs!P15-Workings_costs!P30</f>
        <v>50000</v>
      </c>
      <c r="U54" s="32">
        <f>Workings_costs!Q15-Workings_costs!Q30</f>
        <v>50000</v>
      </c>
      <c r="V54" s="32">
        <f>Workings_costs!R15-Workings_costs!R30</f>
        <v>50000</v>
      </c>
      <c r="W54" s="32">
        <f>Workings_costs!S15-Workings_costs!S30</f>
        <v>50000</v>
      </c>
      <c r="X54" s="32">
        <f>Workings_costs!T15-Workings_costs!T30</f>
        <v>50000</v>
      </c>
      <c r="Y54" s="32">
        <f>Workings_costs!U15-Workings_costs!U30</f>
        <v>50000</v>
      </c>
      <c r="Z54" s="32">
        <f>Workings_costs!V15-Workings_costs!V30</f>
        <v>50000</v>
      </c>
      <c r="AA54" s="32">
        <f>Workings_costs!W15-Workings_costs!W30</f>
        <v>50000</v>
      </c>
      <c r="AB54" s="32">
        <f>Workings_costs!X15-Workings_costs!X30</f>
        <v>50000</v>
      </c>
      <c r="AC54" s="32">
        <f>Workings_costs!Y15-Workings_costs!Y30</f>
        <v>50000</v>
      </c>
      <c r="AD54" s="32">
        <f>Workings_costs!Z15-Workings_costs!Z30</f>
        <v>50000</v>
      </c>
      <c r="AE54" s="32">
        <f>Workings_costs!AA15-Workings_costs!AA30</f>
        <v>50000</v>
      </c>
      <c r="AF54" s="32">
        <f>Workings_costs!AB15-Workings_costs!AB30</f>
        <v>50000</v>
      </c>
      <c r="AG54" s="32">
        <f>Workings_costs!AC15-Workings_costs!AC30</f>
        <v>50000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50000</v>
      </c>
      <c r="O57" s="170" cm="1">
        <f t="array" ref="O57">SUMPRODUCT((O$45:O$52)*($E$45:$E$52))+SUM(O54:O55)+O42</f>
        <v>50000</v>
      </c>
      <c r="P57" s="170" cm="1">
        <f t="array" ref="P57">SUMPRODUCT((P$45:P$52)*($E$45:$E$52))+SUM(P54:P55)+P42</f>
        <v>50000</v>
      </c>
      <c r="Q57" s="170" cm="1">
        <f t="array" ref="Q57">SUMPRODUCT((Q$45:Q$52)*($E$45:$E$52))+SUM(Q54:Q55)+Q42</f>
        <v>50000</v>
      </c>
      <c r="R57" s="170" cm="1">
        <f t="array" ref="R57">SUMPRODUCT((R$45:R$52)*($E$45:$E$52))+SUM(R54:R55)+R42</f>
        <v>50000</v>
      </c>
      <c r="S57" s="170" cm="1">
        <f t="array" ref="S57">SUMPRODUCT((S$45:S$52)*($E$45:$E$52))+SUM(S54:S55)+S42</f>
        <v>50000</v>
      </c>
      <c r="T57" s="170" cm="1">
        <f t="array" ref="T57">SUMPRODUCT((T$45:T$52)*($E$45:$E$52))+SUM(T54:T55)+T42</f>
        <v>50000</v>
      </c>
      <c r="U57" s="170" cm="1">
        <f t="array" ref="U57">SUMPRODUCT((U$45:U$52)*($E$45:$E$52))+SUM(U54:U55)+U42</f>
        <v>50000</v>
      </c>
      <c r="V57" s="170" cm="1">
        <f t="array" ref="V57">SUMPRODUCT((V$45:V$52)*($E$45:$E$52))+SUM(V54:V55)+V42</f>
        <v>50000</v>
      </c>
      <c r="W57" s="170" cm="1">
        <f t="array" ref="W57">SUMPRODUCT((W$45:W$52)*($E$45:$E$52))+SUM(W54:W55)+W42</f>
        <v>50000</v>
      </c>
      <c r="X57" s="170" cm="1">
        <f t="array" ref="X57">SUMPRODUCT((X$45:X$52)*($E$45:$E$52))+SUM(X54:X55)+X42</f>
        <v>50000</v>
      </c>
      <c r="Y57" s="170" cm="1">
        <f t="array" ref="Y57">SUMPRODUCT((Y$45:Y$52)*($E$45:$E$52))+SUM(Y54:Y55)+Y42</f>
        <v>50000</v>
      </c>
      <c r="Z57" s="170" cm="1">
        <f t="array" ref="Z57">SUMPRODUCT((Z$45:Z$52)*($E$45:$E$52))+SUM(Z54:Z55)+Z42</f>
        <v>50000</v>
      </c>
      <c r="AA57" s="170" cm="1">
        <f t="array" ref="AA57">SUMPRODUCT((AA$45:AA$52)*($E$45:$E$52))+SUM(AA54:AA55)+AA42</f>
        <v>50000</v>
      </c>
      <c r="AB57" s="170" cm="1">
        <f t="array" ref="AB57">SUMPRODUCT((AB$45:AB$52)*($E$45:$E$52))+SUM(AB54:AB55)+AB42</f>
        <v>50000</v>
      </c>
      <c r="AC57" s="170" cm="1">
        <f t="array" ref="AC57">SUMPRODUCT((AC$45:AC$52)*($E$45:$E$52))+SUM(AC54:AC55)+AC42</f>
        <v>50000</v>
      </c>
      <c r="AD57" s="170" cm="1">
        <f t="array" ref="AD57">SUMPRODUCT((AD$45:AD$52)*($E$45:$E$52))+SUM(AD54:AD55)+AD42</f>
        <v>50000</v>
      </c>
      <c r="AE57" s="170" cm="1">
        <f t="array" ref="AE57">SUMPRODUCT((AE$45:AE$52)*($E$45:$E$52))+SUM(AE54:AE55)+AE42</f>
        <v>50000</v>
      </c>
      <c r="AF57" s="170" cm="1">
        <f t="array" ref="AF57">SUMPRODUCT((AF$45:AF$52)*($E$45:$E$52))+SUM(AF54:AF55)+AF42</f>
        <v>50000</v>
      </c>
      <c r="AG57" s="170" cm="1">
        <f t="array" ref="AG57">SUMPRODUCT((AG$45:AG$52)*($E$45:$E$52))+SUM(AG54:AG55)+AG42</f>
        <v>50000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1063856.4846811264</v>
      </c>
      <c r="O64" s="132">
        <f>(1-INDEX(Data!$C$9:$C$13, MATCH($A$3, options,0)))*('Option1 (base case)'!O36-O36)</f>
        <v>1159598.3589972439</v>
      </c>
      <c r="P64" s="132">
        <f>(1-INDEX(Data!$C$9:$C$13, MATCH($A$3, options,0)))*('Option1 (base case)'!P36-P36)</f>
        <v>1277967.4382057704</v>
      </c>
      <c r="Q64" s="132">
        <f>(1-INDEX(Data!$C$9:$C$13, MATCH($A$3, options,0)))*('Option1 (base case)'!Q36-Q36)</f>
        <v>1379351.4373705992</v>
      </c>
      <c r="R64" s="132">
        <f>(1-INDEX(Data!$C$9:$C$13, MATCH($A$3, options,0)))*('Option1 (base case)'!R36-R36)</f>
        <v>1442659.6676634108</v>
      </c>
      <c r="S64" s="132">
        <f>(1-INDEX(Data!$C$9:$C$13, MATCH($A$3, options,0)))*('Option1 (base case)'!S36-S36)</f>
        <v>1513890.8994580628</v>
      </c>
      <c r="T64" s="132">
        <f>(1-INDEX(Data!$C$9:$C$13, MATCH($A$3, options,0)))*('Option1 (base case)'!T36-T36)</f>
        <v>1594628.7010907275</v>
      </c>
      <c r="U64" s="132">
        <f>(1-INDEX(Data!$C$9:$C$13, MATCH($A$3, options,0)))*('Option1 (base case)'!U36-U36)</f>
        <v>1686989.4450422388</v>
      </c>
      <c r="V64" s="132">
        <f>(1-INDEX(Data!$C$9:$C$13, MATCH($A$3, options,0)))*('Option1 (base case)'!V36-V36)</f>
        <v>1793757.2136455795</v>
      </c>
      <c r="W64" s="132">
        <f>(1-INDEX(Data!$C$9:$C$13, MATCH($A$3, options,0)))*('Option1 (base case)'!W36-W36)</f>
        <v>1918810.7491397983</v>
      </c>
      <c r="X64" s="132">
        <f>(1-INDEX(Data!$C$9:$C$13, MATCH($A$3, options,0)))*('Option1 (base case)'!X36-X36)</f>
        <v>2067528.6514464216</v>
      </c>
      <c r="Y64" s="132">
        <f>(1-INDEX(Data!$C$9:$C$13, MATCH($A$3, options,0)))*('Option1 (base case)'!Y36-Y36)</f>
        <v>2247423.0040620081</v>
      </c>
      <c r="Z64" s="132">
        <f>(1-INDEX(Data!$C$9:$C$13, MATCH($A$3, options,0)))*('Option1 (base case)'!Z36-Z36)</f>
        <v>2469118.5424772305</v>
      </c>
      <c r="AA64" s="132">
        <f>(1-INDEX(Data!$C$9:$C$13, MATCH($A$3, options,0)))*('Option1 (base case)'!AA36-AA36)</f>
        <v>2621816.5776363774</v>
      </c>
      <c r="AB64" s="132">
        <f>(1-INDEX(Data!$C$9:$C$13, MATCH($A$3, options,0)))*('Option1 (base case)'!AB36-AB36)</f>
        <v>2767440.3857276328</v>
      </c>
      <c r="AC64" s="132">
        <f>(1-INDEX(Data!$C$9:$C$13, MATCH($A$3, options,0)))*('Option1 (base case)'!AC36-AC36)</f>
        <v>2911564.4764778214</v>
      </c>
      <c r="AD64" s="132">
        <f>(1-INDEX(Data!$C$9:$C$13, MATCH($A$3, options,0)))*('Option1 (base case)'!AD36-AD36)</f>
        <v>3040093.3149476512</v>
      </c>
      <c r="AE64" s="132">
        <f>(1-INDEX(Data!$C$9:$C$13, MATCH($A$3, options,0)))*('Option1 (base case)'!AE36-AE36)</f>
        <v>3161190.9831229388</v>
      </c>
      <c r="AF64" s="132">
        <f>(1-INDEX(Data!$C$9:$C$13, MATCH($A$3, options,0)))*('Option1 (base case)'!AF36-AF36)</f>
        <v>3268507.317423027</v>
      </c>
      <c r="AG64" s="132">
        <f>(1-INDEX(Data!$C$9:$C$13, MATCH($A$3, options,0)))*('Option1 (base case)'!AG36-AG36)</f>
        <v>3473769.3897124445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-2753359.9640425532</v>
      </c>
      <c r="L67" s="119">
        <f t="shared" si="4"/>
        <v>-2753359.9640425532</v>
      </c>
      <c r="M67" s="119">
        <f t="shared" si="4"/>
        <v>-2753359.9640425532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-1835573.3093617025</v>
      </c>
      <c r="L68" s="119">
        <f t="shared" si="5"/>
        <v>-1835573.3093617025</v>
      </c>
      <c r="M68" s="119">
        <f t="shared" si="5"/>
        <v>-1835573.3093617025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-2753359.9640425532</v>
      </c>
      <c r="L72" s="119" cm="1">
        <f t="array" ref="L72">SUMPRODUCT(($I67:L67))-SUMPRODUCT(($I67:L67)*($I$6:L$6&lt;=(L$6-$E14)))</f>
        <v>-5506719.9280851064</v>
      </c>
      <c r="M72" s="119" cm="1">
        <f t="array" ref="M72">SUMPRODUCT(($I67:M67))-SUMPRODUCT(($I67:M67)*($I$6:M$6&lt;=(M$6-$E14)))</f>
        <v>-8260079.8921276592</v>
      </c>
      <c r="N72" s="119" cm="1">
        <f t="array" ref="N72">SUMPRODUCT(($I67:N67))-SUMPRODUCT(($I67:N67)*($I$6:N$6&lt;=(N$6-$E14)))</f>
        <v>-8260079.8921276592</v>
      </c>
      <c r="O72" s="119" cm="1">
        <f t="array" ref="O72">SUMPRODUCT(($I67:O67))-SUMPRODUCT(($I67:O67)*($I$6:O$6&lt;=(O$6-$E14)))</f>
        <v>-8260079.8921276592</v>
      </c>
      <c r="P72" s="119" cm="1">
        <f t="array" ref="P72">SUMPRODUCT(($I67:P67))-SUMPRODUCT(($I67:P67)*($I$6:P$6&lt;=(P$6-$E14)))</f>
        <v>-8260079.8921276592</v>
      </c>
      <c r="Q72" s="119" cm="1">
        <f t="array" ref="Q72">SUMPRODUCT(($I67:Q67))-SUMPRODUCT(($I67:Q67)*($I$6:Q$6&lt;=(Q$6-$E14)))</f>
        <v>-8260079.8921276592</v>
      </c>
      <c r="R72" s="119" cm="1">
        <f t="array" ref="R72">SUMPRODUCT(($I67:R67))-SUMPRODUCT(($I67:R67)*($I$6:R$6&lt;=(R$6-$E14)))</f>
        <v>-8260079.8921276592</v>
      </c>
      <c r="S72" s="119" cm="1">
        <f t="array" ref="S72">SUMPRODUCT(($I67:S67))-SUMPRODUCT(($I67:S67)*($I$6:S$6&lt;=(S$6-$E14)))</f>
        <v>-8260079.8921276592</v>
      </c>
      <c r="T72" s="119" cm="1">
        <f t="array" ref="T72">SUMPRODUCT(($I67:T67))-SUMPRODUCT(($I67:T67)*($I$6:T$6&lt;=(T$6-$E14)))</f>
        <v>-8260079.8921276592</v>
      </c>
      <c r="U72" s="119" cm="1">
        <f t="array" ref="U72">SUMPRODUCT(($I67:U67))-SUMPRODUCT(($I67:U67)*($I$6:U$6&lt;=(U$6-$E14)))</f>
        <v>-8260079.8921276592</v>
      </c>
      <c r="V72" s="119" cm="1">
        <f t="array" ref="V72">SUMPRODUCT(($I67:V67))-SUMPRODUCT(($I67:V67)*($I$6:V$6&lt;=(V$6-$E14)))</f>
        <v>-8260079.8921276592</v>
      </c>
      <c r="W72" s="119" cm="1">
        <f t="array" ref="W72">SUMPRODUCT(($I67:W67))-SUMPRODUCT(($I67:W67)*($I$6:W$6&lt;=(W$6-$E14)))</f>
        <v>-8260079.8921276592</v>
      </c>
      <c r="X72" s="119" cm="1">
        <f t="array" ref="X72">SUMPRODUCT(($I67:X67))-SUMPRODUCT(($I67:X67)*($I$6:X$6&lt;=(X$6-$E14)))</f>
        <v>-8260079.8921276592</v>
      </c>
      <c r="Y72" s="119" cm="1">
        <f t="array" ref="Y72">SUMPRODUCT(($I67:Y67))-SUMPRODUCT(($I67:Y67)*($I$6:Y$6&lt;=(Y$6-$E14)))</f>
        <v>-8260079.8921276592</v>
      </c>
      <c r="Z72" s="119" cm="1">
        <f t="array" ref="Z72">SUMPRODUCT(($I67:Z67))-SUMPRODUCT(($I67:Z67)*($I$6:Z$6&lt;=(Z$6-$E14)))</f>
        <v>-8260079.8921276592</v>
      </c>
      <c r="AA72" s="119" cm="1">
        <f t="array" ref="AA72">SUMPRODUCT(($I67:AA67))-SUMPRODUCT(($I67:AA67)*($I$6:AA$6&lt;=(AA$6-$E14)))</f>
        <v>-8260079.8921276592</v>
      </c>
      <c r="AB72" s="119" cm="1">
        <f t="array" ref="AB72">SUMPRODUCT(($I67:AB67))-SUMPRODUCT(($I67:AB67)*($I$6:AB$6&lt;=(AB$6-$E14)))</f>
        <v>-8260079.8921276592</v>
      </c>
      <c r="AC72" s="119" cm="1">
        <f t="array" ref="AC72">SUMPRODUCT(($I67:AC67))-SUMPRODUCT(($I67:AC67)*($I$6:AC$6&lt;=(AC$6-$E14)))</f>
        <v>-8260079.8921276592</v>
      </c>
      <c r="AD72" s="119" cm="1">
        <f t="array" ref="AD72">SUMPRODUCT(($I67:AD67))-SUMPRODUCT(($I67:AD67)*($I$6:AD$6&lt;=(AD$6-$E14)))</f>
        <v>-8260079.8921276592</v>
      </c>
      <c r="AE72" s="119" cm="1">
        <f t="array" ref="AE72">SUMPRODUCT(($I67:AE67))-SUMPRODUCT(($I67:AE67)*($I$6:AE$6&lt;=(AE$6-$E14)))</f>
        <v>-8260079.8921276592</v>
      </c>
      <c r="AF72" s="119" cm="1">
        <f t="array" ref="AF72">SUMPRODUCT(($I67:AF67))-SUMPRODUCT(($I67:AF67)*($I$6:AF$6&lt;=(AF$6-$E14)))</f>
        <v>-8260079.8921276592</v>
      </c>
      <c r="AG72" s="119" cm="1">
        <f t="array" ref="AG72">SUMPRODUCT(($I67:AG67))-SUMPRODUCT(($I67:AG67)*($I$6:AG$6&lt;=(AG$6-$E14)))</f>
        <v>-8260079.8921276592</v>
      </c>
    </row>
    <row r="73" spans="1:33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-1835573.3093617025</v>
      </c>
      <c r="L73" s="119" cm="1">
        <f t="array" ref="L73">SUMPRODUCT(($I68:L68))-SUMPRODUCT(($I68:L68)*($I$6:L$6&lt;=(L$6-$E15)))</f>
        <v>-3671146.6187234051</v>
      </c>
      <c r="M73" s="119" cm="1">
        <f t="array" ref="M73">SUMPRODUCT(($I68:M68))-SUMPRODUCT(($I68:M68)*($I$6:M$6&lt;=(M$6-$E15)))</f>
        <v>-5506719.9280851074</v>
      </c>
      <c r="N73" s="119" cm="1">
        <f t="array" ref="N73">SUMPRODUCT(($I68:N68))-SUMPRODUCT(($I68:N68)*($I$6:N$6&lt;=(N$6-$E15)))</f>
        <v>-5506719.9280851074</v>
      </c>
      <c r="O73" s="119" cm="1">
        <f t="array" ref="O73">SUMPRODUCT(($I68:O68))-SUMPRODUCT(($I68:O68)*($I$6:O$6&lt;=(O$6-$E15)))</f>
        <v>-5506719.9280851074</v>
      </c>
      <c r="P73" s="119" cm="1">
        <f t="array" ref="P73">SUMPRODUCT(($I68:P68))-SUMPRODUCT(($I68:P68)*($I$6:P$6&lt;=(P$6-$E15)))</f>
        <v>-5506719.9280851074</v>
      </c>
      <c r="Q73" s="119" cm="1">
        <f t="array" ref="Q73">SUMPRODUCT(($I68:Q68))-SUMPRODUCT(($I68:Q68)*($I$6:Q$6&lt;=(Q$6-$E15)))</f>
        <v>-5506719.9280851074</v>
      </c>
      <c r="R73" s="119" cm="1">
        <f t="array" ref="R73">SUMPRODUCT(($I68:R68))-SUMPRODUCT(($I68:R68)*($I$6:R$6&lt;=(R$6-$E15)))</f>
        <v>-5506719.9280851074</v>
      </c>
      <c r="S73" s="119" cm="1">
        <f t="array" ref="S73">SUMPRODUCT(($I68:S68))-SUMPRODUCT(($I68:S68)*($I$6:S$6&lt;=(S$6-$E15)))</f>
        <v>-5506719.9280851074</v>
      </c>
      <c r="T73" s="119" cm="1">
        <f t="array" ref="T73">SUMPRODUCT(($I68:T68))-SUMPRODUCT(($I68:T68)*($I$6:T$6&lt;=(T$6-$E15)))</f>
        <v>-5506719.9280851074</v>
      </c>
      <c r="U73" s="119" cm="1">
        <f t="array" ref="U73">SUMPRODUCT(($I68:U68))-SUMPRODUCT(($I68:U68)*($I$6:U$6&lt;=(U$6-$E15)))</f>
        <v>-5506719.9280851074</v>
      </c>
      <c r="V73" s="119" cm="1">
        <f t="array" ref="V73">SUMPRODUCT(($I68:V68))-SUMPRODUCT(($I68:V68)*($I$6:V$6&lt;=(V$6-$E15)))</f>
        <v>-5506719.9280851074</v>
      </c>
      <c r="W73" s="119" cm="1">
        <f t="array" ref="W73">SUMPRODUCT(($I68:W68))-SUMPRODUCT(($I68:W68)*($I$6:W$6&lt;=(W$6-$E15)))</f>
        <v>-5506719.9280851074</v>
      </c>
      <c r="X73" s="119" cm="1">
        <f t="array" ref="X73">SUMPRODUCT(($I68:X68))-SUMPRODUCT(($I68:X68)*($I$6:X$6&lt;=(X$6-$E15)))</f>
        <v>-5506719.9280851074</v>
      </c>
      <c r="Y73" s="119" cm="1">
        <f t="array" ref="Y73">SUMPRODUCT(($I68:Y68))-SUMPRODUCT(($I68:Y68)*($I$6:Y$6&lt;=(Y$6-$E15)))</f>
        <v>-5506719.9280851074</v>
      </c>
      <c r="Z73" s="119" cm="1">
        <f t="array" ref="Z73">SUMPRODUCT(($I68:Z68))-SUMPRODUCT(($I68:Z68)*($I$6:Z$6&lt;=(Z$6-$E15)))</f>
        <v>-5506719.9280851074</v>
      </c>
      <c r="AA73" s="119" cm="1">
        <f t="array" ref="AA73">SUMPRODUCT(($I68:AA68))-SUMPRODUCT(($I68:AA68)*($I$6:AA$6&lt;=(AA$6-$E15)))</f>
        <v>-5506719.9280851074</v>
      </c>
      <c r="AB73" s="119" cm="1">
        <f t="array" ref="AB73">SUMPRODUCT(($I68:AB68))-SUMPRODUCT(($I68:AB68)*($I$6:AB$6&lt;=(AB$6-$E15)))</f>
        <v>-5506719.9280851074</v>
      </c>
      <c r="AC73" s="119" cm="1">
        <f t="array" ref="AC73">SUMPRODUCT(($I68:AC68))-SUMPRODUCT(($I68:AC68)*($I$6:AC$6&lt;=(AC$6-$E15)))</f>
        <v>-5506719.9280851074</v>
      </c>
      <c r="AD73" s="119" cm="1">
        <f t="array" ref="AD73">SUMPRODUCT(($I68:AD68))-SUMPRODUCT(($I68:AD68)*($I$6:AD$6&lt;=(AD$6-$E15)))</f>
        <v>-5506719.9280851074</v>
      </c>
      <c r="AE73" s="119" cm="1">
        <f t="array" ref="AE73">SUMPRODUCT(($I68:AE68))-SUMPRODUCT(($I68:AE68)*($I$6:AE$6&lt;=(AE$6-$E15)))</f>
        <v>-5506719.9280851074</v>
      </c>
      <c r="AF73" s="119" cm="1">
        <f t="array" ref="AF73">SUMPRODUCT(($I68:AF68))-SUMPRODUCT(($I68:AF68)*($I$6:AF$6&lt;=(AF$6-$E15)))</f>
        <v>-5506719.9280851074</v>
      </c>
      <c r="AG73" s="119" cm="1">
        <f t="array" ref="AG73">SUMPRODUCT(($I68:AG68))-SUMPRODUCT(($I68:AG68)*($I$6:AG$6&lt;=(AG$6-$E15)))</f>
        <v>-5506719.9280851074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Switchboard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-117385.94903915121</v>
      </c>
      <c r="M77" s="119">
        <f t="shared" si="7"/>
        <v>-234771.89807830242</v>
      </c>
      <c r="N77" s="119">
        <f t="shared" si="7"/>
        <v>-352157.84711745364</v>
      </c>
      <c r="O77" s="119">
        <f t="shared" si="7"/>
        <v>-352157.84711745364</v>
      </c>
      <c r="P77" s="119">
        <f t="shared" si="7"/>
        <v>-352157.84711745364</v>
      </c>
      <c r="Q77" s="119">
        <f t="shared" si="7"/>
        <v>-352157.84711745364</v>
      </c>
      <c r="R77" s="119">
        <f t="shared" si="7"/>
        <v>-352157.84711745364</v>
      </c>
      <c r="S77" s="119">
        <f t="shared" si="7"/>
        <v>-352157.84711745364</v>
      </c>
      <c r="T77" s="119">
        <f t="shared" si="7"/>
        <v>-352157.84711745364</v>
      </c>
      <c r="U77" s="119">
        <f t="shared" si="7"/>
        <v>-352157.84711745364</v>
      </c>
      <c r="V77" s="119">
        <f t="shared" si="7"/>
        <v>-352157.84711745364</v>
      </c>
      <c r="W77" s="119">
        <f t="shared" si="7"/>
        <v>-352157.84711745364</v>
      </c>
      <c r="X77" s="119">
        <f t="shared" si="7"/>
        <v>-352157.84711745364</v>
      </c>
      <c r="Y77" s="119">
        <f t="shared" si="7"/>
        <v>-352157.84711745364</v>
      </c>
      <c r="Z77" s="119">
        <f t="shared" si="7"/>
        <v>-352157.84711745364</v>
      </c>
      <c r="AA77" s="119">
        <f t="shared" si="7"/>
        <v>-352157.84711745364</v>
      </c>
      <c r="AB77" s="119">
        <f t="shared" si="7"/>
        <v>-352157.84711745364</v>
      </c>
      <c r="AC77" s="119">
        <f t="shared" si="7"/>
        <v>-352157.84711745364</v>
      </c>
      <c r="AD77" s="119">
        <f t="shared" si="7"/>
        <v>-352157.84711745364</v>
      </c>
      <c r="AE77" s="119">
        <f t="shared" si="7"/>
        <v>-352157.84711745364</v>
      </c>
      <c r="AF77" s="119">
        <f t="shared" si="7"/>
        <v>-352157.84711745364</v>
      </c>
      <c r="AG77" s="119">
        <f t="shared" si="7"/>
        <v>-352157.84711745364</v>
      </c>
    </row>
    <row r="78" spans="1:33" x14ac:dyDescent="0.2">
      <c r="A78" s="8"/>
      <c r="B78" s="8"/>
      <c r="C78" s="4" t="str">
        <f>$C$76&amp;" - "&amp;C15</f>
        <v>Annualised capex - Relays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-111371.63997177886</v>
      </c>
      <c r="M78" s="119">
        <f t="shared" si="8"/>
        <v>-222743.27994355772</v>
      </c>
      <c r="N78" s="119">
        <f t="shared" si="8"/>
        <v>-334114.91991533653</v>
      </c>
      <c r="O78" s="119">
        <f t="shared" si="8"/>
        <v>-334114.91991533653</v>
      </c>
      <c r="P78" s="119">
        <f t="shared" si="8"/>
        <v>-334114.91991533653</v>
      </c>
      <c r="Q78" s="119">
        <f t="shared" si="8"/>
        <v>-334114.91991533653</v>
      </c>
      <c r="R78" s="119">
        <f t="shared" si="8"/>
        <v>-334114.91991533653</v>
      </c>
      <c r="S78" s="119">
        <f t="shared" si="8"/>
        <v>-334114.91991533653</v>
      </c>
      <c r="T78" s="119">
        <f t="shared" si="8"/>
        <v>-334114.91991533653</v>
      </c>
      <c r="U78" s="119">
        <f t="shared" si="8"/>
        <v>-334114.91991533653</v>
      </c>
      <c r="V78" s="119">
        <f t="shared" si="8"/>
        <v>-334114.91991533653</v>
      </c>
      <c r="W78" s="119">
        <f t="shared" si="8"/>
        <v>-334114.91991533653</v>
      </c>
      <c r="X78" s="119">
        <f t="shared" si="8"/>
        <v>-334114.91991533653</v>
      </c>
      <c r="Y78" s="119">
        <f t="shared" si="8"/>
        <v>-334114.91991533653</v>
      </c>
      <c r="Z78" s="119">
        <f t="shared" si="8"/>
        <v>-334114.91991533653</v>
      </c>
      <c r="AA78" s="119">
        <f t="shared" si="8"/>
        <v>-334114.91991533653</v>
      </c>
      <c r="AB78" s="119">
        <f t="shared" si="8"/>
        <v>-334114.91991533653</v>
      </c>
      <c r="AC78" s="119">
        <f t="shared" si="8"/>
        <v>-334114.91991533653</v>
      </c>
      <c r="AD78" s="119">
        <f t="shared" si="8"/>
        <v>-334114.91991533653</v>
      </c>
      <c r="AE78" s="119">
        <f t="shared" si="8"/>
        <v>-334114.91991533653</v>
      </c>
      <c r="AF78" s="119">
        <f t="shared" si="8"/>
        <v>-334114.91991533653</v>
      </c>
      <c r="AG78" s="119">
        <f t="shared" si="8"/>
        <v>-334114.91991533653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-228757.58901093007</v>
      </c>
      <c r="M80" s="176">
        <f t="shared" si="10"/>
        <v>-457515.17802186013</v>
      </c>
      <c r="N80" s="176">
        <f t="shared" si="10"/>
        <v>-686272.76703279023</v>
      </c>
      <c r="O80" s="176">
        <f t="shared" si="10"/>
        <v>-686272.76703279023</v>
      </c>
      <c r="P80" s="176">
        <f t="shared" si="10"/>
        <v>-686272.76703279023</v>
      </c>
      <c r="Q80" s="176">
        <f t="shared" si="10"/>
        <v>-686272.76703279023</v>
      </c>
      <c r="R80" s="176">
        <f t="shared" si="10"/>
        <v>-686272.76703279023</v>
      </c>
      <c r="S80" s="176">
        <f t="shared" si="10"/>
        <v>-686272.76703279023</v>
      </c>
      <c r="T80" s="176">
        <f t="shared" si="10"/>
        <v>-686272.76703279023</v>
      </c>
      <c r="U80" s="176">
        <f t="shared" si="10"/>
        <v>-686272.76703279023</v>
      </c>
      <c r="V80" s="176">
        <f t="shared" si="10"/>
        <v>-686272.76703279023</v>
      </c>
      <c r="W80" s="176">
        <f t="shared" si="10"/>
        <v>-686272.76703279023</v>
      </c>
      <c r="X80" s="176">
        <f t="shared" si="10"/>
        <v>-686272.76703279023</v>
      </c>
      <c r="Y80" s="176">
        <f t="shared" si="10"/>
        <v>-686272.76703279023</v>
      </c>
      <c r="Z80" s="176">
        <f t="shared" si="10"/>
        <v>-686272.76703279023</v>
      </c>
      <c r="AA80" s="176">
        <f t="shared" si="10"/>
        <v>-686272.76703279023</v>
      </c>
      <c r="AB80" s="176">
        <f t="shared" si="10"/>
        <v>-686272.76703279023</v>
      </c>
      <c r="AC80" s="176">
        <f>SUM(AC77:AC79)</f>
        <v>-686272.76703279023</v>
      </c>
      <c r="AD80" s="176">
        <f>SUM(AD77:AD79)</f>
        <v>-686272.76703279023</v>
      </c>
      <c r="AE80" s="176">
        <f>SUM(AE77:AE79)</f>
        <v>-686272.76703279023</v>
      </c>
      <c r="AF80" s="176">
        <f>SUM(AF77:AF79)</f>
        <v>-686272.76703279023</v>
      </c>
      <c r="AG80" s="176">
        <f>SUM(AG77:AG79)</f>
        <v>-686272.76703279023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-228757.58901093007</v>
      </c>
      <c r="M82" s="119">
        <f t="shared" si="12"/>
        <v>-457515.17802186013</v>
      </c>
      <c r="N82" s="119">
        <f t="shared" si="12"/>
        <v>-686272.76703279023</v>
      </c>
      <c r="O82" s="119">
        <f t="shared" si="12"/>
        <v>-686272.76703279023</v>
      </c>
      <c r="P82" s="119">
        <f t="shared" si="12"/>
        <v>-686272.76703279023</v>
      </c>
      <c r="Q82" s="119">
        <f t="shared" si="12"/>
        <v>-686272.76703279023</v>
      </c>
      <c r="R82" s="119">
        <f t="shared" si="12"/>
        <v>-686272.76703279023</v>
      </c>
      <c r="S82" s="119">
        <f t="shared" si="12"/>
        <v>-686272.76703279023</v>
      </c>
      <c r="T82" s="119">
        <f t="shared" si="12"/>
        <v>-686272.76703279023</v>
      </c>
      <c r="U82" s="119">
        <f t="shared" si="12"/>
        <v>-686272.76703279023</v>
      </c>
      <c r="V82" s="119">
        <f t="shared" si="12"/>
        <v>-686272.76703279023</v>
      </c>
      <c r="W82" s="119">
        <f t="shared" si="12"/>
        <v>-686272.76703279023</v>
      </c>
      <c r="X82" s="119">
        <f t="shared" si="12"/>
        <v>-686272.76703279023</v>
      </c>
      <c r="Y82" s="119">
        <f t="shared" si="12"/>
        <v>-686272.76703279023</v>
      </c>
      <c r="Z82" s="119">
        <f t="shared" si="12"/>
        <v>-686272.76703279023</v>
      </c>
      <c r="AA82" s="119">
        <f t="shared" si="12"/>
        <v>-686272.76703279023</v>
      </c>
      <c r="AB82" s="119">
        <f t="shared" si="12"/>
        <v>-686272.76703279023</v>
      </c>
      <c r="AC82" s="119">
        <f>AC80</f>
        <v>-686272.76703279023</v>
      </c>
      <c r="AD82" s="119">
        <f>AD80</f>
        <v>-686272.76703279023</v>
      </c>
      <c r="AE82" s="119">
        <f>AE80</f>
        <v>-686272.76703279023</v>
      </c>
      <c r="AF82" s="119">
        <f>AF80</f>
        <v>-686272.76703279023</v>
      </c>
      <c r="AG82" s="119">
        <f>AG80</f>
        <v>-686272.76703279023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1063856.4846811264</v>
      </c>
      <c r="O84" s="31">
        <f t="shared" si="14"/>
        <v>1159598.3589972439</v>
      </c>
      <c r="P84" s="31">
        <f t="shared" si="14"/>
        <v>1277967.4382057704</v>
      </c>
      <c r="Q84" s="31">
        <f t="shared" si="14"/>
        <v>1379351.4373705992</v>
      </c>
      <c r="R84" s="31">
        <f t="shared" si="14"/>
        <v>1442659.6676634108</v>
      </c>
      <c r="S84" s="31">
        <f t="shared" si="14"/>
        <v>1513890.8994580628</v>
      </c>
      <c r="T84" s="31">
        <f t="shared" si="14"/>
        <v>1594628.7010907275</v>
      </c>
      <c r="U84" s="31">
        <f t="shared" si="14"/>
        <v>1686989.4450422388</v>
      </c>
      <c r="V84" s="31">
        <f t="shared" si="14"/>
        <v>1793757.2136455795</v>
      </c>
      <c r="W84" s="31">
        <f t="shared" si="14"/>
        <v>1918810.7491397983</v>
      </c>
      <c r="X84" s="31">
        <f t="shared" si="14"/>
        <v>2067528.6514464216</v>
      </c>
      <c r="Y84" s="31">
        <f t="shared" si="14"/>
        <v>2247423.0040620081</v>
      </c>
      <c r="Z84" s="31">
        <f t="shared" si="14"/>
        <v>2469118.5424772305</v>
      </c>
      <c r="AA84" s="31">
        <f t="shared" si="14"/>
        <v>2621816.5776363774</v>
      </c>
      <c r="AB84" s="31">
        <f t="shared" si="14"/>
        <v>2767440.3857276328</v>
      </c>
      <c r="AC84" s="31">
        <f>AC64</f>
        <v>2911564.4764778214</v>
      </c>
      <c r="AD84" s="31">
        <f>AD64</f>
        <v>3040093.3149476512</v>
      </c>
      <c r="AE84" s="31">
        <f>AE64</f>
        <v>3161190.9831229388</v>
      </c>
      <c r="AF84" s="31">
        <f>AF64</f>
        <v>3268507.317423027</v>
      </c>
      <c r="AG84" s="31">
        <f>AG64</f>
        <v>3473769.3897124445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50000</v>
      </c>
      <c r="O85" s="31">
        <f t="shared" si="15"/>
        <v>50000</v>
      </c>
      <c r="P85" s="31">
        <f t="shared" si="15"/>
        <v>50000</v>
      </c>
      <c r="Q85" s="31">
        <f t="shared" si="15"/>
        <v>50000</v>
      </c>
      <c r="R85" s="31">
        <f t="shared" si="15"/>
        <v>50000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-228757.58901093007</v>
      </c>
      <c r="M87" s="179">
        <f t="shared" si="16"/>
        <v>-457515.17802186013</v>
      </c>
      <c r="N87" s="179">
        <f t="shared" si="16"/>
        <v>427583.7176483362</v>
      </c>
      <c r="O87" s="179">
        <f t="shared" si="16"/>
        <v>523325.59196445369</v>
      </c>
      <c r="P87" s="179">
        <f t="shared" si="16"/>
        <v>641694.67117298022</v>
      </c>
      <c r="Q87" s="179">
        <f t="shared" si="16"/>
        <v>743078.67033780902</v>
      </c>
      <c r="R87" s="179">
        <f t="shared" si="16"/>
        <v>806386.90063062054</v>
      </c>
      <c r="S87" s="179">
        <f t="shared" si="16"/>
        <v>877618.1324252726</v>
      </c>
      <c r="T87" s="179">
        <f t="shared" si="16"/>
        <v>958355.93405793724</v>
      </c>
      <c r="U87" s="179">
        <f t="shared" si="16"/>
        <v>1050716.6780094486</v>
      </c>
      <c r="V87" s="179">
        <f t="shared" si="16"/>
        <v>1157484.4466127893</v>
      </c>
      <c r="W87" s="179">
        <f t="shared" si="16"/>
        <v>1282537.9821070081</v>
      </c>
      <c r="X87" s="179">
        <f t="shared" si="16"/>
        <v>1431255.8844136314</v>
      </c>
      <c r="Y87" s="179">
        <f t="shared" si="16"/>
        <v>1611150.2370292179</v>
      </c>
      <c r="Z87" s="179">
        <f t="shared" si="16"/>
        <v>1832845.7754444403</v>
      </c>
      <c r="AA87" s="179">
        <f t="shared" si="16"/>
        <v>1985543.8106035872</v>
      </c>
      <c r="AB87" s="179">
        <f t="shared" si="16"/>
        <v>2131167.6186948428</v>
      </c>
      <c r="AC87" s="179">
        <f>SUM(AC82:AC86)</f>
        <v>2275291.7094450314</v>
      </c>
      <c r="AD87" s="179">
        <f>SUM(AD82:AD86)</f>
        <v>2403820.5479148608</v>
      </c>
      <c r="AE87" s="179">
        <f>SUM(AE82:AE86)</f>
        <v>2524918.2160901483</v>
      </c>
      <c r="AF87" s="179">
        <f>SUM(AF82:AF86)</f>
        <v>2632234.550390237</v>
      </c>
      <c r="AG87" s="179">
        <f>SUM(AG82:AG86)</f>
        <v>2837496.6226796545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-228757.58901093007</v>
      </c>
      <c r="M106" s="31">
        <f t="shared" si="17"/>
        <v>-457515.17802186013</v>
      </c>
      <c r="N106" s="31">
        <f t="shared" si="17"/>
        <v>427583.7176483362</v>
      </c>
      <c r="O106" s="31">
        <f t="shared" si="17"/>
        <v>523325.59196445369</v>
      </c>
      <c r="P106" s="31">
        <f t="shared" si="17"/>
        <v>641694.67117298022</v>
      </c>
      <c r="Q106" s="31">
        <f t="shared" si="17"/>
        <v>743078.67033780902</v>
      </c>
      <c r="R106" s="31">
        <f t="shared" si="17"/>
        <v>806386.90063062054</v>
      </c>
      <c r="S106" s="31">
        <f t="shared" si="17"/>
        <v>877618.1324252726</v>
      </c>
      <c r="T106" s="31">
        <f t="shared" si="17"/>
        <v>958355.93405793724</v>
      </c>
      <c r="U106" s="31">
        <f t="shared" si="17"/>
        <v>1050716.6780094486</v>
      </c>
      <c r="V106" s="31">
        <f t="shared" si="17"/>
        <v>1157484.4466127893</v>
      </c>
      <c r="W106" s="31">
        <f t="shared" si="17"/>
        <v>1282537.9821070081</v>
      </c>
      <c r="X106" s="31">
        <f t="shared" si="17"/>
        <v>1431255.8844136314</v>
      </c>
      <c r="Y106" s="31">
        <f t="shared" si="17"/>
        <v>1611150.2370292179</v>
      </c>
      <c r="Z106" s="31">
        <f t="shared" si="17"/>
        <v>1832845.7754444403</v>
      </c>
      <c r="AA106" s="31">
        <f t="shared" si="17"/>
        <v>1985543.8106035872</v>
      </c>
      <c r="AB106" s="31">
        <f t="shared" si="17"/>
        <v>2131167.6186948428</v>
      </c>
      <c r="AC106" s="31">
        <f t="shared" si="17"/>
        <v>2275291.7094450314</v>
      </c>
      <c r="AD106" s="31">
        <f t="shared" si="17"/>
        <v>2403820.5479148608</v>
      </c>
      <c r="AE106" s="31">
        <f t="shared" si="17"/>
        <v>2524918.2160901483</v>
      </c>
      <c r="AF106" s="31">
        <f t="shared" si="17"/>
        <v>2632234.550390237</v>
      </c>
      <c r="AG106" s="31">
        <f t="shared" si="17"/>
        <v>2837496.6226796545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-228757.58901093007</v>
      </c>
      <c r="M107" s="31">
        <f t="shared" si="18"/>
        <v>-457515.17802186013</v>
      </c>
      <c r="N107" s="31">
        <f t="shared" si="18"/>
        <v>-686272.76703279023</v>
      </c>
      <c r="O107" s="31">
        <f t="shared" si="18"/>
        <v>-686272.76703279023</v>
      </c>
      <c r="P107" s="31">
        <f t="shared" si="18"/>
        <v>-686272.76703279023</v>
      </c>
      <c r="Q107" s="31">
        <f t="shared" si="18"/>
        <v>-686272.76703279023</v>
      </c>
      <c r="R107" s="31">
        <f t="shared" si="18"/>
        <v>-686272.76703279023</v>
      </c>
      <c r="S107" s="31">
        <f t="shared" si="18"/>
        <v>-686272.76703279023</v>
      </c>
      <c r="T107" s="31">
        <f t="shared" si="18"/>
        <v>-686272.76703279023</v>
      </c>
      <c r="U107" s="31">
        <f t="shared" si="18"/>
        <v>-686272.76703279023</v>
      </c>
      <c r="V107" s="31">
        <f t="shared" si="18"/>
        <v>-686272.76703279023</v>
      </c>
      <c r="W107" s="31">
        <f t="shared" si="18"/>
        <v>-686272.76703279023</v>
      </c>
      <c r="X107" s="31">
        <f t="shared" si="18"/>
        <v>-686272.76703279023</v>
      </c>
      <c r="Y107" s="31">
        <f t="shared" si="18"/>
        <v>-686272.76703279023</v>
      </c>
      <c r="Z107" s="31">
        <f t="shared" si="18"/>
        <v>-686272.76703279023</v>
      </c>
      <c r="AA107" s="31">
        <f t="shared" si="18"/>
        <v>-686272.76703279023</v>
      </c>
      <c r="AB107" s="31">
        <f t="shared" si="18"/>
        <v>-686272.76703279023</v>
      </c>
      <c r="AC107" s="31">
        <f t="shared" si="18"/>
        <v>-686272.76703279023</v>
      </c>
      <c r="AD107" s="31">
        <f t="shared" si="18"/>
        <v>-686272.76703279023</v>
      </c>
      <c r="AE107" s="31">
        <f t="shared" si="18"/>
        <v>-686272.76703279023</v>
      </c>
      <c r="AF107" s="31">
        <f t="shared" si="18"/>
        <v>-686272.76703279023</v>
      </c>
      <c r="AG107" s="31">
        <f t="shared" si="18"/>
        <v>-686272.76703279023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1113856.4846811264</v>
      </c>
      <c r="O108" s="31">
        <f t="shared" si="19"/>
        <v>1209598.3589972439</v>
      </c>
      <c r="P108" s="31">
        <f t="shared" si="19"/>
        <v>1327967.4382057704</v>
      </c>
      <c r="Q108" s="31">
        <f t="shared" si="19"/>
        <v>1429351.4373705992</v>
      </c>
      <c r="R108" s="31">
        <f t="shared" si="19"/>
        <v>1492659.6676634108</v>
      </c>
      <c r="S108" s="31">
        <f t="shared" si="19"/>
        <v>1563890.8994580628</v>
      </c>
      <c r="T108" s="31">
        <f t="shared" si="19"/>
        <v>1644628.7010907275</v>
      </c>
      <c r="U108" s="31">
        <f t="shared" si="19"/>
        <v>1736989.4450422388</v>
      </c>
      <c r="V108" s="31">
        <f t="shared" si="19"/>
        <v>1843757.2136455795</v>
      </c>
      <c r="W108" s="31">
        <f t="shared" si="19"/>
        <v>1968810.7491397983</v>
      </c>
      <c r="X108" s="31">
        <f t="shared" si="19"/>
        <v>2117528.6514464216</v>
      </c>
      <c r="Y108" s="31">
        <f t="shared" si="19"/>
        <v>2297423.0040620081</v>
      </c>
      <c r="Z108" s="31">
        <f t="shared" si="19"/>
        <v>2519118.5424772305</v>
      </c>
      <c r="AA108" s="31">
        <f t="shared" si="19"/>
        <v>2671816.5776363774</v>
      </c>
      <c r="AB108" s="31">
        <f t="shared" si="19"/>
        <v>2817440.3857276328</v>
      </c>
      <c r="AC108" s="31">
        <f t="shared" si="19"/>
        <v>2961564.4764778214</v>
      </c>
      <c r="AD108" s="31">
        <f t="shared" si="19"/>
        <v>3090093.3149476512</v>
      </c>
      <c r="AE108" s="31">
        <f t="shared" si="19"/>
        <v>3211190.9831229388</v>
      </c>
      <c r="AF108" s="31">
        <f t="shared" si="19"/>
        <v>3318507.317423027</v>
      </c>
      <c r="AG108" s="31">
        <f t="shared" si="19"/>
        <v>3523769.3897124445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-251633.34791202308</v>
      </c>
      <c r="M110" s="31" cm="1">
        <f t="array" ref="M110">M$106+IF($C110&lt;&gt;0,SUMPRODUCT((M$107:M$108)*TRANSPOSE(($D110:$E110))),0)</f>
        <v>-503266.69582404615</v>
      </c>
      <c r="N110" s="31" cm="1">
        <f t="array" ref="N110">N$106+IF($C110&lt;&gt;0,SUMPRODUCT((N$107:N$108)*TRANSPOSE(($D110:$E110))),0)</f>
        <v>358956.4409450572</v>
      </c>
      <c r="O110" s="31" cm="1">
        <f t="array" ref="O110">O$106+IF($C110&lt;&gt;0,SUMPRODUCT((O$107:O$108)*TRANSPOSE(($D110:$E110))),0)</f>
        <v>454698.31526117469</v>
      </c>
      <c r="P110" s="31" cm="1">
        <f t="array" ref="P110">P$106+IF($C110&lt;&gt;0,SUMPRODUCT((P$107:P$108)*TRANSPOSE(($D110:$E110))),0)</f>
        <v>573067.39446970122</v>
      </c>
      <c r="Q110" s="31" cm="1">
        <f t="array" ref="Q110">Q$106+IF($C110&lt;&gt;0,SUMPRODUCT((Q$107:Q$108)*TRANSPOSE(($D110:$E110))),0)</f>
        <v>674451.39363453002</v>
      </c>
      <c r="R110" s="31" cm="1">
        <f t="array" ref="R110">R$106+IF($C110&lt;&gt;0,SUMPRODUCT((R$107:R$108)*TRANSPOSE(($D110:$E110))),0)</f>
        <v>737759.62392734154</v>
      </c>
      <c r="S110" s="31" cm="1">
        <f t="array" ref="S110">S$106+IF($C110&lt;&gt;0,SUMPRODUCT((S$107:S$108)*TRANSPOSE(($D110:$E110))),0)</f>
        <v>808990.8557219936</v>
      </c>
      <c r="T110" s="31" cm="1">
        <f t="array" ref="T110">T$106+IF($C110&lt;&gt;0,SUMPRODUCT((T$107:T$108)*TRANSPOSE(($D110:$E110))),0)</f>
        <v>889728.65735465824</v>
      </c>
      <c r="U110" s="31" cm="1">
        <f t="array" ref="U110">U$106+IF($C110&lt;&gt;0,SUMPRODUCT((U$107:U$108)*TRANSPOSE(($D110:$E110))),0)</f>
        <v>982089.40130616957</v>
      </c>
      <c r="V110" s="31" cm="1">
        <f t="array" ref="V110">V$106+IF($C110&lt;&gt;0,SUMPRODUCT((V$107:V$108)*TRANSPOSE(($D110:$E110))),0)</f>
        <v>1088857.1699095103</v>
      </c>
      <c r="W110" s="31" cm="1">
        <f t="array" ref="W110">W$106+IF($C110&lt;&gt;0,SUMPRODUCT((W$107:W$108)*TRANSPOSE(($D110:$E110))),0)</f>
        <v>1213910.7054037291</v>
      </c>
      <c r="X110" s="31" cm="1">
        <f t="array" ref="X110">X$106+IF($C110&lt;&gt;0,SUMPRODUCT((X$107:X$108)*TRANSPOSE(($D110:$E110))),0)</f>
        <v>1362628.6077103524</v>
      </c>
      <c r="Y110" s="31" cm="1">
        <f t="array" ref="Y110">Y$106+IF($C110&lt;&gt;0,SUMPRODUCT((Y$107:Y$108)*TRANSPOSE(($D110:$E110))),0)</f>
        <v>1542522.9603259389</v>
      </c>
      <c r="Z110" s="31" cm="1">
        <f t="array" ref="Z110">Z$106+IF($C110&lt;&gt;0,SUMPRODUCT((Z$107:Z$108)*TRANSPOSE(($D110:$E110))),0)</f>
        <v>1764218.4987411613</v>
      </c>
      <c r="AA110" s="31" cm="1">
        <f t="array" ref="AA110">AA$106+IF($C110&lt;&gt;0,SUMPRODUCT((AA$107:AA$108)*TRANSPOSE(($D110:$E110))),0)</f>
        <v>1916916.5339003082</v>
      </c>
      <c r="AB110" s="31" cm="1">
        <f t="array" ref="AB110">AB$106+IF($C110&lt;&gt;0,SUMPRODUCT((AB$107:AB$108)*TRANSPOSE(($D110:$E110))),0)</f>
        <v>2062540.3419915638</v>
      </c>
      <c r="AC110" s="31" cm="1">
        <f t="array" ref="AC110">AC$106+IF($C110&lt;&gt;0,SUMPRODUCT((AC$107:AC$108)*TRANSPOSE(($D110:$E110))),0)</f>
        <v>2206664.4327417524</v>
      </c>
      <c r="AD110" s="31" cm="1">
        <f t="array" ref="AD110">AD$106+IF($C110&lt;&gt;0,SUMPRODUCT((AD$107:AD$108)*TRANSPOSE(($D110:$E110))),0)</f>
        <v>2335193.2712115818</v>
      </c>
      <c r="AE110" s="31" cm="1">
        <f t="array" ref="AE110">AE$106+IF($C110&lt;&gt;0,SUMPRODUCT((AE$107:AE$108)*TRANSPOSE(($D110:$E110))),0)</f>
        <v>2456290.9393868693</v>
      </c>
      <c r="AF110" s="31" cm="1">
        <f t="array" ref="AF110">AF$106+IF($C110&lt;&gt;0,SUMPRODUCT((AF$107:AF$108)*TRANSPOSE(($D110:$E110))),0)</f>
        <v>2563607.273686958</v>
      </c>
      <c r="AG110" s="31" cm="1">
        <f t="array" ref="AG110">AG$106+IF($C110&lt;&gt;0,SUMPRODUCT((AG$107:AG$108)*TRANSPOSE(($D110:$E110))),0)</f>
        <v>2768869.3459763755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-205881.83010983706</v>
      </c>
      <c r="M111" s="31" cm="1">
        <f t="array" ref="M111">M$106+IF($C111&lt;&gt;0,SUMPRODUCT((M$107:M$108)*TRANSPOSE(($D111:$E111))),0)</f>
        <v>-411763.66021967412</v>
      </c>
      <c r="N111" s="31" cm="1">
        <f t="array" ref="N111">N$106+IF($C111&lt;&gt;0,SUMPRODUCT((N$107:N$108)*TRANSPOSE(($D111:$E111))),0)</f>
        <v>496210.9943516152</v>
      </c>
      <c r="O111" s="31" cm="1">
        <f t="array" ref="O111">O$106+IF($C111&lt;&gt;0,SUMPRODUCT((O$107:O$108)*TRANSPOSE(($D111:$E111))),0)</f>
        <v>591952.86866773269</v>
      </c>
      <c r="P111" s="31" cm="1">
        <f t="array" ref="P111">P$106+IF($C111&lt;&gt;0,SUMPRODUCT((P$107:P$108)*TRANSPOSE(($D111:$E111))),0)</f>
        <v>710321.94787625922</v>
      </c>
      <c r="Q111" s="31" cm="1">
        <f t="array" ref="Q111">Q$106+IF($C111&lt;&gt;0,SUMPRODUCT((Q$107:Q$108)*TRANSPOSE(($D111:$E111))),0)</f>
        <v>811705.94704108802</v>
      </c>
      <c r="R111" s="31" cm="1">
        <f t="array" ref="R111">R$106+IF($C111&lt;&gt;0,SUMPRODUCT((R$107:R$108)*TRANSPOSE(($D111:$E111))),0)</f>
        <v>875014.17733389954</v>
      </c>
      <c r="S111" s="31" cm="1">
        <f t="array" ref="S111">S$106+IF($C111&lt;&gt;0,SUMPRODUCT((S$107:S$108)*TRANSPOSE(($D111:$E111))),0)</f>
        <v>946245.4091285516</v>
      </c>
      <c r="T111" s="31" cm="1">
        <f t="array" ref="T111">T$106+IF($C111&lt;&gt;0,SUMPRODUCT((T$107:T$108)*TRANSPOSE(($D111:$E111))),0)</f>
        <v>1026983.2107612162</v>
      </c>
      <c r="U111" s="31" cm="1">
        <f t="array" ref="U111">U$106+IF($C111&lt;&gt;0,SUMPRODUCT((U$107:U$108)*TRANSPOSE(($D111:$E111))),0)</f>
        <v>1119343.9547127276</v>
      </c>
      <c r="V111" s="31" cm="1">
        <f t="array" ref="V111">V$106+IF($C111&lt;&gt;0,SUMPRODUCT((V$107:V$108)*TRANSPOSE(($D111:$E111))),0)</f>
        <v>1226111.7233160683</v>
      </c>
      <c r="W111" s="31" cm="1">
        <f t="array" ref="W111">W$106+IF($C111&lt;&gt;0,SUMPRODUCT((W$107:W$108)*TRANSPOSE(($D111:$E111))),0)</f>
        <v>1351165.2588102871</v>
      </c>
      <c r="X111" s="31" cm="1">
        <f t="array" ref="X111">X$106+IF($C111&lt;&gt;0,SUMPRODUCT((X$107:X$108)*TRANSPOSE(($D111:$E111))),0)</f>
        <v>1499883.1611169104</v>
      </c>
      <c r="Y111" s="31" cm="1">
        <f t="array" ref="Y111">Y$106+IF($C111&lt;&gt;0,SUMPRODUCT((Y$107:Y$108)*TRANSPOSE(($D111:$E111))),0)</f>
        <v>1679777.5137324969</v>
      </c>
      <c r="Z111" s="31" cm="1">
        <f t="array" ref="Z111">Z$106+IF($C111&lt;&gt;0,SUMPRODUCT((Z$107:Z$108)*TRANSPOSE(($D111:$E111))),0)</f>
        <v>1901473.0521477193</v>
      </c>
      <c r="AA111" s="31" cm="1">
        <f t="array" ref="AA111">AA$106+IF($C111&lt;&gt;0,SUMPRODUCT((AA$107:AA$108)*TRANSPOSE(($D111:$E111))),0)</f>
        <v>2054171.0873068662</v>
      </c>
      <c r="AB111" s="31" cm="1">
        <f t="array" ref="AB111">AB$106+IF($C111&lt;&gt;0,SUMPRODUCT((AB$107:AB$108)*TRANSPOSE(($D111:$E111))),0)</f>
        <v>2199794.8953981218</v>
      </c>
      <c r="AC111" s="31" cm="1">
        <f t="array" ref="AC111">AC$106+IF($C111&lt;&gt;0,SUMPRODUCT((AC$107:AC$108)*TRANSPOSE(($D111:$E111))),0)</f>
        <v>2343918.9861483104</v>
      </c>
      <c r="AD111" s="31" cm="1">
        <f t="array" ref="AD111">AD$106+IF($C111&lt;&gt;0,SUMPRODUCT((AD$107:AD$108)*TRANSPOSE(($D111:$E111))),0)</f>
        <v>2472447.8246181398</v>
      </c>
      <c r="AE111" s="31" cm="1">
        <f t="array" ref="AE111">AE$106+IF($C111&lt;&gt;0,SUMPRODUCT((AE$107:AE$108)*TRANSPOSE(($D111:$E111))),0)</f>
        <v>2593545.4927934273</v>
      </c>
      <c r="AF111" s="31" cm="1">
        <f t="array" ref="AF111">AF$106+IF($C111&lt;&gt;0,SUMPRODUCT((AF$107:AF$108)*TRANSPOSE(($D111:$E111))),0)</f>
        <v>2700861.827093516</v>
      </c>
      <c r="AG111" s="31" cm="1">
        <f t="array" ref="AG111">AG$106+IF($C111&lt;&gt;0,SUMPRODUCT((AG$107:AG$108)*TRANSPOSE(($D111:$E111))),0)</f>
        <v>2906123.8993829335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-228757.58901093007</v>
      </c>
      <c r="M112" s="31" cm="1">
        <f t="array" ref="M112">M$106+IF($C112&lt;&gt;0,SUMPRODUCT((M$107:M$108)*TRANSPOSE(($D112:$E112))),0)</f>
        <v>-457515.17802186013</v>
      </c>
      <c r="N112" s="31" cm="1">
        <f t="array" ref="N112">N$106+IF($C112&lt;&gt;0,SUMPRODUCT((N$107:N$108)*TRANSPOSE(($D112:$E112))),0)</f>
        <v>538969.36611644889</v>
      </c>
      <c r="O112" s="31" cm="1">
        <f t="array" ref="O112">O$106+IF($C112&lt;&gt;0,SUMPRODUCT((O$107:O$108)*TRANSPOSE(($D112:$E112))),0)</f>
        <v>644285.42786417808</v>
      </c>
      <c r="P112" s="31" cm="1">
        <f t="array" ref="P112">P$106+IF($C112&lt;&gt;0,SUMPRODUCT((P$107:P$108)*TRANSPOSE(($D112:$E112))),0)</f>
        <v>774491.41499355726</v>
      </c>
      <c r="Q112" s="31" cm="1">
        <f t="array" ref="Q112">Q$106+IF($C112&lt;&gt;0,SUMPRODUCT((Q$107:Q$108)*TRANSPOSE(($D112:$E112))),0)</f>
        <v>886013.81407486892</v>
      </c>
      <c r="R112" s="31" cm="1">
        <f t="array" ref="R112">R$106+IF($C112&lt;&gt;0,SUMPRODUCT((R$107:R$108)*TRANSPOSE(($D112:$E112))),0)</f>
        <v>955652.86739696166</v>
      </c>
      <c r="S112" s="31" cm="1">
        <f t="array" ref="S112">S$106+IF($C112&lt;&gt;0,SUMPRODUCT((S$107:S$108)*TRANSPOSE(($D112:$E112))),0)</f>
        <v>1034007.2223710789</v>
      </c>
      <c r="T112" s="31" cm="1">
        <f t="array" ref="T112">T$106+IF($C112&lt;&gt;0,SUMPRODUCT((T$107:T$108)*TRANSPOSE(($D112:$E112))),0)</f>
        <v>1122818.8041670099</v>
      </c>
      <c r="U112" s="31" cm="1">
        <f t="array" ref="U112">U$106+IF($C112&lt;&gt;0,SUMPRODUCT((U$107:U$108)*TRANSPOSE(($D112:$E112))),0)</f>
        <v>1224415.6225136723</v>
      </c>
      <c r="V112" s="31" cm="1">
        <f t="array" ref="V112">V$106+IF($C112&lt;&gt;0,SUMPRODUCT((V$107:V$108)*TRANSPOSE(($D112:$E112))),0)</f>
        <v>1341860.1679773473</v>
      </c>
      <c r="W112" s="31" cm="1">
        <f t="array" ref="W112">W$106+IF($C112&lt;&gt;0,SUMPRODUCT((W$107:W$108)*TRANSPOSE(($D112:$E112))),0)</f>
        <v>1479419.0570209878</v>
      </c>
      <c r="X112" s="31" cm="1">
        <f t="array" ref="X112">X$106+IF($C112&lt;&gt;0,SUMPRODUCT((X$107:X$108)*TRANSPOSE(($D112:$E112))),0)</f>
        <v>1643008.7495582737</v>
      </c>
      <c r="Y112" s="31" cm="1">
        <f t="array" ref="Y112">Y$106+IF($C112&lt;&gt;0,SUMPRODUCT((Y$107:Y$108)*TRANSPOSE(($D112:$E112))),0)</f>
        <v>1840892.5374354187</v>
      </c>
      <c r="Z112" s="31" cm="1">
        <f t="array" ref="Z112">Z$106+IF($C112&lt;&gt;0,SUMPRODUCT((Z$107:Z$108)*TRANSPOSE(($D112:$E112))),0)</f>
        <v>2084757.6296921633</v>
      </c>
      <c r="AA112" s="31" cm="1">
        <f t="array" ref="AA112">AA$106+IF($C112&lt;&gt;0,SUMPRODUCT((AA$107:AA$108)*TRANSPOSE(($D112:$E112))),0)</f>
        <v>2252725.468367225</v>
      </c>
      <c r="AB112" s="31" cm="1">
        <f t="array" ref="AB112">AB$106+IF($C112&lt;&gt;0,SUMPRODUCT((AB$107:AB$108)*TRANSPOSE(($D112:$E112))),0)</f>
        <v>2412911.6572676059</v>
      </c>
      <c r="AC112" s="31" cm="1">
        <f t="array" ref="AC112">AC$106+IF($C112&lt;&gt;0,SUMPRODUCT((AC$107:AC$108)*TRANSPOSE(($D112:$E112))),0)</f>
        <v>2571448.1570928134</v>
      </c>
      <c r="AD112" s="31" cm="1">
        <f t="array" ref="AD112">AD$106+IF($C112&lt;&gt;0,SUMPRODUCT((AD$107:AD$108)*TRANSPOSE(($D112:$E112))),0)</f>
        <v>2712829.8794096261</v>
      </c>
      <c r="AE112" s="31" cm="1">
        <f t="array" ref="AE112">AE$106+IF($C112&lt;&gt;0,SUMPRODUCT((AE$107:AE$108)*TRANSPOSE(($D112:$E112))),0)</f>
        <v>2846037.3144024424</v>
      </c>
      <c r="AF112" s="31" cm="1">
        <f t="array" ref="AF112">AF$106+IF($C112&lt;&gt;0,SUMPRODUCT((AF$107:AF$108)*TRANSPOSE(($D112:$E112))),0)</f>
        <v>2964085.2821325399</v>
      </c>
      <c r="AG112" s="31" cm="1">
        <f t="array" ref="AG112">AG$106+IF($C112&lt;&gt;0,SUMPRODUCT((AG$107:AG$108)*TRANSPOSE(($D112:$E112))),0)</f>
        <v>3189873.5616508992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-228757.58901093007</v>
      </c>
      <c r="M113" s="31" cm="1">
        <f t="array" ref="M113">M$106+IF($C113&lt;&gt;0,SUMPRODUCT((M$107:M$108)*TRANSPOSE(($D113:$E113))),0)</f>
        <v>-457515.17802186013</v>
      </c>
      <c r="N113" s="31" cm="1">
        <f t="array" ref="N113">N$106+IF($C113&lt;&gt;0,SUMPRODUCT((N$107:N$108)*TRANSPOSE(($D113:$E113))),0)</f>
        <v>316198.06918022357</v>
      </c>
      <c r="O113" s="31" cm="1">
        <f t="array" ref="O113">O$106+IF($C113&lt;&gt;0,SUMPRODUCT((O$107:O$108)*TRANSPOSE(($D113:$E113))),0)</f>
        <v>402365.7560647293</v>
      </c>
      <c r="P113" s="31" cm="1">
        <f t="array" ref="P113">P$106+IF($C113&lt;&gt;0,SUMPRODUCT((P$107:P$108)*TRANSPOSE(($D113:$E113))),0)</f>
        <v>508897.92735240317</v>
      </c>
      <c r="Q113" s="31" cm="1">
        <f t="array" ref="Q113">Q$106+IF($C113&lt;&gt;0,SUMPRODUCT((Q$107:Q$108)*TRANSPOSE(($D113:$E113))),0)</f>
        <v>600143.52660074912</v>
      </c>
      <c r="R113" s="31" cm="1">
        <f t="array" ref="R113">R$106+IF($C113&lt;&gt;0,SUMPRODUCT((R$107:R$108)*TRANSPOSE(($D113:$E113))),0)</f>
        <v>657120.93386427942</v>
      </c>
      <c r="S113" s="31" cm="1">
        <f t="array" ref="S113">S$106+IF($C113&lt;&gt;0,SUMPRODUCT((S$107:S$108)*TRANSPOSE(($D113:$E113))),0)</f>
        <v>721229.0424794663</v>
      </c>
      <c r="T113" s="31" cm="1">
        <f t="array" ref="T113">T$106+IF($C113&lt;&gt;0,SUMPRODUCT((T$107:T$108)*TRANSPOSE(($D113:$E113))),0)</f>
        <v>793893.06394886447</v>
      </c>
      <c r="U113" s="31" cm="1">
        <f t="array" ref="U113">U$106+IF($C113&lt;&gt;0,SUMPRODUCT((U$107:U$108)*TRANSPOSE(($D113:$E113))),0)</f>
        <v>877017.73350522469</v>
      </c>
      <c r="V113" s="31" cm="1">
        <f t="array" ref="V113">V$106+IF($C113&lt;&gt;0,SUMPRODUCT((V$107:V$108)*TRANSPOSE(($D113:$E113))),0)</f>
        <v>973108.72524823132</v>
      </c>
      <c r="W113" s="31" cm="1">
        <f t="array" ref="W113">W$106+IF($C113&lt;&gt;0,SUMPRODUCT((W$107:W$108)*TRANSPOSE(($D113:$E113))),0)</f>
        <v>1085656.9071930284</v>
      </c>
      <c r="X113" s="31" cm="1">
        <f t="array" ref="X113">X$106+IF($C113&lt;&gt;0,SUMPRODUCT((X$107:X$108)*TRANSPOSE(($D113:$E113))),0)</f>
        <v>1219503.0192689891</v>
      </c>
      <c r="Y113" s="31" cm="1">
        <f t="array" ref="Y113">Y$106+IF($C113&lt;&gt;0,SUMPRODUCT((Y$107:Y$108)*TRANSPOSE(($D113:$E113))),0)</f>
        <v>1381407.9366230171</v>
      </c>
      <c r="Z113" s="31" cm="1">
        <f t="array" ref="Z113">Z$106+IF($C113&lt;&gt;0,SUMPRODUCT((Z$107:Z$108)*TRANSPOSE(($D113:$E113))),0)</f>
        <v>1580933.9211967173</v>
      </c>
      <c r="AA113" s="31" cm="1">
        <f t="array" ref="AA113">AA$106+IF($C113&lt;&gt;0,SUMPRODUCT((AA$107:AA$108)*TRANSPOSE(($D113:$E113))),0)</f>
        <v>1718362.1528399494</v>
      </c>
      <c r="AB113" s="31" cm="1">
        <f t="array" ref="AB113">AB$106+IF($C113&lt;&gt;0,SUMPRODUCT((AB$107:AB$108)*TRANSPOSE(($D113:$E113))),0)</f>
        <v>1849423.5801220795</v>
      </c>
      <c r="AC113" s="31" cm="1">
        <f t="array" ref="AC113">AC$106+IF($C113&lt;&gt;0,SUMPRODUCT((AC$107:AC$108)*TRANSPOSE(($D113:$E113))),0)</f>
        <v>1979135.2617972493</v>
      </c>
      <c r="AD113" s="31" cm="1">
        <f t="array" ref="AD113">AD$106+IF($C113&lt;&gt;0,SUMPRODUCT((AD$107:AD$108)*TRANSPOSE(($D113:$E113))),0)</f>
        <v>2094811.2164200956</v>
      </c>
      <c r="AE113" s="31" cm="1">
        <f t="array" ref="AE113">AE$106+IF($C113&lt;&gt;0,SUMPRODUCT((AE$107:AE$108)*TRANSPOSE(($D113:$E113))),0)</f>
        <v>2203799.1177778542</v>
      </c>
      <c r="AF113" s="31" cm="1">
        <f t="array" ref="AF113">AF$106+IF($C113&lt;&gt;0,SUMPRODUCT((AF$107:AF$108)*TRANSPOSE(($D113:$E113))),0)</f>
        <v>2300383.8186479341</v>
      </c>
      <c r="AG113" s="31" cm="1">
        <f t="array" ref="AG113">AG$106+IF($C113&lt;&gt;0,SUMPRODUCT((AG$107:AG$108)*TRANSPOSE(($D113:$E113))),0)</f>
        <v>2485119.6837084098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-251633.34791202308</v>
      </c>
      <c r="M114" s="31" cm="1">
        <f t="array" ref="M114">M$106+IF($C114&lt;&gt;0,SUMPRODUCT((M$107:M$108)*TRANSPOSE(($D114:$E114))),0)</f>
        <v>-503266.69582404615</v>
      </c>
      <c r="N114" s="31" cm="1">
        <f t="array" ref="N114">N$106+IF($C114&lt;&gt;0,SUMPRODUCT((N$107:N$108)*TRANSPOSE(($D114:$E114))),0)</f>
        <v>247570.79247694451</v>
      </c>
      <c r="O114" s="31" cm="1">
        <f t="array" ref="O114">O$106+IF($C114&lt;&gt;0,SUMPRODUCT((O$107:O$108)*TRANSPOSE(($D114:$E114))),0)</f>
        <v>333738.4793614503</v>
      </c>
      <c r="P114" s="31" cm="1">
        <f t="array" ref="P114">P$106+IF($C114&lt;&gt;0,SUMPRODUCT((P$107:P$108)*TRANSPOSE(($D114:$E114))),0)</f>
        <v>440270.65064912417</v>
      </c>
      <c r="Q114" s="31" cm="1">
        <f t="array" ref="Q114">Q$106+IF($C114&lt;&gt;0,SUMPRODUCT((Q$107:Q$108)*TRANSPOSE(($D114:$E114))),0)</f>
        <v>531516.24989747</v>
      </c>
      <c r="R114" s="31" cm="1">
        <f t="array" ref="R114">R$106+IF($C114&lt;&gt;0,SUMPRODUCT((R$107:R$108)*TRANSPOSE(($D114:$E114))),0)</f>
        <v>588493.65716100042</v>
      </c>
      <c r="S114" s="31" cm="1">
        <f t="array" ref="S114">S$106+IF($C114&lt;&gt;0,SUMPRODUCT((S$107:S$108)*TRANSPOSE(($D114:$E114))),0)</f>
        <v>652601.7657761873</v>
      </c>
      <c r="T114" s="31" cm="1">
        <f t="array" ref="T114">T$106+IF($C114&lt;&gt;0,SUMPRODUCT((T$107:T$108)*TRANSPOSE(($D114:$E114))),0)</f>
        <v>725265.78724558547</v>
      </c>
      <c r="U114" s="31" cm="1">
        <f t="array" ref="U114">U$106+IF($C114&lt;&gt;0,SUMPRODUCT((U$107:U$108)*TRANSPOSE(($D114:$E114))),0)</f>
        <v>808390.45680194569</v>
      </c>
      <c r="V114" s="31" cm="1">
        <f t="array" ref="V114">V$106+IF($C114&lt;&gt;0,SUMPRODUCT((V$107:V$108)*TRANSPOSE(($D114:$E114))),0)</f>
        <v>904481.44854495232</v>
      </c>
      <c r="W114" s="31" cm="1">
        <f t="array" ref="W114">W$106+IF($C114&lt;&gt;0,SUMPRODUCT((W$107:W$108)*TRANSPOSE(($D114:$E114))),0)</f>
        <v>1017029.6304897493</v>
      </c>
      <c r="X114" s="31" cm="1">
        <f t="array" ref="X114">X$106+IF($C114&lt;&gt;0,SUMPRODUCT((X$107:X$108)*TRANSPOSE(($D114:$E114))),0)</f>
        <v>1150875.7425657101</v>
      </c>
      <c r="Y114" s="31" cm="1">
        <f t="array" ref="Y114">Y$106+IF($C114&lt;&gt;0,SUMPRODUCT((Y$107:Y$108)*TRANSPOSE(($D114:$E114))),0)</f>
        <v>1312780.6599197381</v>
      </c>
      <c r="Z114" s="31" cm="1">
        <f t="array" ref="Z114">Z$106+IF($C114&lt;&gt;0,SUMPRODUCT((Z$107:Z$108)*TRANSPOSE(($D114:$E114))),0)</f>
        <v>1512306.6444934383</v>
      </c>
      <c r="AA114" s="31" cm="1">
        <f t="array" ref="AA114">AA$106+IF($C114&lt;&gt;0,SUMPRODUCT((AA$107:AA$108)*TRANSPOSE(($D114:$E114))),0)</f>
        <v>1649734.8761366704</v>
      </c>
      <c r="AB114" s="31" cm="1">
        <f t="array" ref="AB114">AB$106+IF($C114&lt;&gt;0,SUMPRODUCT((AB$107:AB$108)*TRANSPOSE(($D114:$E114))),0)</f>
        <v>1780796.3034188005</v>
      </c>
      <c r="AC114" s="31" cm="1">
        <f t="array" ref="AC114">AC$106+IF($C114&lt;&gt;0,SUMPRODUCT((AC$107:AC$108)*TRANSPOSE(($D114:$E114))),0)</f>
        <v>1910507.9850939703</v>
      </c>
      <c r="AD114" s="31" cm="1">
        <f t="array" ref="AD114">AD$106+IF($C114&lt;&gt;0,SUMPRODUCT((AD$107:AD$108)*TRANSPOSE(($D114:$E114))),0)</f>
        <v>2026183.9397168166</v>
      </c>
      <c r="AE114" s="31" cm="1">
        <f t="array" ref="AE114">AE$106+IF($C114&lt;&gt;0,SUMPRODUCT((AE$107:AE$108)*TRANSPOSE(($D114:$E114))),0)</f>
        <v>2135171.8410745757</v>
      </c>
      <c r="AF114" s="31" cm="1">
        <f t="array" ref="AF114">AF$106+IF($C114&lt;&gt;0,SUMPRODUCT((AF$107:AF$108)*TRANSPOSE(($D114:$E114))),0)</f>
        <v>2231756.5419446551</v>
      </c>
      <c r="AG114" s="31" cm="1">
        <f t="array" ref="AG114">AG$106+IF($C114&lt;&gt;0,SUMPRODUCT((AG$107:AG$108)*TRANSPOSE(($D114:$E114))),0)</f>
        <v>2416492.4070051312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-228757.58901093007</v>
      </c>
      <c r="M115" s="31" cm="1">
        <f t="array" ref="M115">M$106+IF($C115&lt;&gt;0,SUMPRODUCT((M$107:M$108)*TRANSPOSE(($D115:$E115))),0)</f>
        <v>-457515.17802186013</v>
      </c>
      <c r="N115" s="31" cm="1">
        <f t="array" ref="N115">N$106+IF($C115&lt;&gt;0,SUMPRODUCT((N$107:N$108)*TRANSPOSE(($D115:$E115))),0)</f>
        <v>427583.7176483362</v>
      </c>
      <c r="O115" s="31" cm="1">
        <f t="array" ref="O115">O$106+IF($C115&lt;&gt;0,SUMPRODUCT((O$107:O$108)*TRANSPOSE(($D115:$E115))),0)</f>
        <v>523325.59196445369</v>
      </c>
      <c r="P115" s="31" cm="1">
        <f t="array" ref="P115">P$106+IF($C115&lt;&gt;0,SUMPRODUCT((P$107:P$108)*TRANSPOSE(($D115:$E115))),0)</f>
        <v>641694.67117298022</v>
      </c>
      <c r="Q115" s="31" cm="1">
        <f t="array" ref="Q115">Q$106+IF($C115&lt;&gt;0,SUMPRODUCT((Q$107:Q$108)*TRANSPOSE(($D115:$E115))),0)</f>
        <v>743078.67033780902</v>
      </c>
      <c r="R115" s="31" cm="1">
        <f t="array" ref="R115">R$106+IF($C115&lt;&gt;0,SUMPRODUCT((R$107:R$108)*TRANSPOSE(($D115:$E115))),0)</f>
        <v>806386.90063062054</v>
      </c>
      <c r="S115" s="31" cm="1">
        <f t="array" ref="S115">S$106+IF($C115&lt;&gt;0,SUMPRODUCT((S$107:S$108)*TRANSPOSE(($D115:$E115))),0)</f>
        <v>877618.1324252726</v>
      </c>
      <c r="T115" s="31" cm="1">
        <f t="array" ref="T115">T$106+IF($C115&lt;&gt;0,SUMPRODUCT((T$107:T$108)*TRANSPOSE(($D115:$E115))),0)</f>
        <v>958355.93405793724</v>
      </c>
      <c r="U115" s="31" cm="1">
        <f t="array" ref="U115">U$106+IF($C115&lt;&gt;0,SUMPRODUCT((U$107:U$108)*TRANSPOSE(($D115:$E115))),0)</f>
        <v>1050716.6780094486</v>
      </c>
      <c r="V115" s="31" cm="1">
        <f t="array" ref="V115">V$106+IF($C115&lt;&gt;0,SUMPRODUCT((V$107:V$108)*TRANSPOSE(($D115:$E115))),0)</f>
        <v>1157484.4466127893</v>
      </c>
      <c r="W115" s="31" cm="1">
        <f t="array" ref="W115">W$106+IF($C115&lt;&gt;0,SUMPRODUCT((W$107:W$108)*TRANSPOSE(($D115:$E115))),0)</f>
        <v>1282537.9821070081</v>
      </c>
      <c r="X115" s="31" cm="1">
        <f t="array" ref="X115">X$106+IF($C115&lt;&gt;0,SUMPRODUCT((X$107:X$108)*TRANSPOSE(($D115:$E115))),0)</f>
        <v>1431255.8844136314</v>
      </c>
      <c r="Y115" s="31" cm="1">
        <f t="array" ref="Y115">Y$106+IF($C115&lt;&gt;0,SUMPRODUCT((Y$107:Y$108)*TRANSPOSE(($D115:$E115))),0)</f>
        <v>1611150.2370292179</v>
      </c>
      <c r="Z115" s="31" cm="1">
        <f t="array" ref="Z115">Z$106+IF($C115&lt;&gt;0,SUMPRODUCT((Z$107:Z$108)*TRANSPOSE(($D115:$E115))),0)</f>
        <v>1832845.7754444403</v>
      </c>
      <c r="AA115" s="31" cm="1">
        <f t="array" ref="AA115">AA$106+IF($C115&lt;&gt;0,SUMPRODUCT((AA$107:AA$108)*TRANSPOSE(($D115:$E115))),0)</f>
        <v>1985543.8106035872</v>
      </c>
      <c r="AB115" s="31" cm="1">
        <f t="array" ref="AB115">AB$106+IF($C115&lt;&gt;0,SUMPRODUCT((AB$107:AB$108)*TRANSPOSE(($D115:$E115))),0)</f>
        <v>2131167.6186948428</v>
      </c>
      <c r="AC115" s="31" cm="1">
        <f t="array" ref="AC115">AC$106+IF($C115&lt;&gt;0,SUMPRODUCT((AC$107:AC$108)*TRANSPOSE(($D115:$E115))),0)</f>
        <v>2275291.7094450314</v>
      </c>
      <c r="AD115" s="31" cm="1">
        <f t="array" ref="AD115">AD$106+IF($C115&lt;&gt;0,SUMPRODUCT((AD$107:AD$108)*TRANSPOSE(($D115:$E115))),0)</f>
        <v>2403820.5479148608</v>
      </c>
      <c r="AE115" s="31" cm="1">
        <f t="array" ref="AE115">AE$106+IF($C115&lt;&gt;0,SUMPRODUCT((AE$107:AE$108)*TRANSPOSE(($D115:$E115))),0)</f>
        <v>2524918.2160901483</v>
      </c>
      <c r="AF115" s="31" cm="1">
        <f t="array" ref="AF115">AF$106+IF($C115&lt;&gt;0,SUMPRODUCT((AF$107:AF$108)*TRANSPOSE(($D115:$E115))),0)</f>
        <v>2632234.550390237</v>
      </c>
      <c r="AG115" s="31" cm="1">
        <f t="array" ref="AG115">AG$106+IF($C115&lt;&gt;0,SUMPRODUCT((AG$107:AG$108)*TRANSPOSE(($D115:$E115))),0)</f>
        <v>2837496.6226796545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-228757.58901093007</v>
      </c>
      <c r="M116" s="31" cm="1">
        <f t="array" ref="M116">M$106+IF($C116&lt;&gt;0,SUMPRODUCT((M$107:M$108)*TRANSPOSE(($D116:$E116))),0)</f>
        <v>-457515.17802186013</v>
      </c>
      <c r="N116" s="31" cm="1">
        <f t="array" ref="N116">N$106+IF($C116&lt;&gt;0,SUMPRODUCT((N$107:N$108)*TRANSPOSE(($D116:$E116))),0)</f>
        <v>427583.7176483362</v>
      </c>
      <c r="O116" s="31" cm="1">
        <f t="array" ref="O116">O$106+IF($C116&lt;&gt;0,SUMPRODUCT((O$107:O$108)*TRANSPOSE(($D116:$E116))),0)</f>
        <v>523325.59196445369</v>
      </c>
      <c r="P116" s="31" cm="1">
        <f t="array" ref="P116">P$106+IF($C116&lt;&gt;0,SUMPRODUCT((P$107:P$108)*TRANSPOSE(($D116:$E116))),0)</f>
        <v>641694.67117298022</v>
      </c>
      <c r="Q116" s="31" cm="1">
        <f t="array" ref="Q116">Q$106+IF($C116&lt;&gt;0,SUMPRODUCT((Q$107:Q$108)*TRANSPOSE(($D116:$E116))),0)</f>
        <v>743078.67033780902</v>
      </c>
      <c r="R116" s="31" cm="1">
        <f t="array" ref="R116">R$106+IF($C116&lt;&gt;0,SUMPRODUCT((R$107:R$108)*TRANSPOSE(($D116:$E116))),0)</f>
        <v>806386.90063062054</v>
      </c>
      <c r="S116" s="31" cm="1">
        <f t="array" ref="S116">S$106+IF($C116&lt;&gt;0,SUMPRODUCT((S$107:S$108)*TRANSPOSE(($D116:$E116))),0)</f>
        <v>877618.1324252726</v>
      </c>
      <c r="T116" s="31" cm="1">
        <f t="array" ref="T116">T$106+IF($C116&lt;&gt;0,SUMPRODUCT((T$107:T$108)*TRANSPOSE(($D116:$E116))),0)</f>
        <v>958355.93405793724</v>
      </c>
      <c r="U116" s="31" cm="1">
        <f t="array" ref="U116">U$106+IF($C116&lt;&gt;0,SUMPRODUCT((U$107:U$108)*TRANSPOSE(($D116:$E116))),0)</f>
        <v>1050716.6780094486</v>
      </c>
      <c r="V116" s="31" cm="1">
        <f t="array" ref="V116">V$106+IF($C116&lt;&gt;0,SUMPRODUCT((V$107:V$108)*TRANSPOSE(($D116:$E116))),0)</f>
        <v>1157484.4466127893</v>
      </c>
      <c r="W116" s="31" cm="1">
        <f t="array" ref="W116">W$106+IF($C116&lt;&gt;0,SUMPRODUCT((W$107:W$108)*TRANSPOSE(($D116:$E116))),0)</f>
        <v>1282537.9821070081</v>
      </c>
      <c r="X116" s="31" cm="1">
        <f t="array" ref="X116">X$106+IF($C116&lt;&gt;0,SUMPRODUCT((X$107:X$108)*TRANSPOSE(($D116:$E116))),0)</f>
        <v>1431255.8844136314</v>
      </c>
      <c r="Y116" s="31" cm="1">
        <f t="array" ref="Y116">Y$106+IF($C116&lt;&gt;0,SUMPRODUCT((Y$107:Y$108)*TRANSPOSE(($D116:$E116))),0)</f>
        <v>1611150.2370292179</v>
      </c>
      <c r="Z116" s="31" cm="1">
        <f t="array" ref="Z116">Z$106+IF($C116&lt;&gt;0,SUMPRODUCT((Z$107:Z$108)*TRANSPOSE(($D116:$E116))),0)</f>
        <v>1832845.7754444403</v>
      </c>
      <c r="AA116" s="31" cm="1">
        <f t="array" ref="AA116">AA$106+IF($C116&lt;&gt;0,SUMPRODUCT((AA$107:AA$108)*TRANSPOSE(($D116:$E116))),0)</f>
        <v>1985543.8106035872</v>
      </c>
      <c r="AB116" s="31" cm="1">
        <f t="array" ref="AB116">AB$106+IF($C116&lt;&gt;0,SUMPRODUCT((AB$107:AB$108)*TRANSPOSE(($D116:$E116))),0)</f>
        <v>2131167.6186948428</v>
      </c>
      <c r="AC116" s="31" cm="1">
        <f t="array" ref="AC116">AC$106+IF($C116&lt;&gt;0,SUMPRODUCT((AC$107:AC$108)*TRANSPOSE(($D116:$E116))),0)</f>
        <v>2275291.7094450314</v>
      </c>
      <c r="AD116" s="31" cm="1">
        <f t="array" ref="AD116">AD$106+IF($C116&lt;&gt;0,SUMPRODUCT((AD$107:AD$108)*TRANSPOSE(($D116:$E116))),0)</f>
        <v>2403820.5479148608</v>
      </c>
      <c r="AE116" s="31" cm="1">
        <f t="array" ref="AE116">AE$106+IF($C116&lt;&gt;0,SUMPRODUCT((AE$107:AE$108)*TRANSPOSE(($D116:$E116))),0)</f>
        <v>2524918.2160901483</v>
      </c>
      <c r="AF116" s="31" cm="1">
        <f t="array" ref="AF116">AF$106+IF($C116&lt;&gt;0,SUMPRODUCT((AF$107:AF$108)*TRANSPOSE(($D116:$E116))),0)</f>
        <v>2632234.550390237</v>
      </c>
      <c r="AG116" s="31" cm="1">
        <f t="array" ref="AG116">AG$106+IF($C116&lt;&gt;0,SUMPRODUCT((AG$107:AG$108)*TRANSPOSE(($D116:$E116))),0)</f>
        <v>2837496.6226796545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-228757.58901093007</v>
      </c>
      <c r="M117" s="31" cm="1">
        <f t="array" ref="M117">M$106+IF($C117&lt;&gt;0,SUMPRODUCT((M$107:M$108)*TRANSPOSE(($D117:$E117))),0)</f>
        <v>-457515.17802186013</v>
      </c>
      <c r="N117" s="31" cm="1">
        <f t="array" ref="N117">N$106+IF($C117&lt;&gt;0,SUMPRODUCT((N$107:N$108)*TRANSPOSE(($D117:$E117))),0)</f>
        <v>427583.7176483362</v>
      </c>
      <c r="O117" s="31" cm="1">
        <f t="array" ref="O117">O$106+IF($C117&lt;&gt;0,SUMPRODUCT((O$107:O$108)*TRANSPOSE(($D117:$E117))),0)</f>
        <v>523325.59196445369</v>
      </c>
      <c r="P117" s="31" cm="1">
        <f t="array" ref="P117">P$106+IF($C117&lt;&gt;0,SUMPRODUCT((P$107:P$108)*TRANSPOSE(($D117:$E117))),0)</f>
        <v>641694.67117298022</v>
      </c>
      <c r="Q117" s="31" cm="1">
        <f t="array" ref="Q117">Q$106+IF($C117&lt;&gt;0,SUMPRODUCT((Q$107:Q$108)*TRANSPOSE(($D117:$E117))),0)</f>
        <v>743078.67033780902</v>
      </c>
      <c r="R117" s="31" cm="1">
        <f t="array" ref="R117">R$106+IF($C117&lt;&gt;0,SUMPRODUCT((R$107:R$108)*TRANSPOSE(($D117:$E117))),0)</f>
        <v>806386.90063062054</v>
      </c>
      <c r="S117" s="31" cm="1">
        <f t="array" ref="S117">S$106+IF($C117&lt;&gt;0,SUMPRODUCT((S$107:S$108)*TRANSPOSE(($D117:$E117))),0)</f>
        <v>877618.1324252726</v>
      </c>
      <c r="T117" s="31" cm="1">
        <f t="array" ref="T117">T$106+IF($C117&lt;&gt;0,SUMPRODUCT((T$107:T$108)*TRANSPOSE(($D117:$E117))),0)</f>
        <v>958355.93405793724</v>
      </c>
      <c r="U117" s="31" cm="1">
        <f t="array" ref="U117">U$106+IF($C117&lt;&gt;0,SUMPRODUCT((U$107:U$108)*TRANSPOSE(($D117:$E117))),0)</f>
        <v>1050716.6780094486</v>
      </c>
      <c r="V117" s="31" cm="1">
        <f t="array" ref="V117">V$106+IF($C117&lt;&gt;0,SUMPRODUCT((V$107:V$108)*TRANSPOSE(($D117:$E117))),0)</f>
        <v>1157484.4466127893</v>
      </c>
      <c r="W117" s="31" cm="1">
        <f t="array" ref="W117">W$106+IF($C117&lt;&gt;0,SUMPRODUCT((W$107:W$108)*TRANSPOSE(($D117:$E117))),0)</f>
        <v>1282537.9821070081</v>
      </c>
      <c r="X117" s="31" cm="1">
        <f t="array" ref="X117">X$106+IF($C117&lt;&gt;0,SUMPRODUCT((X$107:X$108)*TRANSPOSE(($D117:$E117))),0)</f>
        <v>1431255.8844136314</v>
      </c>
      <c r="Y117" s="31" cm="1">
        <f t="array" ref="Y117">Y$106+IF($C117&lt;&gt;0,SUMPRODUCT((Y$107:Y$108)*TRANSPOSE(($D117:$E117))),0)</f>
        <v>1611150.2370292179</v>
      </c>
      <c r="Z117" s="31" cm="1">
        <f t="array" ref="Z117">Z$106+IF($C117&lt;&gt;0,SUMPRODUCT((Z$107:Z$108)*TRANSPOSE(($D117:$E117))),0)</f>
        <v>1832845.7754444403</v>
      </c>
      <c r="AA117" s="31" cm="1">
        <f t="array" ref="AA117">AA$106+IF($C117&lt;&gt;0,SUMPRODUCT((AA$107:AA$108)*TRANSPOSE(($D117:$E117))),0)</f>
        <v>1985543.8106035872</v>
      </c>
      <c r="AB117" s="31" cm="1">
        <f t="array" ref="AB117">AB$106+IF($C117&lt;&gt;0,SUMPRODUCT((AB$107:AB$108)*TRANSPOSE(($D117:$E117))),0)</f>
        <v>2131167.6186948428</v>
      </c>
      <c r="AC117" s="31" cm="1">
        <f t="array" ref="AC117">AC$106+IF($C117&lt;&gt;0,SUMPRODUCT((AC$107:AC$108)*TRANSPOSE(($D117:$E117))),0)</f>
        <v>2275291.7094450314</v>
      </c>
      <c r="AD117" s="31" cm="1">
        <f t="array" ref="AD117">AD$106+IF($C117&lt;&gt;0,SUMPRODUCT((AD$107:AD$108)*TRANSPOSE(($D117:$E117))),0)</f>
        <v>2403820.5479148608</v>
      </c>
      <c r="AE117" s="31" cm="1">
        <f t="array" ref="AE117">AE$106+IF($C117&lt;&gt;0,SUMPRODUCT((AE$107:AE$108)*TRANSPOSE(($D117:$E117))),0)</f>
        <v>2524918.2160901483</v>
      </c>
      <c r="AF117" s="31" cm="1">
        <f t="array" ref="AF117">AF$106+IF($C117&lt;&gt;0,SUMPRODUCT((AF$107:AF$108)*TRANSPOSE(($D117:$E117))),0)</f>
        <v>2632234.550390237</v>
      </c>
      <c r="AG117" s="31" cm="1">
        <f t="array" ref="AG117">AG$106+IF($C117&lt;&gt;0,SUMPRODUCT((AG$107:AG$108)*TRANSPOSE(($D117:$E117))),0)</f>
        <v>2837496.6226796545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I11" activePane="bottomRight" state="frozen"/>
      <selection activeCell="S27" sqref="S27"/>
      <selection pane="topRight" activeCell="S27" sqref="S27"/>
      <selection pane="bottomLeft" activeCell="S27" sqref="S27"/>
      <selection pane="bottomRight" activeCell="C16" sqref="C1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Relay replacement in 2030-31 and SWBD replacement in 2035-36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320</v>
      </c>
      <c r="D14"/>
      <c r="E14" s="148">
        <v>50</v>
      </c>
      <c r="G14" s="207">
        <f>input_dollars</f>
        <v>45291</v>
      </c>
      <c r="H14" s="149"/>
      <c r="I14" s="32">
        <f>Workings_costs!E38</f>
        <v>0</v>
      </c>
      <c r="J14" s="32">
        <f>Workings_costs!F38</f>
        <v>0</v>
      </c>
      <c r="K14" s="32">
        <f>Workings_costs!G38</f>
        <v>0</v>
      </c>
      <c r="L14" s="32">
        <f>Workings_costs!H38</f>
        <v>0</v>
      </c>
      <c r="M14" s="32">
        <f>Workings_costs!I38</f>
        <v>0</v>
      </c>
      <c r="N14" s="32">
        <f>Workings_costs!J38</f>
        <v>0</v>
      </c>
      <c r="O14" s="32">
        <f>Workings_costs!K38</f>
        <v>0</v>
      </c>
      <c r="P14" s="32">
        <f>Workings_costs!L38</f>
        <v>3671146.6187234051</v>
      </c>
      <c r="Q14" s="32">
        <f>Workings_costs!M38</f>
        <v>3671146.6187234051</v>
      </c>
      <c r="R14" s="32">
        <f>Workings_costs!N38</f>
        <v>3671146.6187234051</v>
      </c>
      <c r="S14" s="32">
        <f>Workings_costs!O38</f>
        <v>0</v>
      </c>
      <c r="T14" s="32">
        <f>Workings_costs!P38</f>
        <v>0</v>
      </c>
      <c r="U14" s="32">
        <f>Workings_costs!Q38</f>
        <v>0</v>
      </c>
      <c r="V14" s="32">
        <f>Workings_costs!R38</f>
        <v>0</v>
      </c>
      <c r="W14" s="32">
        <f>Workings_costs!S38</f>
        <v>0</v>
      </c>
      <c r="X14" s="32">
        <f>Workings_costs!T38</f>
        <v>0</v>
      </c>
      <c r="Y14" s="32">
        <f>Workings_costs!U38</f>
        <v>0</v>
      </c>
      <c r="Z14" s="32">
        <f>Workings_costs!V38</f>
        <v>0</v>
      </c>
      <c r="AA14" s="32">
        <f>Workings_costs!W38</f>
        <v>0</v>
      </c>
      <c r="AB14" s="32">
        <f>Workings_costs!X38</f>
        <v>0</v>
      </c>
      <c r="AC14" s="32">
        <f>Workings_costs!Y38</f>
        <v>0</v>
      </c>
      <c r="AD14" s="32">
        <f>Workings_costs!Z38</f>
        <v>0</v>
      </c>
      <c r="AE14" s="32">
        <f>Workings_costs!AA38</f>
        <v>0</v>
      </c>
      <c r="AF14" s="32">
        <f>Workings_costs!AB38</f>
        <v>0</v>
      </c>
      <c r="AG14" s="32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321</v>
      </c>
      <c r="D15"/>
      <c r="E15" s="148">
        <v>25</v>
      </c>
      <c r="G15" s="207">
        <f>input_dollars</f>
        <v>45291</v>
      </c>
      <c r="H15" s="2"/>
      <c r="I15" s="32">
        <f>Workings_costs!E39</f>
        <v>0</v>
      </c>
      <c r="J15" s="32">
        <f>Workings_costs!F39</f>
        <v>0</v>
      </c>
      <c r="K15" s="32">
        <f>Workings_costs!G39</f>
        <v>1835573.3093617025</v>
      </c>
      <c r="L15" s="32">
        <f>Workings_costs!H39</f>
        <v>1835573.3093617025</v>
      </c>
      <c r="M15" s="32">
        <f>Workings_costs!I39</f>
        <v>1835573.3093617025</v>
      </c>
      <c r="N15" s="32">
        <f>Workings_costs!J39</f>
        <v>0</v>
      </c>
      <c r="O15" s="32">
        <f>Workings_costs!K39</f>
        <v>0</v>
      </c>
      <c r="P15" s="32">
        <f>Workings_costs!L39</f>
        <v>0</v>
      </c>
      <c r="Q15" s="32">
        <f>Workings_costs!M39</f>
        <v>0</v>
      </c>
      <c r="R15" s="32">
        <f>Workings_costs!N39</f>
        <v>0</v>
      </c>
      <c r="S15" s="32">
        <f>Workings_costs!O39</f>
        <v>0</v>
      </c>
      <c r="T15" s="32">
        <f>Workings_costs!P39</f>
        <v>0</v>
      </c>
      <c r="U15" s="32">
        <f>Workings_costs!Q39</f>
        <v>0</v>
      </c>
      <c r="V15" s="32">
        <f>Workings_costs!R39</f>
        <v>0</v>
      </c>
      <c r="W15" s="32">
        <f>Workings_costs!S39</f>
        <v>0</v>
      </c>
      <c r="X15" s="32">
        <f>Workings_costs!T39</f>
        <v>0</v>
      </c>
      <c r="Y15" s="32">
        <f>Workings_costs!U39</f>
        <v>0</v>
      </c>
      <c r="Z15" s="32">
        <f>Workings_costs!V39</f>
        <v>0</v>
      </c>
      <c r="AA15" s="32">
        <f>Workings_costs!W39</f>
        <v>0</v>
      </c>
      <c r="AB15" s="32">
        <f>Workings_costs!X39</f>
        <v>0</v>
      </c>
      <c r="AC15" s="32">
        <f>Workings_costs!Y39</f>
        <v>0</v>
      </c>
      <c r="AD15" s="32">
        <f>Workings_costs!Z39</f>
        <v>0</v>
      </c>
      <c r="AE15" s="32">
        <f>Workings_costs!AA39</f>
        <v>0</v>
      </c>
      <c r="AF15" s="32">
        <f>Workings_costs!AB39</f>
        <v>0</v>
      </c>
      <c r="AG15" s="32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1835573.3093617025</v>
      </c>
      <c r="L17" s="106">
        <f t="shared" si="0"/>
        <v>1835573.3093617025</v>
      </c>
      <c r="M17" s="106">
        <f t="shared" si="0"/>
        <v>1835573.3093617025</v>
      </c>
      <c r="N17" s="106">
        <f t="shared" si="0"/>
        <v>0</v>
      </c>
      <c r="O17" s="106">
        <f t="shared" si="0"/>
        <v>0</v>
      </c>
      <c r="P17" s="106">
        <f t="shared" si="0"/>
        <v>3671146.6187234051</v>
      </c>
      <c r="Q17" s="106">
        <f t="shared" si="0"/>
        <v>3671146.6187234051</v>
      </c>
      <c r="R17" s="106">
        <f t="shared" ref="R17:AB17" si="1">SUM(R14:R16)</f>
        <v>3671146.6187234051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52306.671241593787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Workings_risks!E83</f>
        <v>658317.70795464446</v>
      </c>
      <c r="J28" s="119">
        <f>Workings_risks!F83</f>
        <v>708090.0910867732</v>
      </c>
      <c r="K28" s="119">
        <f>Workings_risks!G83</f>
        <v>767612.50510408054</v>
      </c>
      <c r="L28" s="119">
        <f>Workings_risks!H83</f>
        <v>832418.68509910209</v>
      </c>
      <c r="M28" s="119">
        <f>Workings_risks!I83</f>
        <v>888244.01563731523</v>
      </c>
      <c r="N28" s="119">
        <f>Workings_risks!J83</f>
        <v>580101.26507245901</v>
      </c>
      <c r="O28" s="119">
        <f>Workings_risks!K83</f>
        <v>636351.22835361329</v>
      </c>
      <c r="P28" s="119">
        <f>Workings_risks!L83</f>
        <v>712385.74387445685</v>
      </c>
      <c r="Q28" s="119">
        <f>Workings_risks!M83</f>
        <v>762723.94501520833</v>
      </c>
      <c r="R28" s="119">
        <f>Workings_risks!N83</f>
        <v>762730.68017248798</v>
      </c>
      <c r="S28" s="119">
        <f>Workings_risks!O83</f>
        <v>88603.19984087201</v>
      </c>
      <c r="T28" s="119">
        <f>Workings_risks!P83</f>
        <v>88616.339765165787</v>
      </c>
      <c r="U28" s="119">
        <f>Workings_risks!Q83</f>
        <v>88634.803646617554</v>
      </c>
      <c r="V28" s="119">
        <f>Workings_risks!R83</f>
        <v>88661.479816087231</v>
      </c>
      <c r="W28" s="119">
        <f>Workings_risks!S83</f>
        <v>88699.639236490126</v>
      </c>
      <c r="X28" s="119">
        <f>Workings_risks!T83</f>
        <v>88753.977790807927</v>
      </c>
      <c r="Y28" s="119">
        <f>Workings_risks!U83</f>
        <v>88831.606002758781</v>
      </c>
      <c r="Z28" s="119">
        <f>Workings_risks!V83</f>
        <v>88942.831589571913</v>
      </c>
      <c r="AA28" s="119">
        <f>Workings_risks!W83</f>
        <v>89102.620436063095</v>
      </c>
      <c r="AB28" s="119">
        <f>Workings_risks!X83</f>
        <v>89332.733723270067</v>
      </c>
      <c r="AC28" s="119">
        <f>Workings_risks!Y83</f>
        <v>89664.857690860736</v>
      </c>
      <c r="AD28" s="119">
        <f>Workings_risks!Z83</f>
        <v>90145.19228953775</v>
      </c>
      <c r="AE28" s="119">
        <f>Workings_risks!AA83</f>
        <v>90883.080206940358</v>
      </c>
      <c r="AF28" s="119">
        <f>Workings_risks!AB83</f>
        <v>91976.22347594997</v>
      </c>
      <c r="AG28" s="119">
        <f>Workings_risks!AC83</f>
        <v>92361.122085023424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Workings_risks!D84</f>
        <v>Safety risk</v>
      </c>
      <c r="D30" s="205" t="s">
        <v>209</v>
      </c>
      <c r="G30" s="207">
        <f>input_dollars</f>
        <v>45291</v>
      </c>
      <c r="H30" s="149"/>
      <c r="I30" s="32">
        <f>Workings_risks!E84</f>
        <v>3713.0876884605395</v>
      </c>
      <c r="J30" s="32">
        <f>Workings_risks!F84</f>
        <v>3939.5465768392569</v>
      </c>
      <c r="K30" s="32">
        <f>Workings_risks!G84</f>
        <v>4254.8707933843361</v>
      </c>
      <c r="L30" s="32">
        <f>Workings_risks!H84</f>
        <v>4764.0817708154646</v>
      </c>
      <c r="M30" s="32">
        <f>Workings_risks!I84</f>
        <v>5415.9614771915103</v>
      </c>
      <c r="N30" s="32">
        <f>Workings_risks!J84</f>
        <v>2126.0330559278991</v>
      </c>
      <c r="O30" s="32">
        <f>Workings_risks!K84</f>
        <v>2126.0330559278991</v>
      </c>
      <c r="P30" s="32">
        <f>Workings_risks!L84</f>
        <v>2126.0330559278991</v>
      </c>
      <c r="Q30" s="32">
        <f>Workings_risks!M84</f>
        <v>2190.852937861046</v>
      </c>
      <c r="R30" s="32">
        <f>Workings_risks!N84</f>
        <v>2422.4227230655256</v>
      </c>
      <c r="S30" s="32">
        <f>Workings_risks!O84</f>
        <v>2352.765590107279</v>
      </c>
      <c r="T30" s="32">
        <f>Workings_risks!P84</f>
        <v>2820.0102905676904</v>
      </c>
      <c r="U30" s="32">
        <f>Workings_risks!Q84</f>
        <v>3475.9560135156439</v>
      </c>
      <c r="V30" s="32">
        <f>Workings_risks!R84</f>
        <v>4417.4178738901828</v>
      </c>
      <c r="W30" s="32">
        <f>Workings_risks!S84</f>
        <v>5759.8010087433722</v>
      </c>
      <c r="X30" s="32">
        <f>Workings_risks!T84</f>
        <v>7668.7823358388569</v>
      </c>
      <c r="Y30" s="32">
        <f>Workings_risks!U84</f>
        <v>10392.213093323762</v>
      </c>
      <c r="Z30" s="32">
        <f>Workings_risks!V84</f>
        <v>14288.820370842521</v>
      </c>
      <c r="AA30" s="32">
        <f>Workings_risks!W84</f>
        <v>19878.580121244762</v>
      </c>
      <c r="AB30" s="32">
        <f>Workings_risks!X84</f>
        <v>27916.248126294515</v>
      </c>
      <c r="AC30" s="32">
        <f>Workings_risks!Y84</f>
        <v>39498.803980662451</v>
      </c>
      <c r="AD30" s="32">
        <f>Workings_risks!Z84</f>
        <v>56222.606863818597</v>
      </c>
      <c r="AE30" s="32">
        <f>Workings_risks!AA84</f>
        <v>80601.459172419694</v>
      </c>
      <c r="AF30" s="32">
        <f>Workings_risks!AB84</f>
        <v>116023.91132814231</v>
      </c>
      <c r="AG30" s="32">
        <f>Workings_risks!AC84</f>
        <v>126219.13832454543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Workings_risks!D85</f>
        <v>Unplanned replacement</v>
      </c>
      <c r="D31" s="206"/>
      <c r="E31"/>
      <c r="G31" s="207">
        <f>input_dollars</f>
        <v>45291</v>
      </c>
      <c r="H31" s="149"/>
      <c r="I31" s="32">
        <f>Workings_risks!E85</f>
        <v>92461.412974646737</v>
      </c>
      <c r="J31" s="32">
        <f>Workings_risks!F85</f>
        <v>98535.803581492917</v>
      </c>
      <c r="K31" s="32">
        <f>Workings_risks!G85</f>
        <v>105314.86602311549</v>
      </c>
      <c r="L31" s="32">
        <f>Workings_risks!H85</f>
        <v>113047.55500313206</v>
      </c>
      <c r="M31" s="32">
        <f>Workings_risks!I85</f>
        <v>121679.36421717941</v>
      </c>
      <c r="N31" s="32">
        <f>Workings_risks!J85</f>
        <v>26241.352442005555</v>
      </c>
      <c r="O31" s="32">
        <f>Workings_risks!K85</f>
        <v>26241.352442005555</v>
      </c>
      <c r="P31" s="32">
        <f>Workings_risks!L85</f>
        <v>26241.352442005555</v>
      </c>
      <c r="Q31" s="32">
        <f>Workings_risks!M85</f>
        <v>26361.60644140435</v>
      </c>
      <c r="R31" s="32">
        <f>Workings_risks!N85</f>
        <v>26791.21525864163</v>
      </c>
      <c r="S31" s="32">
        <f>Workings_risks!O85</f>
        <v>6283.2559157272262</v>
      </c>
      <c r="T31" s="32">
        <f>Workings_risks!P85</f>
        <v>7150.0018336349112</v>
      </c>
      <c r="U31" s="32">
        <f>Workings_risks!Q85</f>
        <v>8366.794338566795</v>
      </c>
      <c r="V31" s="32">
        <f>Workings_risks!R85</f>
        <v>10113.276716876191</v>
      </c>
      <c r="W31" s="32">
        <f>Workings_risks!S85</f>
        <v>12603.532686443665</v>
      </c>
      <c r="X31" s="32">
        <f>Workings_risks!T85</f>
        <v>16144.902903985228</v>
      </c>
      <c r="Y31" s="32">
        <f>Workings_risks!U85</f>
        <v>21197.192549413288</v>
      </c>
      <c r="Z31" s="32">
        <f>Workings_risks!V85</f>
        <v>28425.904296496163</v>
      </c>
      <c r="AA31" s="32">
        <f>Workings_risks!W85</f>
        <v>38795.692959293621</v>
      </c>
      <c r="AB31" s="32">
        <f>Workings_risks!X85</f>
        <v>53706.78528322246</v>
      </c>
      <c r="AC31" s="32">
        <f>Workings_risks!Y85</f>
        <v>75194.319565854457</v>
      </c>
      <c r="AD31" s="32">
        <f>Workings_risks!Z85</f>
        <v>106219.918169493</v>
      </c>
      <c r="AE31" s="32">
        <f>Workings_risks!AA85</f>
        <v>151290.02788644758</v>
      </c>
      <c r="AF31" s="32">
        <f>Workings_risks!AB85</f>
        <v>216694.6810056261</v>
      </c>
      <c r="AG31" s="32">
        <f>Workings_risks!AC85</f>
        <v>235182.53000144786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Workings_risks!D86</f>
        <v>Unplanned fault</v>
      </c>
      <c r="D32" s="205"/>
      <c r="E32"/>
      <c r="G32" s="207">
        <f>input_dollars</f>
        <v>45291</v>
      </c>
      <c r="H32"/>
      <c r="I32" s="32">
        <f>Workings_risks!E86</f>
        <v>647.70000000000005</v>
      </c>
      <c r="J32" s="32">
        <f>Workings_risks!F86</f>
        <v>647.70000000000005</v>
      </c>
      <c r="K32" s="32">
        <f>Workings_risks!G86</f>
        <v>647.70000000000005</v>
      </c>
      <c r="L32" s="32">
        <f>Workings_risks!H86</f>
        <v>647.70000000000005</v>
      </c>
      <c r="M32" s="32">
        <f>Workings_risks!I86</f>
        <v>647.70000000000005</v>
      </c>
      <c r="N32" s="32">
        <f>Workings_risks!J86</f>
        <v>647.70000000000005</v>
      </c>
      <c r="O32" s="32">
        <f>Workings_risks!K86</f>
        <v>647.70000000000005</v>
      </c>
      <c r="P32" s="32">
        <f>Workings_risks!L86</f>
        <v>647.70000000000005</v>
      </c>
      <c r="Q32" s="32">
        <f>Workings_risks!M86</f>
        <v>647.70000000000005</v>
      </c>
      <c r="R32" s="32">
        <f>Workings_risks!N86</f>
        <v>647.70000000000005</v>
      </c>
      <c r="S32" s="32">
        <f>Workings_risks!O86</f>
        <v>76.199999999999974</v>
      </c>
      <c r="T32" s="32">
        <f>Workings_risks!P86</f>
        <v>76.199999999999974</v>
      </c>
      <c r="U32" s="32">
        <f>Workings_risks!Q86</f>
        <v>76.199999999999974</v>
      </c>
      <c r="V32" s="32">
        <f>Workings_risks!R86</f>
        <v>76.199999999999974</v>
      </c>
      <c r="W32" s="32">
        <f>Workings_risks!S86</f>
        <v>76.199999999999974</v>
      </c>
      <c r="X32" s="32">
        <f>Workings_risks!T86</f>
        <v>76.199999999999974</v>
      </c>
      <c r="Y32" s="32">
        <f>Workings_risks!U86</f>
        <v>76.199999999999974</v>
      </c>
      <c r="Z32" s="32">
        <f>Workings_risks!V86</f>
        <v>76.199999999999974</v>
      </c>
      <c r="AA32" s="32">
        <f>Workings_risks!W86</f>
        <v>76.199999999999974</v>
      </c>
      <c r="AB32" s="32">
        <f>Workings_risks!X86</f>
        <v>76.199999999999974</v>
      </c>
      <c r="AC32" s="32">
        <f>Workings_risks!Y86</f>
        <v>76.199999999999974</v>
      </c>
      <c r="AD32" s="32">
        <f>Workings_risks!Z86</f>
        <v>76.199999999999974</v>
      </c>
      <c r="AE32" s="32">
        <f>Workings_risks!AA86</f>
        <v>76.199999999999974</v>
      </c>
      <c r="AF32" s="32">
        <f>Workings_risks!AB86</f>
        <v>76.199999999999974</v>
      </c>
      <c r="AG32" s="32">
        <f>Workings_risks!AC86</f>
        <v>76.199999999999974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Workings_risks!D87</f>
        <v>Environmental risk</v>
      </c>
      <c r="D33" s="219"/>
      <c r="E33"/>
      <c r="G33" s="207">
        <f>input_dollars</f>
        <v>45291</v>
      </c>
      <c r="H33"/>
      <c r="I33" s="32">
        <f>Workings_risks!E87</f>
        <v>299.69993459220876</v>
      </c>
      <c r="J33" s="32">
        <f>Workings_risks!F87</f>
        <v>317.20150621470685</v>
      </c>
      <c r="K33" s="32">
        <f>Workings_risks!G87</f>
        <v>345.81585247219442</v>
      </c>
      <c r="L33" s="32">
        <f>Workings_risks!H87</f>
        <v>400.18354216468447</v>
      </c>
      <c r="M33" s="32">
        <f>Workings_risks!I87</f>
        <v>472.98399533596461</v>
      </c>
      <c r="N33" s="32">
        <f>Workings_risks!J87</f>
        <v>235.71874532695108</v>
      </c>
      <c r="O33" s="32">
        <f>Workings_risks!K87</f>
        <v>235.71874532695108</v>
      </c>
      <c r="P33" s="32">
        <f>Workings_risks!L87</f>
        <v>235.71874532695108</v>
      </c>
      <c r="Q33" s="32">
        <f>Workings_risks!M87</f>
        <v>244.85238281546748</v>
      </c>
      <c r="R33" s="32">
        <f>Workings_risks!N87</f>
        <v>277.48240941028178</v>
      </c>
      <c r="S33" s="32">
        <f>Workings_risks!O87</f>
        <v>323.93565994417867</v>
      </c>
      <c r="T33" s="32">
        <f>Workings_risks!P87</f>
        <v>389.77478752716013</v>
      </c>
      <c r="U33" s="32">
        <f>Workings_risks!Q87</f>
        <v>482.20362151880056</v>
      </c>
      <c r="V33" s="32">
        <f>Workings_risks!R87</f>
        <v>614.86395515572599</v>
      </c>
      <c r="W33" s="32">
        <f>Workings_risks!S87</f>
        <v>804.01740726842354</v>
      </c>
      <c r="X33" s="32">
        <f>Workings_risks!T87</f>
        <v>1073.0093439398058</v>
      </c>
      <c r="Y33" s="32">
        <f>Workings_risks!U87</f>
        <v>1456.7640429606997</v>
      </c>
      <c r="Z33" s="32">
        <f>Workings_risks!V87</f>
        <v>2005.8290699260838</v>
      </c>
      <c r="AA33" s="32">
        <f>Workings_risks!W87</f>
        <v>2793.4732186131637</v>
      </c>
      <c r="AB33" s="32">
        <f>Workings_risks!X87</f>
        <v>3926.0475738530636</v>
      </c>
      <c r="AC33" s="32">
        <f>Workings_risks!Y87</f>
        <v>5558.1251577011926</v>
      </c>
      <c r="AD33" s="32">
        <f>Workings_risks!Z87</f>
        <v>7914.6453087401223</v>
      </c>
      <c r="AE33" s="32">
        <f>Workings_risks!AA87</f>
        <v>11349.804992164611</v>
      </c>
      <c r="AF33" s="32">
        <f>Workings_risks!AB87</f>
        <v>16341.076648712147</v>
      </c>
      <c r="AG33" s="32">
        <f>Workings_risks!AC87</f>
        <v>17777.613222801589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Workings_risks!D88</f>
        <v>Other risk</v>
      </c>
      <c r="D34" s="206"/>
      <c r="E34"/>
      <c r="G34" s="207">
        <f>input_dollars</f>
        <v>45291</v>
      </c>
      <c r="H34"/>
      <c r="I34" s="32">
        <f>Workings_risks!E88</f>
        <v>50001</v>
      </c>
      <c r="J34" s="32">
        <f>Workings_risks!F88</f>
        <v>50001</v>
      </c>
      <c r="K34" s="32">
        <f>Workings_risks!G88</f>
        <v>50001</v>
      </c>
      <c r="L34" s="32">
        <f>Workings_risks!H88</f>
        <v>50001</v>
      </c>
      <c r="M34" s="32">
        <f>Workings_risks!I88</f>
        <v>50001</v>
      </c>
      <c r="N34" s="32">
        <f>Workings_risks!J88</f>
        <v>50001</v>
      </c>
      <c r="O34" s="32">
        <f>Workings_risks!K88</f>
        <v>50001</v>
      </c>
      <c r="P34" s="32">
        <f>Workings_risks!L88</f>
        <v>50001</v>
      </c>
      <c r="Q34" s="32">
        <f>Workings_risks!M88</f>
        <v>50001</v>
      </c>
      <c r="R34" s="32">
        <f>Workings_risks!N88</f>
        <v>50001</v>
      </c>
      <c r="S34" s="32">
        <f>Workings_risks!O88</f>
        <v>0</v>
      </c>
      <c r="T34" s="32">
        <f>Workings_risks!P88</f>
        <v>0</v>
      </c>
      <c r="U34" s="32">
        <f>Workings_risks!Q88</f>
        <v>0</v>
      </c>
      <c r="V34" s="32">
        <f>Workings_risks!R88</f>
        <v>0</v>
      </c>
      <c r="W34" s="32">
        <f>Workings_risks!S88</f>
        <v>0</v>
      </c>
      <c r="X34" s="32">
        <f>Workings_risks!T88</f>
        <v>0</v>
      </c>
      <c r="Y34" s="32">
        <f>Workings_risks!U88</f>
        <v>0</v>
      </c>
      <c r="Z34" s="32">
        <f>Workings_risks!V88</f>
        <v>0</v>
      </c>
      <c r="AA34" s="32">
        <f>Workings_risks!W88</f>
        <v>0</v>
      </c>
      <c r="AB34" s="32">
        <f>Workings_risks!X88</f>
        <v>0</v>
      </c>
      <c r="AC34" s="32">
        <f>Workings_risks!Y88</f>
        <v>0</v>
      </c>
      <c r="AD34" s="32">
        <f>Workings_risks!Z88</f>
        <v>0</v>
      </c>
      <c r="AE34" s="32">
        <f>Workings_risks!AA88</f>
        <v>0</v>
      </c>
      <c r="AF34" s="32">
        <f>Workings_risks!AB88</f>
        <v>0</v>
      </c>
      <c r="AG34" s="32">
        <f>Workings_risks!AC88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805440.60855234403</v>
      </c>
      <c r="J36" s="170">
        <f t="shared" ref="J36:AB36" si="2">SUM(J28:J34)</f>
        <v>861531.34275131999</v>
      </c>
      <c r="K36" s="170">
        <f t="shared" si="2"/>
        <v>928176.75777305255</v>
      </c>
      <c r="L36" s="170">
        <f t="shared" si="2"/>
        <v>1001279.2054152143</v>
      </c>
      <c r="M36" s="170">
        <f t="shared" si="2"/>
        <v>1066461.0253270222</v>
      </c>
      <c r="N36" s="170">
        <f t="shared" si="2"/>
        <v>659353.06931571942</v>
      </c>
      <c r="O36" s="170">
        <f t="shared" si="2"/>
        <v>715603.0325968737</v>
      </c>
      <c r="P36" s="170">
        <f t="shared" si="2"/>
        <v>791637.54811771726</v>
      </c>
      <c r="Q36" s="170">
        <f t="shared" si="2"/>
        <v>842169.95677728904</v>
      </c>
      <c r="R36" s="170">
        <f t="shared" si="2"/>
        <v>842870.50056360534</v>
      </c>
      <c r="S36" s="170">
        <f t="shared" si="2"/>
        <v>97639.35700665068</v>
      </c>
      <c r="T36" s="170">
        <f t="shared" si="2"/>
        <v>99052.326676895551</v>
      </c>
      <c r="U36" s="170">
        <f t="shared" si="2"/>
        <v>101035.95762021879</v>
      </c>
      <c r="V36" s="170">
        <f t="shared" si="2"/>
        <v>103883.23836200933</v>
      </c>
      <c r="W36" s="170">
        <f t="shared" si="2"/>
        <v>107943.19033894558</v>
      </c>
      <c r="X36" s="170">
        <f t="shared" si="2"/>
        <v>113716.87237457182</v>
      </c>
      <c r="Y36" s="170">
        <f t="shared" si="2"/>
        <v>121953.97568845653</v>
      </c>
      <c r="Z36" s="170">
        <f t="shared" si="2"/>
        <v>133739.58532683668</v>
      </c>
      <c r="AA36" s="170">
        <f t="shared" si="2"/>
        <v>150646.56673521464</v>
      </c>
      <c r="AB36" s="170">
        <f t="shared" si="2"/>
        <v>174958.0147066401</v>
      </c>
      <c r="AC36" s="170">
        <f>SUM(AC28:AC34)</f>
        <v>209992.30639507883</v>
      </c>
      <c r="AD36" s="170">
        <f>SUM(AD28:AD34)</f>
        <v>260578.56263158948</v>
      </c>
      <c r="AE36" s="170">
        <f>SUM(AE28:AE34)</f>
        <v>334200.57225797226</v>
      </c>
      <c r="AF36" s="170">
        <f>SUM(AF28:AF34)</f>
        <v>441112.09245843056</v>
      </c>
      <c r="AG36" s="170">
        <f>SUM(AG28:AG34)</f>
        <v>471616.60363381827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325</v>
      </c>
      <c r="D54" s="205"/>
      <c r="G54" s="207">
        <f>input_dollars</f>
        <v>45291</v>
      </c>
      <c r="I54" s="32">
        <f>Workings_costs!E15-Workings_costs!E46</f>
        <v>0</v>
      </c>
      <c r="J54" s="32">
        <f>Workings_costs!F15-Workings_costs!F46</f>
        <v>0</v>
      </c>
      <c r="K54" s="32">
        <f>Workings_costs!G15-Workings_costs!G46</f>
        <v>0</v>
      </c>
      <c r="L54" s="32">
        <f>Workings_costs!H15-Workings_costs!H46</f>
        <v>0</v>
      </c>
      <c r="M54" s="32">
        <f>Workings_costs!I15-Workings_costs!I46</f>
        <v>0</v>
      </c>
      <c r="N54" s="32">
        <f>Workings_costs!J15-Workings_costs!J46</f>
        <v>0</v>
      </c>
      <c r="O54" s="32">
        <f>Workings_costs!K15-Workings_costs!K46</f>
        <v>0</v>
      </c>
      <c r="P54" s="32">
        <f>Workings_costs!L15-Workings_costs!L46</f>
        <v>0</v>
      </c>
      <c r="Q54" s="32">
        <f>Workings_costs!M15-Workings_costs!M46</f>
        <v>0</v>
      </c>
      <c r="R54" s="32">
        <f>Workings_costs!N15-Workings_costs!N46</f>
        <v>0</v>
      </c>
      <c r="S54" s="32">
        <f>Workings_costs!O15-Workings_costs!O46</f>
        <v>50000</v>
      </c>
      <c r="T54" s="32">
        <f>Workings_costs!P15-Workings_costs!P46</f>
        <v>50000</v>
      </c>
      <c r="U54" s="32">
        <f>Workings_costs!Q15-Workings_costs!Q46</f>
        <v>50000</v>
      </c>
      <c r="V54" s="32">
        <f>Workings_costs!R15-Workings_costs!R46</f>
        <v>50000</v>
      </c>
      <c r="W54" s="32">
        <f>Workings_costs!S15-Workings_costs!S46</f>
        <v>50000</v>
      </c>
      <c r="X54" s="32">
        <f>Workings_costs!T15-Workings_costs!T46</f>
        <v>50000</v>
      </c>
      <c r="Y54" s="32">
        <f>Workings_costs!U15-Workings_costs!U46</f>
        <v>50000</v>
      </c>
      <c r="Z54" s="32">
        <f>Workings_costs!V15-Workings_costs!V46</f>
        <v>50000</v>
      </c>
      <c r="AA54" s="32">
        <f>Workings_costs!W15-Workings_costs!W46</f>
        <v>50000</v>
      </c>
      <c r="AB54" s="32">
        <f>Workings_costs!X15-Workings_costs!X46</f>
        <v>50000</v>
      </c>
      <c r="AC54" s="32">
        <f>Workings_costs!Y15-Workings_costs!Y46</f>
        <v>50000</v>
      </c>
      <c r="AD54" s="32">
        <f>Workings_costs!Z15-Workings_costs!Z46</f>
        <v>50000</v>
      </c>
      <c r="AE54" s="32">
        <f>Workings_costs!AA15-Workings_costs!AA46</f>
        <v>50000</v>
      </c>
      <c r="AF54" s="32">
        <f>Workings_costs!AB15-Workings_costs!AB46</f>
        <v>50000</v>
      </c>
      <c r="AG54" s="32">
        <f>Workings_costs!AC15-Workings_costs!AC46</f>
        <v>50000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50000</v>
      </c>
      <c r="T57" s="170" cm="1">
        <f t="array" ref="T57">SUMPRODUCT((T$45:T$52)*($E$45:$E$52))+SUM(T54:T55)+T42</f>
        <v>50000</v>
      </c>
      <c r="U57" s="170" cm="1">
        <f t="array" ref="U57">SUMPRODUCT((U$45:U$52)*($E$45:$E$52))+SUM(U54:U55)+U42</f>
        <v>50000</v>
      </c>
      <c r="V57" s="170" cm="1">
        <f t="array" ref="V57">SUMPRODUCT((V$45:V$52)*($E$45:$E$52))+SUM(V54:V55)+V42</f>
        <v>50000</v>
      </c>
      <c r="W57" s="170" cm="1">
        <f t="array" ref="W57">SUMPRODUCT((W$45:W$52)*($E$45:$E$52))+SUM(W54:W55)+W42</f>
        <v>50000</v>
      </c>
      <c r="X57" s="170" cm="1">
        <f t="array" ref="X57">SUMPRODUCT((X$45:X$52)*($E$45:$E$52))+SUM(X54:X55)+X42</f>
        <v>50000</v>
      </c>
      <c r="Y57" s="170" cm="1">
        <f t="array" ref="Y57">SUMPRODUCT((Y$45:Y$52)*($E$45:$E$52))+SUM(Y54:Y55)+Y42</f>
        <v>50000</v>
      </c>
      <c r="Z57" s="170" cm="1">
        <f t="array" ref="Z57">SUMPRODUCT((Z$45:Z$52)*($E$45:$E$52))+SUM(Z54:Z55)+Z42</f>
        <v>50000</v>
      </c>
      <c r="AA57" s="170" cm="1">
        <f t="array" ref="AA57">SUMPRODUCT((AA$45:AA$52)*($E$45:$E$52))+SUM(AA54:AA55)+AA42</f>
        <v>50000</v>
      </c>
      <c r="AB57" s="170" cm="1">
        <f t="array" ref="AB57">SUMPRODUCT((AB$45:AB$52)*($E$45:$E$52))+SUM(AB54:AB55)+AB42</f>
        <v>50000</v>
      </c>
      <c r="AC57" s="170" cm="1">
        <f t="array" ref="AC57">SUMPRODUCT((AC$45:AC$52)*($E$45:$E$52))+SUM(AC54:AC55)+AC42</f>
        <v>50000</v>
      </c>
      <c r="AD57" s="170" cm="1">
        <f t="array" ref="AD57">SUMPRODUCT((AD$45:AD$52)*($E$45:$E$52))+SUM(AD54:AD55)+AD42</f>
        <v>50000</v>
      </c>
      <c r="AE57" s="170" cm="1">
        <f t="array" ref="AE57">SUMPRODUCT((AE$45:AE$52)*($E$45:$E$52))+SUM(AE54:AE55)+AE42</f>
        <v>50000</v>
      </c>
      <c r="AF57" s="170" cm="1">
        <f t="array" ref="AF57">SUMPRODUCT((AF$45:AF$52)*($E$45:$E$52))+SUM(AF54:AF55)+AF42</f>
        <v>50000</v>
      </c>
      <c r="AG57" s="170" cm="1">
        <f t="array" ref="AG57">SUMPRODUCT((AG$45:AG$52)*($E$45:$E$52))+SUM(AG54:AG55)+AG42</f>
        <v>50000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479051.1475823489</v>
      </c>
      <c r="O64" s="132">
        <f>(1-INDEX(Data!$C$9:$C$13, MATCH($A$3, options,0)))*('Option1 (base case)'!O36-O36)</f>
        <v>525071.0997271071</v>
      </c>
      <c r="P64" s="132">
        <f>(1-INDEX(Data!$C$9:$C$13, MATCH($A$3, options,0)))*('Option1 (base case)'!P36-P36)</f>
        <v>576230.9063252972</v>
      </c>
      <c r="Q64" s="132">
        <f>(1-INDEX(Data!$C$9:$C$13, MATCH($A$3, options,0)))*('Option1 (base case)'!Q36-Q36)</f>
        <v>633123.22238849686</v>
      </c>
      <c r="R64" s="132">
        <f>(1-INDEX(Data!$C$9:$C$13, MATCH($A$3, options,0)))*('Option1 (base case)'!R36-R36)</f>
        <v>696431.45268130826</v>
      </c>
      <c r="S64" s="132">
        <f>(1-INDEX(Data!$C$9:$C$13, MATCH($A$3, options,0)))*('Option1 (base case)'!S36-S36)</f>
        <v>1513890.8994580628</v>
      </c>
      <c r="T64" s="132">
        <f>(1-INDEX(Data!$C$9:$C$13, MATCH($A$3, options,0)))*('Option1 (base case)'!T36-T36)</f>
        <v>1594628.7010907275</v>
      </c>
      <c r="U64" s="132">
        <f>(1-INDEX(Data!$C$9:$C$13, MATCH($A$3, options,0)))*('Option1 (base case)'!U36-U36)</f>
        <v>1686989.4450422388</v>
      </c>
      <c r="V64" s="132">
        <f>(1-INDEX(Data!$C$9:$C$13, MATCH($A$3, options,0)))*('Option1 (base case)'!V36-V36)</f>
        <v>1793757.2136455795</v>
      </c>
      <c r="W64" s="132">
        <f>(1-INDEX(Data!$C$9:$C$13, MATCH($A$3, options,0)))*('Option1 (base case)'!W36-W36)</f>
        <v>1918810.7491397983</v>
      </c>
      <c r="X64" s="132">
        <f>(1-INDEX(Data!$C$9:$C$13, MATCH($A$3, options,0)))*('Option1 (base case)'!X36-X36)</f>
        <v>2067528.6514464216</v>
      </c>
      <c r="Y64" s="132">
        <f>(1-INDEX(Data!$C$9:$C$13, MATCH($A$3, options,0)))*('Option1 (base case)'!Y36-Y36)</f>
        <v>2247423.0040620081</v>
      </c>
      <c r="Z64" s="132">
        <f>(1-INDEX(Data!$C$9:$C$13, MATCH($A$3, options,0)))*('Option1 (base case)'!Z36-Z36)</f>
        <v>2469118.5424772305</v>
      </c>
      <c r="AA64" s="132">
        <f>(1-INDEX(Data!$C$9:$C$13, MATCH($A$3, options,0)))*('Option1 (base case)'!AA36-AA36)</f>
        <v>2621816.5776363774</v>
      </c>
      <c r="AB64" s="132">
        <f>(1-INDEX(Data!$C$9:$C$13, MATCH($A$3, options,0)))*('Option1 (base case)'!AB36-AB36)</f>
        <v>2767440.3857276328</v>
      </c>
      <c r="AC64" s="132">
        <f>(1-INDEX(Data!$C$9:$C$13, MATCH($A$3, options,0)))*('Option1 (base case)'!AC36-AC36)</f>
        <v>2911564.4764778214</v>
      </c>
      <c r="AD64" s="132">
        <f>(1-INDEX(Data!$C$9:$C$13, MATCH($A$3, options,0)))*('Option1 (base case)'!AD36-AD36)</f>
        <v>3040093.3149476512</v>
      </c>
      <c r="AE64" s="132">
        <f>(1-INDEX(Data!$C$9:$C$13, MATCH($A$3, options,0)))*('Option1 (base case)'!AE36-AE36)</f>
        <v>3161190.9831229388</v>
      </c>
      <c r="AF64" s="132">
        <f>(1-INDEX(Data!$C$9:$C$13, MATCH($A$3, options,0)))*('Option1 (base case)'!AF36-AF36)</f>
        <v>3268507.317423027</v>
      </c>
      <c r="AG64" s="132">
        <f>(1-INDEX(Data!$C$9:$C$13, MATCH($A$3, options,0)))*('Option1 (base case)'!AG36-AG36)</f>
        <v>3473769.3897124445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-3671146.6187234051</v>
      </c>
      <c r="Q67" s="119">
        <f t="shared" si="4"/>
        <v>-3671146.6187234051</v>
      </c>
      <c r="R67" s="119">
        <f t="shared" si="4"/>
        <v>-3671146.6187234051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-1835573.3093617025</v>
      </c>
      <c r="L68" s="119">
        <f t="shared" si="5"/>
        <v>-1835573.3093617025</v>
      </c>
      <c r="M68" s="119">
        <f t="shared" si="5"/>
        <v>-1835573.3093617025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-3671146.6187234051</v>
      </c>
      <c r="Q72" s="119" cm="1">
        <f t="array" ref="Q72">SUMPRODUCT(($I67:Q67))-SUMPRODUCT(($I67:Q67)*($I$6:Q$6&lt;=(Q$6-$E14)))</f>
        <v>-7342293.2374468101</v>
      </c>
      <c r="R72" s="119" cm="1">
        <f t="array" ref="R72">SUMPRODUCT(($I67:R67))-SUMPRODUCT(($I67:R67)*($I$6:R$6&lt;=(R$6-$E14)))</f>
        <v>-11013439.856170215</v>
      </c>
      <c r="S72" s="119" cm="1">
        <f t="array" ref="S72">SUMPRODUCT(($I67:S67))-SUMPRODUCT(($I67:S67)*($I$6:S$6&lt;=(S$6-$E14)))</f>
        <v>-11013439.856170215</v>
      </c>
      <c r="T72" s="119" cm="1">
        <f t="array" ref="T72">SUMPRODUCT(($I67:T67))-SUMPRODUCT(($I67:T67)*($I$6:T$6&lt;=(T$6-$E14)))</f>
        <v>-11013439.856170215</v>
      </c>
      <c r="U72" s="119" cm="1">
        <f t="array" ref="U72">SUMPRODUCT(($I67:U67))-SUMPRODUCT(($I67:U67)*($I$6:U$6&lt;=(U$6-$E14)))</f>
        <v>-11013439.856170215</v>
      </c>
      <c r="V72" s="119" cm="1">
        <f t="array" ref="V72">SUMPRODUCT(($I67:V67))-SUMPRODUCT(($I67:V67)*($I$6:V$6&lt;=(V$6-$E14)))</f>
        <v>-11013439.856170215</v>
      </c>
      <c r="W72" s="119" cm="1">
        <f t="array" ref="W72">SUMPRODUCT(($I67:W67))-SUMPRODUCT(($I67:W67)*($I$6:W$6&lt;=(W$6-$E14)))</f>
        <v>-11013439.856170215</v>
      </c>
      <c r="X72" s="119" cm="1">
        <f t="array" ref="X72">SUMPRODUCT(($I67:X67))-SUMPRODUCT(($I67:X67)*($I$6:X$6&lt;=(X$6-$E14)))</f>
        <v>-11013439.856170215</v>
      </c>
      <c r="Y72" s="119" cm="1">
        <f t="array" ref="Y72">SUMPRODUCT(($I67:Y67))-SUMPRODUCT(($I67:Y67)*($I$6:Y$6&lt;=(Y$6-$E14)))</f>
        <v>-11013439.856170215</v>
      </c>
      <c r="Z72" s="119" cm="1">
        <f t="array" ref="Z72">SUMPRODUCT(($I67:Z67))-SUMPRODUCT(($I67:Z67)*($I$6:Z$6&lt;=(Z$6-$E14)))</f>
        <v>-11013439.856170215</v>
      </c>
      <c r="AA72" s="119" cm="1">
        <f t="array" ref="AA72">SUMPRODUCT(($I67:AA67))-SUMPRODUCT(($I67:AA67)*($I$6:AA$6&lt;=(AA$6-$E14)))</f>
        <v>-11013439.856170215</v>
      </c>
      <c r="AB72" s="119" cm="1">
        <f t="array" ref="AB72">SUMPRODUCT(($I67:AB67))-SUMPRODUCT(($I67:AB67)*($I$6:AB$6&lt;=(AB$6-$E14)))</f>
        <v>-11013439.856170215</v>
      </c>
      <c r="AC72" s="119" cm="1">
        <f t="array" ref="AC72">SUMPRODUCT(($I67:AC67))-SUMPRODUCT(($I67:AC67)*($I$6:AC$6&lt;=(AC$6-$E14)))</f>
        <v>-11013439.856170215</v>
      </c>
      <c r="AD72" s="119" cm="1">
        <f t="array" ref="AD72">SUMPRODUCT(($I67:AD67))-SUMPRODUCT(($I67:AD67)*($I$6:AD$6&lt;=(AD$6-$E14)))</f>
        <v>-11013439.856170215</v>
      </c>
      <c r="AE72" s="119" cm="1">
        <f t="array" ref="AE72">SUMPRODUCT(($I67:AE67))-SUMPRODUCT(($I67:AE67)*($I$6:AE$6&lt;=(AE$6-$E14)))</f>
        <v>-11013439.856170215</v>
      </c>
      <c r="AF72" s="119" cm="1">
        <f t="array" ref="AF72">SUMPRODUCT(($I67:AF67))-SUMPRODUCT(($I67:AF67)*($I$6:AF$6&lt;=(AF$6-$E14)))</f>
        <v>-11013439.856170215</v>
      </c>
      <c r="AG72" s="119" cm="1">
        <f t="array" ref="AG72">SUMPRODUCT(($I67:AG67))-SUMPRODUCT(($I67:AG67)*($I$6:AG$6&lt;=(AG$6-$E14)))</f>
        <v>-11013439.856170215</v>
      </c>
      <c r="AH72"/>
    </row>
    <row r="73" spans="1:34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-1835573.3093617025</v>
      </c>
      <c r="L73" s="119" cm="1">
        <f t="array" ref="L73">SUMPRODUCT(($I68:L68))-SUMPRODUCT(($I68:L68)*($I$6:L$6&lt;=(L$6-$E15)))</f>
        <v>-3671146.6187234051</v>
      </c>
      <c r="M73" s="119" cm="1">
        <f t="array" ref="M73">SUMPRODUCT(($I68:M68))-SUMPRODUCT(($I68:M68)*($I$6:M$6&lt;=(M$6-$E15)))</f>
        <v>-5506719.9280851074</v>
      </c>
      <c r="N73" s="119" cm="1">
        <f t="array" ref="N73">SUMPRODUCT(($I68:N68))-SUMPRODUCT(($I68:N68)*($I$6:N$6&lt;=(N$6-$E15)))</f>
        <v>-5506719.9280851074</v>
      </c>
      <c r="O73" s="119" cm="1">
        <f t="array" ref="O73">SUMPRODUCT(($I68:O68))-SUMPRODUCT(($I68:O68)*($I$6:O$6&lt;=(O$6-$E15)))</f>
        <v>-5506719.9280851074</v>
      </c>
      <c r="P73" s="119" cm="1">
        <f t="array" ref="P73">SUMPRODUCT(($I68:P68))-SUMPRODUCT(($I68:P68)*($I$6:P$6&lt;=(P$6-$E15)))</f>
        <v>-5506719.9280851074</v>
      </c>
      <c r="Q73" s="119" cm="1">
        <f t="array" ref="Q73">SUMPRODUCT(($I68:Q68))-SUMPRODUCT(($I68:Q68)*($I$6:Q$6&lt;=(Q$6-$E15)))</f>
        <v>-5506719.9280851074</v>
      </c>
      <c r="R73" s="119" cm="1">
        <f t="array" ref="R73">SUMPRODUCT(($I68:R68))-SUMPRODUCT(($I68:R68)*($I$6:R$6&lt;=(R$6-$E15)))</f>
        <v>-5506719.9280851074</v>
      </c>
      <c r="S73" s="119" cm="1">
        <f t="array" ref="S73">SUMPRODUCT(($I68:S68))-SUMPRODUCT(($I68:S68)*($I$6:S$6&lt;=(S$6-$E15)))</f>
        <v>-5506719.9280851074</v>
      </c>
      <c r="T73" s="119" cm="1">
        <f t="array" ref="T73">SUMPRODUCT(($I68:T68))-SUMPRODUCT(($I68:T68)*($I$6:T$6&lt;=(T$6-$E15)))</f>
        <v>-5506719.9280851074</v>
      </c>
      <c r="U73" s="119" cm="1">
        <f t="array" ref="U73">SUMPRODUCT(($I68:U68))-SUMPRODUCT(($I68:U68)*($I$6:U$6&lt;=(U$6-$E15)))</f>
        <v>-5506719.9280851074</v>
      </c>
      <c r="V73" s="119" cm="1">
        <f t="array" ref="V73">SUMPRODUCT(($I68:V68))-SUMPRODUCT(($I68:V68)*($I$6:V$6&lt;=(V$6-$E15)))</f>
        <v>-5506719.9280851074</v>
      </c>
      <c r="W73" s="119" cm="1">
        <f t="array" ref="W73">SUMPRODUCT(($I68:W68))-SUMPRODUCT(($I68:W68)*($I$6:W$6&lt;=(W$6-$E15)))</f>
        <v>-5506719.9280851074</v>
      </c>
      <c r="X73" s="119" cm="1">
        <f t="array" ref="X73">SUMPRODUCT(($I68:X68))-SUMPRODUCT(($I68:X68)*($I$6:X$6&lt;=(X$6-$E15)))</f>
        <v>-5506719.9280851074</v>
      </c>
      <c r="Y73" s="119" cm="1">
        <f t="array" ref="Y73">SUMPRODUCT(($I68:Y68))-SUMPRODUCT(($I68:Y68)*($I$6:Y$6&lt;=(Y$6-$E15)))</f>
        <v>-5506719.9280851074</v>
      </c>
      <c r="Z73" s="119" cm="1">
        <f t="array" ref="Z73">SUMPRODUCT(($I68:Z68))-SUMPRODUCT(($I68:Z68)*($I$6:Z$6&lt;=(Z$6-$E15)))</f>
        <v>-5506719.9280851074</v>
      </c>
      <c r="AA73" s="119" cm="1">
        <f t="array" ref="AA73">SUMPRODUCT(($I68:AA68))-SUMPRODUCT(($I68:AA68)*($I$6:AA$6&lt;=(AA$6-$E15)))</f>
        <v>-5506719.9280851074</v>
      </c>
      <c r="AB73" s="119" cm="1">
        <f t="array" ref="AB73">SUMPRODUCT(($I68:AB68))-SUMPRODUCT(($I68:AB68)*($I$6:AB$6&lt;=(AB$6-$E15)))</f>
        <v>-5506719.9280851074</v>
      </c>
      <c r="AC73" s="119" cm="1">
        <f t="array" ref="AC73">SUMPRODUCT(($I68:AC68))-SUMPRODUCT(($I68:AC68)*($I$6:AC$6&lt;=(AC$6-$E15)))</f>
        <v>-5506719.9280851074</v>
      </c>
      <c r="AD73" s="119" cm="1">
        <f t="array" ref="AD73">SUMPRODUCT(($I68:AD68))-SUMPRODUCT(($I68:AD68)*($I$6:AD$6&lt;=(AD$6-$E15)))</f>
        <v>-5506719.9280851074</v>
      </c>
      <c r="AE73" s="119" cm="1">
        <f t="array" ref="AE73">SUMPRODUCT(($I68:AE68))-SUMPRODUCT(($I68:AE68)*($I$6:AE$6&lt;=(AE$6-$E15)))</f>
        <v>-5506719.9280851074</v>
      </c>
      <c r="AF73" s="119" cm="1">
        <f t="array" ref="AF73">SUMPRODUCT(($I68:AF68))-SUMPRODUCT(($I68:AF68)*($I$6:AF$6&lt;=(AF$6-$E15)))</f>
        <v>-5506719.9280851074</v>
      </c>
      <c r="AG73" s="119" cm="1">
        <f t="array" ref="AG73">SUMPRODUCT(($I68:AG68))-SUMPRODUCT(($I68:AG68)*($I$6:AG$6&lt;=(AG$6-$E15)))</f>
        <v>-5506719.9280851074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Switchboard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0</v>
      </c>
      <c r="M77" s="119">
        <f t="shared" si="7"/>
        <v>0</v>
      </c>
      <c r="N77" s="119">
        <f t="shared" si="7"/>
        <v>0</v>
      </c>
      <c r="O77" s="119">
        <f t="shared" si="7"/>
        <v>0</v>
      </c>
      <c r="P77" s="119">
        <f t="shared" si="7"/>
        <v>0</v>
      </c>
      <c r="Q77" s="119">
        <f t="shared" si="7"/>
        <v>-156514.59871886831</v>
      </c>
      <c r="R77" s="119">
        <f t="shared" si="7"/>
        <v>-313029.19743773661</v>
      </c>
      <c r="S77" s="119">
        <f t="shared" si="7"/>
        <v>-469543.79615660489</v>
      </c>
      <c r="T77" s="119">
        <f t="shared" si="7"/>
        <v>-469543.79615660489</v>
      </c>
      <c r="U77" s="119">
        <f t="shared" si="7"/>
        <v>-469543.79615660489</v>
      </c>
      <c r="V77" s="119">
        <f t="shared" si="7"/>
        <v>-469543.79615660489</v>
      </c>
      <c r="W77" s="119">
        <f t="shared" si="7"/>
        <v>-469543.79615660489</v>
      </c>
      <c r="X77" s="119">
        <f t="shared" si="7"/>
        <v>-469543.79615660489</v>
      </c>
      <c r="Y77" s="119">
        <f t="shared" si="7"/>
        <v>-469543.79615660489</v>
      </c>
      <c r="Z77" s="119">
        <f t="shared" si="7"/>
        <v>-469543.79615660489</v>
      </c>
      <c r="AA77" s="119">
        <f t="shared" si="7"/>
        <v>-469543.79615660489</v>
      </c>
      <c r="AB77" s="119">
        <f t="shared" si="7"/>
        <v>-469543.79615660489</v>
      </c>
      <c r="AC77" s="119">
        <f t="shared" si="7"/>
        <v>-469543.79615660489</v>
      </c>
      <c r="AD77" s="119">
        <f t="shared" si="7"/>
        <v>-469543.79615660489</v>
      </c>
      <c r="AE77" s="119">
        <f t="shared" si="7"/>
        <v>-469543.79615660489</v>
      </c>
      <c r="AF77" s="119">
        <f t="shared" si="7"/>
        <v>-469543.79615660489</v>
      </c>
      <c r="AG77" s="119">
        <f t="shared" si="7"/>
        <v>-469543.79615660489</v>
      </c>
      <c r="AH77"/>
    </row>
    <row r="78" spans="1:34" x14ac:dyDescent="0.2">
      <c r="A78" s="8"/>
      <c r="B78" s="8"/>
      <c r="C78" s="4" t="str">
        <f>$C$76&amp;" - "&amp;C15</f>
        <v>Annualised capex - Relays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-111371.63997177886</v>
      </c>
      <c r="M78" s="119">
        <f t="shared" si="8"/>
        <v>-222743.27994355772</v>
      </c>
      <c r="N78" s="119">
        <f t="shared" si="8"/>
        <v>-334114.91991533653</v>
      </c>
      <c r="O78" s="119">
        <f t="shared" si="8"/>
        <v>-334114.91991533653</v>
      </c>
      <c r="P78" s="119">
        <f t="shared" si="8"/>
        <v>-334114.91991533653</v>
      </c>
      <c r="Q78" s="119">
        <f t="shared" si="8"/>
        <v>-334114.91991533653</v>
      </c>
      <c r="R78" s="119">
        <f t="shared" si="8"/>
        <v>-334114.91991533653</v>
      </c>
      <c r="S78" s="119">
        <f t="shared" si="8"/>
        <v>-334114.91991533653</v>
      </c>
      <c r="T78" s="119">
        <f t="shared" si="8"/>
        <v>-334114.91991533653</v>
      </c>
      <c r="U78" s="119">
        <f t="shared" si="8"/>
        <v>-334114.91991533653</v>
      </c>
      <c r="V78" s="119">
        <f t="shared" si="8"/>
        <v>-334114.91991533653</v>
      </c>
      <c r="W78" s="119">
        <f t="shared" si="8"/>
        <v>-334114.91991533653</v>
      </c>
      <c r="X78" s="119">
        <f t="shared" si="8"/>
        <v>-334114.91991533653</v>
      </c>
      <c r="Y78" s="119">
        <f t="shared" si="8"/>
        <v>-334114.91991533653</v>
      </c>
      <c r="Z78" s="119">
        <f t="shared" si="8"/>
        <v>-334114.91991533653</v>
      </c>
      <c r="AA78" s="119">
        <f t="shared" si="8"/>
        <v>-334114.91991533653</v>
      </c>
      <c r="AB78" s="119">
        <f t="shared" si="8"/>
        <v>-334114.91991533653</v>
      </c>
      <c r="AC78" s="119">
        <f t="shared" si="8"/>
        <v>-334114.91991533653</v>
      </c>
      <c r="AD78" s="119">
        <f t="shared" si="8"/>
        <v>-334114.91991533653</v>
      </c>
      <c r="AE78" s="119">
        <f t="shared" si="8"/>
        <v>-334114.91991533653</v>
      </c>
      <c r="AF78" s="119">
        <f t="shared" si="8"/>
        <v>-334114.91991533653</v>
      </c>
      <c r="AG78" s="119">
        <f t="shared" si="8"/>
        <v>-334114.91991533653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-111371.63997177886</v>
      </c>
      <c r="M80" s="176">
        <f t="shared" si="10"/>
        <v>-222743.27994355772</v>
      </c>
      <c r="N80" s="176">
        <f t="shared" si="10"/>
        <v>-334114.91991533653</v>
      </c>
      <c r="O80" s="176">
        <f t="shared" si="10"/>
        <v>-334114.91991533653</v>
      </c>
      <c r="P80" s="176">
        <f t="shared" si="10"/>
        <v>-334114.91991533653</v>
      </c>
      <c r="Q80" s="176">
        <f t="shared" si="10"/>
        <v>-490629.51863420487</v>
      </c>
      <c r="R80" s="176">
        <f t="shared" si="10"/>
        <v>-647144.11735307309</v>
      </c>
      <c r="S80" s="176">
        <f t="shared" si="10"/>
        <v>-803658.71607194142</v>
      </c>
      <c r="T80" s="176">
        <f t="shared" si="10"/>
        <v>-803658.71607194142</v>
      </c>
      <c r="U80" s="176">
        <f t="shared" si="10"/>
        <v>-803658.71607194142</v>
      </c>
      <c r="V80" s="176">
        <f t="shared" si="10"/>
        <v>-803658.71607194142</v>
      </c>
      <c r="W80" s="176">
        <f t="shared" si="10"/>
        <v>-803658.71607194142</v>
      </c>
      <c r="X80" s="176">
        <f t="shared" si="10"/>
        <v>-803658.71607194142</v>
      </c>
      <c r="Y80" s="176">
        <f t="shared" si="10"/>
        <v>-803658.71607194142</v>
      </c>
      <c r="Z80" s="176">
        <f t="shared" si="10"/>
        <v>-803658.71607194142</v>
      </c>
      <c r="AA80" s="176">
        <f t="shared" si="10"/>
        <v>-803658.71607194142</v>
      </c>
      <c r="AB80" s="176">
        <f t="shared" si="10"/>
        <v>-803658.71607194142</v>
      </c>
      <c r="AC80" s="176">
        <f>SUM(AC77:AC79)</f>
        <v>-803658.71607194142</v>
      </c>
      <c r="AD80" s="176">
        <f>SUM(AD77:AD79)</f>
        <v>-803658.71607194142</v>
      </c>
      <c r="AE80" s="176">
        <f>SUM(AE77:AE79)</f>
        <v>-803658.71607194142</v>
      </c>
      <c r="AF80" s="176">
        <f>SUM(AF77:AF79)</f>
        <v>-803658.71607194142</v>
      </c>
      <c r="AG80" s="176">
        <f>SUM(AG77:AG79)</f>
        <v>-803658.71607194142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-111371.63997177886</v>
      </c>
      <c r="M82" s="119">
        <f t="shared" si="12"/>
        <v>-222743.27994355772</v>
      </c>
      <c r="N82" s="119">
        <f t="shared" si="12"/>
        <v>-334114.91991533653</v>
      </c>
      <c r="O82" s="119">
        <f t="shared" si="12"/>
        <v>-334114.91991533653</v>
      </c>
      <c r="P82" s="119">
        <f t="shared" si="12"/>
        <v>-334114.91991533653</v>
      </c>
      <c r="Q82" s="119">
        <f t="shared" si="12"/>
        <v>-490629.51863420487</v>
      </c>
      <c r="R82" s="119">
        <f t="shared" si="12"/>
        <v>-647144.11735307309</v>
      </c>
      <c r="S82" s="119">
        <f t="shared" si="12"/>
        <v>-803658.71607194142</v>
      </c>
      <c r="T82" s="119">
        <f t="shared" si="12"/>
        <v>-803658.71607194142</v>
      </c>
      <c r="U82" s="119">
        <f t="shared" si="12"/>
        <v>-803658.71607194142</v>
      </c>
      <c r="V82" s="119">
        <f t="shared" si="12"/>
        <v>-803658.71607194142</v>
      </c>
      <c r="W82" s="119">
        <f t="shared" si="12"/>
        <v>-803658.71607194142</v>
      </c>
      <c r="X82" s="119">
        <f t="shared" si="12"/>
        <v>-803658.71607194142</v>
      </c>
      <c r="Y82" s="119">
        <f t="shared" si="12"/>
        <v>-803658.71607194142</v>
      </c>
      <c r="Z82" s="119">
        <f t="shared" si="12"/>
        <v>-803658.71607194142</v>
      </c>
      <c r="AA82" s="119">
        <f t="shared" si="12"/>
        <v>-803658.71607194142</v>
      </c>
      <c r="AB82" s="119">
        <f t="shared" si="12"/>
        <v>-803658.71607194142</v>
      </c>
      <c r="AC82" s="119">
        <f>AC80</f>
        <v>-803658.71607194142</v>
      </c>
      <c r="AD82" s="119">
        <f>AD80</f>
        <v>-803658.71607194142</v>
      </c>
      <c r="AE82" s="119">
        <f>AE80</f>
        <v>-803658.71607194142</v>
      </c>
      <c r="AF82" s="119">
        <f>AF80</f>
        <v>-803658.71607194142</v>
      </c>
      <c r="AG82" s="119">
        <f>AG80</f>
        <v>-803658.71607194142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479051.1475823489</v>
      </c>
      <c r="O84" s="31">
        <f t="shared" si="14"/>
        <v>525071.0997271071</v>
      </c>
      <c r="P84" s="31">
        <f t="shared" si="14"/>
        <v>576230.9063252972</v>
      </c>
      <c r="Q84" s="31">
        <f t="shared" si="14"/>
        <v>633123.22238849686</v>
      </c>
      <c r="R84" s="31">
        <f t="shared" si="14"/>
        <v>696431.45268130826</v>
      </c>
      <c r="S84" s="31">
        <f t="shared" si="14"/>
        <v>1513890.8994580628</v>
      </c>
      <c r="T84" s="31">
        <f t="shared" si="14"/>
        <v>1594628.7010907275</v>
      </c>
      <c r="U84" s="31">
        <f t="shared" si="14"/>
        <v>1686989.4450422388</v>
      </c>
      <c r="V84" s="31">
        <f t="shared" si="14"/>
        <v>1793757.2136455795</v>
      </c>
      <c r="W84" s="31">
        <f t="shared" si="14"/>
        <v>1918810.7491397983</v>
      </c>
      <c r="X84" s="31">
        <f t="shared" si="14"/>
        <v>2067528.6514464216</v>
      </c>
      <c r="Y84" s="31">
        <f t="shared" si="14"/>
        <v>2247423.0040620081</v>
      </c>
      <c r="Z84" s="31">
        <f t="shared" si="14"/>
        <v>2469118.5424772305</v>
      </c>
      <c r="AA84" s="31">
        <f t="shared" si="14"/>
        <v>2621816.5776363774</v>
      </c>
      <c r="AB84" s="31">
        <f t="shared" si="14"/>
        <v>2767440.3857276328</v>
      </c>
      <c r="AC84" s="31">
        <f t="shared" si="14"/>
        <v>2911564.4764778214</v>
      </c>
      <c r="AD84" s="31">
        <f t="shared" si="14"/>
        <v>3040093.3149476512</v>
      </c>
      <c r="AE84" s="31">
        <f t="shared" si="14"/>
        <v>3161190.9831229388</v>
      </c>
      <c r="AF84" s="31">
        <f t="shared" si="14"/>
        <v>3268507.317423027</v>
      </c>
      <c r="AG84" s="31">
        <f t="shared" si="14"/>
        <v>3473769.3897124445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-111371.63997177886</v>
      </c>
      <c r="M87" s="179">
        <f t="shared" si="16"/>
        <v>-222743.27994355772</v>
      </c>
      <c r="N87" s="179">
        <f t="shared" si="16"/>
        <v>144936.22766701237</v>
      </c>
      <c r="O87" s="179">
        <f t="shared" si="16"/>
        <v>190956.17981177056</v>
      </c>
      <c r="P87" s="179">
        <f t="shared" si="16"/>
        <v>242115.98640996066</v>
      </c>
      <c r="Q87" s="179">
        <f t="shared" si="16"/>
        <v>142493.70375429199</v>
      </c>
      <c r="R87" s="179">
        <f t="shared" si="16"/>
        <v>49287.335328235175</v>
      </c>
      <c r="S87" s="179">
        <f t="shared" si="16"/>
        <v>760232.18338612141</v>
      </c>
      <c r="T87" s="179">
        <f t="shared" si="16"/>
        <v>840969.98501878604</v>
      </c>
      <c r="U87" s="179">
        <f t="shared" si="16"/>
        <v>933330.72897029738</v>
      </c>
      <c r="V87" s="179">
        <f t="shared" si="16"/>
        <v>1040098.4975736381</v>
      </c>
      <c r="W87" s="179">
        <f t="shared" si="16"/>
        <v>1165152.0330678569</v>
      </c>
      <c r="X87" s="179">
        <f t="shared" si="16"/>
        <v>1313869.9353744802</v>
      </c>
      <c r="Y87" s="179">
        <f t="shared" si="16"/>
        <v>1493764.2879900667</v>
      </c>
      <c r="Z87" s="179">
        <f t="shared" si="16"/>
        <v>1715459.8264052891</v>
      </c>
      <c r="AA87" s="179">
        <f t="shared" si="16"/>
        <v>1868157.861564436</v>
      </c>
      <c r="AB87" s="179">
        <f t="shared" si="16"/>
        <v>2013781.6696556914</v>
      </c>
      <c r="AC87" s="179">
        <f>SUM(AC82:AC86)</f>
        <v>2157905.7604058799</v>
      </c>
      <c r="AD87" s="179">
        <f>SUM(AD82:AD86)</f>
        <v>2286434.5988757098</v>
      </c>
      <c r="AE87" s="179">
        <f>SUM(AE82:AE86)</f>
        <v>2407532.2670509974</v>
      </c>
      <c r="AF87" s="179">
        <f>SUM(AF82:AF86)</f>
        <v>2514848.6013510856</v>
      </c>
      <c r="AG87" s="179">
        <f>SUM(AG82:AG86)</f>
        <v>2720110.6736405031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-111371.63997177886</v>
      </c>
      <c r="M106" s="31">
        <f t="shared" si="17"/>
        <v>-222743.27994355772</v>
      </c>
      <c r="N106" s="31">
        <f t="shared" si="17"/>
        <v>144936.22766701237</v>
      </c>
      <c r="O106" s="31">
        <f t="shared" si="17"/>
        <v>190956.17981177056</v>
      </c>
      <c r="P106" s="31">
        <f t="shared" si="17"/>
        <v>242115.98640996066</v>
      </c>
      <c r="Q106" s="31">
        <f t="shared" si="17"/>
        <v>142493.70375429199</v>
      </c>
      <c r="R106" s="31">
        <f t="shared" si="17"/>
        <v>49287.335328235175</v>
      </c>
      <c r="S106" s="31">
        <f t="shared" si="17"/>
        <v>760232.18338612141</v>
      </c>
      <c r="T106" s="31">
        <f t="shared" si="17"/>
        <v>840969.98501878604</v>
      </c>
      <c r="U106" s="31">
        <f t="shared" si="17"/>
        <v>933330.72897029738</v>
      </c>
      <c r="V106" s="31">
        <f t="shared" si="17"/>
        <v>1040098.4975736381</v>
      </c>
      <c r="W106" s="31">
        <f t="shared" si="17"/>
        <v>1165152.0330678569</v>
      </c>
      <c r="X106" s="31">
        <f t="shared" si="17"/>
        <v>1313869.9353744802</v>
      </c>
      <c r="Y106" s="31">
        <f t="shared" si="17"/>
        <v>1493764.2879900667</v>
      </c>
      <c r="Z106" s="31">
        <f t="shared" si="17"/>
        <v>1715459.8264052891</v>
      </c>
      <c r="AA106" s="31">
        <f t="shared" si="17"/>
        <v>1868157.861564436</v>
      </c>
      <c r="AB106" s="31">
        <f t="shared" si="17"/>
        <v>2013781.6696556914</v>
      </c>
      <c r="AC106" s="31">
        <f t="shared" si="17"/>
        <v>2157905.7604058799</v>
      </c>
      <c r="AD106" s="31">
        <f t="shared" si="17"/>
        <v>2286434.5988757098</v>
      </c>
      <c r="AE106" s="31">
        <f t="shared" si="17"/>
        <v>2407532.2670509974</v>
      </c>
      <c r="AF106" s="31">
        <f t="shared" si="17"/>
        <v>2514848.6013510856</v>
      </c>
      <c r="AG106" s="31">
        <f t="shared" si="17"/>
        <v>2720110.6736405031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-111371.63997177886</v>
      </c>
      <c r="M107" s="31">
        <f t="shared" si="18"/>
        <v>-222743.27994355772</v>
      </c>
      <c r="N107" s="31">
        <f t="shared" si="18"/>
        <v>-334114.91991533653</v>
      </c>
      <c r="O107" s="31">
        <f t="shared" si="18"/>
        <v>-334114.91991533653</v>
      </c>
      <c r="P107" s="31">
        <f t="shared" si="18"/>
        <v>-334114.91991533653</v>
      </c>
      <c r="Q107" s="31">
        <f t="shared" si="18"/>
        <v>-490629.51863420487</v>
      </c>
      <c r="R107" s="31">
        <f t="shared" si="18"/>
        <v>-647144.11735307309</v>
      </c>
      <c r="S107" s="31">
        <f t="shared" si="18"/>
        <v>-803658.71607194142</v>
      </c>
      <c r="T107" s="31">
        <f t="shared" si="18"/>
        <v>-803658.71607194142</v>
      </c>
      <c r="U107" s="31">
        <f t="shared" si="18"/>
        <v>-803658.71607194142</v>
      </c>
      <c r="V107" s="31">
        <f t="shared" si="18"/>
        <v>-803658.71607194142</v>
      </c>
      <c r="W107" s="31">
        <f t="shared" si="18"/>
        <v>-803658.71607194142</v>
      </c>
      <c r="X107" s="31">
        <f t="shared" si="18"/>
        <v>-803658.71607194142</v>
      </c>
      <c r="Y107" s="31">
        <f t="shared" si="18"/>
        <v>-803658.71607194142</v>
      </c>
      <c r="Z107" s="31">
        <f t="shared" si="18"/>
        <v>-803658.71607194142</v>
      </c>
      <c r="AA107" s="31">
        <f t="shared" si="18"/>
        <v>-803658.71607194142</v>
      </c>
      <c r="AB107" s="31">
        <f t="shared" si="18"/>
        <v>-803658.71607194142</v>
      </c>
      <c r="AC107" s="31">
        <f t="shared" si="18"/>
        <v>-803658.71607194142</v>
      </c>
      <c r="AD107" s="31">
        <f t="shared" si="18"/>
        <v>-803658.71607194142</v>
      </c>
      <c r="AE107" s="31">
        <f t="shared" si="18"/>
        <v>-803658.71607194142</v>
      </c>
      <c r="AF107" s="31">
        <f t="shared" si="18"/>
        <v>-803658.71607194142</v>
      </c>
      <c r="AG107" s="31">
        <f t="shared" si="18"/>
        <v>-803658.71607194142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479051.1475823489</v>
      </c>
      <c r="O108" s="31">
        <f t="shared" si="19"/>
        <v>525071.0997271071</v>
      </c>
      <c r="P108" s="31">
        <f t="shared" si="19"/>
        <v>576230.9063252972</v>
      </c>
      <c r="Q108" s="31">
        <f t="shared" si="19"/>
        <v>633123.22238849686</v>
      </c>
      <c r="R108" s="31">
        <f t="shared" si="19"/>
        <v>696431.45268130826</v>
      </c>
      <c r="S108" s="31">
        <f t="shared" si="19"/>
        <v>1563890.8994580628</v>
      </c>
      <c r="T108" s="31">
        <f t="shared" si="19"/>
        <v>1644628.7010907275</v>
      </c>
      <c r="U108" s="31">
        <f t="shared" si="19"/>
        <v>1736989.4450422388</v>
      </c>
      <c r="V108" s="31">
        <f t="shared" si="19"/>
        <v>1843757.2136455795</v>
      </c>
      <c r="W108" s="31">
        <f t="shared" si="19"/>
        <v>1968810.7491397983</v>
      </c>
      <c r="X108" s="31">
        <f t="shared" si="19"/>
        <v>2117528.6514464216</v>
      </c>
      <c r="Y108" s="31">
        <f t="shared" si="19"/>
        <v>2297423.0040620081</v>
      </c>
      <c r="Z108" s="31">
        <f t="shared" si="19"/>
        <v>2519118.5424772305</v>
      </c>
      <c r="AA108" s="31">
        <f t="shared" si="19"/>
        <v>2671816.5776363774</v>
      </c>
      <c r="AB108" s="31">
        <f t="shared" si="19"/>
        <v>2817440.3857276328</v>
      </c>
      <c r="AC108" s="31">
        <f t="shared" si="19"/>
        <v>2961564.4764778214</v>
      </c>
      <c r="AD108" s="31">
        <f t="shared" si="19"/>
        <v>3090093.3149476512</v>
      </c>
      <c r="AE108" s="31">
        <f t="shared" si="19"/>
        <v>3211190.9831229388</v>
      </c>
      <c r="AF108" s="31">
        <f t="shared" si="19"/>
        <v>3318507.317423027</v>
      </c>
      <c r="AG108" s="31">
        <f t="shared" si="19"/>
        <v>3523769.3897124445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-122508.80396895675</v>
      </c>
      <c r="M110" s="31" cm="1">
        <f t="array" ref="M110">M$106+IF($C110&lt;&gt;0,SUMPRODUCT((M$107:M$108)*TRANSPOSE(($D110:$E110))),0)</f>
        <v>-245017.6079379135</v>
      </c>
      <c r="N110" s="31" cm="1">
        <f t="array" ref="N110">N$106+IF($C110&lt;&gt;0,SUMPRODUCT((N$107:N$108)*TRANSPOSE(($D110:$E110))),0)</f>
        <v>111524.7356754787</v>
      </c>
      <c r="O110" s="31" cm="1">
        <f t="array" ref="O110">O$106+IF($C110&lt;&gt;0,SUMPRODUCT((O$107:O$108)*TRANSPOSE(($D110:$E110))),0)</f>
        <v>157544.6878202369</v>
      </c>
      <c r="P110" s="31" cm="1">
        <f t="array" ref="P110">P$106+IF($C110&lt;&gt;0,SUMPRODUCT((P$107:P$108)*TRANSPOSE(($D110:$E110))),0)</f>
        <v>208704.494418427</v>
      </c>
      <c r="Q110" s="31" cm="1">
        <f t="array" ref="Q110">Q$106+IF($C110&lt;&gt;0,SUMPRODUCT((Q$107:Q$108)*TRANSPOSE(($D110:$E110))),0)</f>
        <v>93430.751890871499</v>
      </c>
      <c r="R110" s="31" cm="1">
        <f t="array" ref="R110">R$106+IF($C110&lt;&gt;0,SUMPRODUCT((R$107:R$108)*TRANSPOSE(($D110:$E110))),0)</f>
        <v>-15427.076407072134</v>
      </c>
      <c r="S110" s="31" cm="1">
        <f t="array" ref="S110">S$106+IF($C110&lt;&gt;0,SUMPRODUCT((S$107:S$108)*TRANSPOSE(($D110:$E110))),0)</f>
        <v>679866.31177892722</v>
      </c>
      <c r="T110" s="31" cm="1">
        <f t="array" ref="T110">T$106+IF($C110&lt;&gt;0,SUMPRODUCT((T$107:T$108)*TRANSPOSE(($D110:$E110))),0)</f>
        <v>760604.11341159185</v>
      </c>
      <c r="U110" s="31" cm="1">
        <f t="array" ref="U110">U$106+IF($C110&lt;&gt;0,SUMPRODUCT((U$107:U$108)*TRANSPOSE(($D110:$E110))),0)</f>
        <v>852964.85736310319</v>
      </c>
      <c r="V110" s="31" cm="1">
        <f t="array" ref="V110">V$106+IF($C110&lt;&gt;0,SUMPRODUCT((V$107:V$108)*TRANSPOSE(($D110:$E110))),0)</f>
        <v>959732.62596644391</v>
      </c>
      <c r="W110" s="31" cm="1">
        <f t="array" ref="W110">W$106+IF($C110&lt;&gt;0,SUMPRODUCT((W$107:W$108)*TRANSPOSE(($D110:$E110))),0)</f>
        <v>1084786.1614606627</v>
      </c>
      <c r="X110" s="31" cm="1">
        <f t="array" ref="X110">X$106+IF($C110&lt;&gt;0,SUMPRODUCT((X$107:X$108)*TRANSPOSE(($D110:$E110))),0)</f>
        <v>1233504.063767286</v>
      </c>
      <c r="Y110" s="31" cm="1">
        <f t="array" ref="Y110">Y$106+IF($C110&lt;&gt;0,SUMPRODUCT((Y$107:Y$108)*TRANSPOSE(($D110:$E110))),0)</f>
        <v>1413398.4163828725</v>
      </c>
      <c r="Z110" s="31" cm="1">
        <f t="array" ref="Z110">Z$106+IF($C110&lt;&gt;0,SUMPRODUCT((Z$107:Z$108)*TRANSPOSE(($D110:$E110))),0)</f>
        <v>1635093.9547980949</v>
      </c>
      <c r="AA110" s="31" cm="1">
        <f t="array" ref="AA110">AA$106+IF($C110&lt;&gt;0,SUMPRODUCT((AA$107:AA$108)*TRANSPOSE(($D110:$E110))),0)</f>
        <v>1787791.9899572418</v>
      </c>
      <c r="AB110" s="31" cm="1">
        <f t="array" ref="AB110">AB$106+IF($C110&lt;&gt;0,SUMPRODUCT((AB$107:AB$108)*TRANSPOSE(($D110:$E110))),0)</f>
        <v>1933415.7980484972</v>
      </c>
      <c r="AC110" s="31" cm="1">
        <f t="array" ref="AC110">AC$106+IF($C110&lt;&gt;0,SUMPRODUCT((AC$107:AC$108)*TRANSPOSE(($D110:$E110))),0)</f>
        <v>2077539.8887986857</v>
      </c>
      <c r="AD110" s="31" cm="1">
        <f t="array" ref="AD110">AD$106+IF($C110&lt;&gt;0,SUMPRODUCT((AD$107:AD$108)*TRANSPOSE(($D110:$E110))),0)</f>
        <v>2206068.7272685156</v>
      </c>
      <c r="AE110" s="31" cm="1">
        <f t="array" ref="AE110">AE$106+IF($C110&lt;&gt;0,SUMPRODUCT((AE$107:AE$108)*TRANSPOSE(($D110:$E110))),0)</f>
        <v>2327166.3954438032</v>
      </c>
      <c r="AF110" s="31" cm="1">
        <f t="array" ref="AF110">AF$106+IF($C110&lt;&gt;0,SUMPRODUCT((AF$107:AF$108)*TRANSPOSE(($D110:$E110))),0)</f>
        <v>2434482.7297438914</v>
      </c>
      <c r="AG110" s="31" cm="1">
        <f t="array" ref="AG110">AG$106+IF($C110&lt;&gt;0,SUMPRODUCT((AG$107:AG$108)*TRANSPOSE(($D110:$E110))),0)</f>
        <v>2639744.8020333089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-100234.47597460097</v>
      </c>
      <c r="M111" s="31" cm="1">
        <f t="array" ref="M111">M$106+IF($C111&lt;&gt;0,SUMPRODUCT((M$107:M$108)*TRANSPOSE(($D111:$E111))),0)</f>
        <v>-200468.95194920193</v>
      </c>
      <c r="N111" s="31" cm="1">
        <f t="array" ref="N111">N$106+IF($C111&lt;&gt;0,SUMPRODUCT((N$107:N$108)*TRANSPOSE(($D111:$E111))),0)</f>
        <v>178347.71965854603</v>
      </c>
      <c r="O111" s="31" cm="1">
        <f t="array" ref="O111">O$106+IF($C111&lt;&gt;0,SUMPRODUCT((O$107:O$108)*TRANSPOSE(($D111:$E111))),0)</f>
        <v>224367.67180330423</v>
      </c>
      <c r="P111" s="31" cm="1">
        <f t="array" ref="P111">P$106+IF($C111&lt;&gt;0,SUMPRODUCT((P$107:P$108)*TRANSPOSE(($D111:$E111))),0)</f>
        <v>275527.47840149433</v>
      </c>
      <c r="Q111" s="31" cm="1">
        <f t="array" ref="Q111">Q$106+IF($C111&lt;&gt;0,SUMPRODUCT((Q$107:Q$108)*TRANSPOSE(($D111:$E111))),0)</f>
        <v>191556.65561771247</v>
      </c>
      <c r="R111" s="31" cm="1">
        <f t="array" ref="R111">R$106+IF($C111&lt;&gt;0,SUMPRODUCT((R$107:R$108)*TRANSPOSE(($D111:$E111))),0)</f>
        <v>114001.74706354248</v>
      </c>
      <c r="S111" s="31" cm="1">
        <f t="array" ref="S111">S$106+IF($C111&lt;&gt;0,SUMPRODUCT((S$107:S$108)*TRANSPOSE(($D111:$E111))),0)</f>
        <v>840598.0549933156</v>
      </c>
      <c r="T111" s="31" cm="1">
        <f t="array" ref="T111">T$106+IF($C111&lt;&gt;0,SUMPRODUCT((T$107:T$108)*TRANSPOSE(($D111:$E111))),0)</f>
        <v>921335.85662598023</v>
      </c>
      <c r="U111" s="31" cm="1">
        <f t="array" ref="U111">U$106+IF($C111&lt;&gt;0,SUMPRODUCT((U$107:U$108)*TRANSPOSE(($D111:$E111))),0)</f>
        <v>1013696.6005774916</v>
      </c>
      <c r="V111" s="31" cm="1">
        <f t="array" ref="V111">V$106+IF($C111&lt;&gt;0,SUMPRODUCT((V$107:V$108)*TRANSPOSE(($D111:$E111))),0)</f>
        <v>1120464.3691808323</v>
      </c>
      <c r="W111" s="31" cm="1">
        <f t="array" ref="W111">W$106+IF($C111&lt;&gt;0,SUMPRODUCT((W$107:W$108)*TRANSPOSE(($D111:$E111))),0)</f>
        <v>1245517.9046750511</v>
      </c>
      <c r="X111" s="31" cm="1">
        <f t="array" ref="X111">X$106+IF($C111&lt;&gt;0,SUMPRODUCT((X$107:X$108)*TRANSPOSE(($D111:$E111))),0)</f>
        <v>1394235.8069816744</v>
      </c>
      <c r="Y111" s="31" cm="1">
        <f t="array" ref="Y111">Y$106+IF($C111&lt;&gt;0,SUMPRODUCT((Y$107:Y$108)*TRANSPOSE(($D111:$E111))),0)</f>
        <v>1574130.1595972609</v>
      </c>
      <c r="Z111" s="31" cm="1">
        <f t="array" ref="Z111">Z$106+IF($C111&lt;&gt;0,SUMPRODUCT((Z$107:Z$108)*TRANSPOSE(($D111:$E111))),0)</f>
        <v>1795825.6980124833</v>
      </c>
      <c r="AA111" s="31" cm="1">
        <f t="array" ref="AA111">AA$106+IF($C111&lt;&gt;0,SUMPRODUCT((AA$107:AA$108)*TRANSPOSE(($D111:$E111))),0)</f>
        <v>1948523.7331716302</v>
      </c>
      <c r="AB111" s="31" cm="1">
        <f t="array" ref="AB111">AB$106+IF($C111&lt;&gt;0,SUMPRODUCT((AB$107:AB$108)*TRANSPOSE(($D111:$E111))),0)</f>
        <v>2094147.5412628856</v>
      </c>
      <c r="AC111" s="31" cm="1">
        <f t="array" ref="AC111">AC$106+IF($C111&lt;&gt;0,SUMPRODUCT((AC$107:AC$108)*TRANSPOSE(($D111:$E111))),0)</f>
        <v>2238271.6320130741</v>
      </c>
      <c r="AD111" s="31" cm="1">
        <f t="array" ref="AD111">AD$106+IF($C111&lt;&gt;0,SUMPRODUCT((AD$107:AD$108)*TRANSPOSE(($D111:$E111))),0)</f>
        <v>2366800.470482904</v>
      </c>
      <c r="AE111" s="31" cm="1">
        <f t="array" ref="AE111">AE$106+IF($C111&lt;&gt;0,SUMPRODUCT((AE$107:AE$108)*TRANSPOSE(($D111:$E111))),0)</f>
        <v>2487898.1386581915</v>
      </c>
      <c r="AF111" s="31" cm="1">
        <f t="array" ref="AF111">AF$106+IF($C111&lt;&gt;0,SUMPRODUCT((AF$107:AF$108)*TRANSPOSE(($D111:$E111))),0)</f>
        <v>2595214.4729582798</v>
      </c>
      <c r="AG111" s="31" cm="1">
        <f t="array" ref="AG111">AG$106+IF($C111&lt;&gt;0,SUMPRODUCT((AG$107:AG$108)*TRANSPOSE(($D111:$E111))),0)</f>
        <v>2800476.5452476973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-111371.63997177886</v>
      </c>
      <c r="M112" s="31" cm="1">
        <f t="array" ref="M112">M$106+IF($C112&lt;&gt;0,SUMPRODUCT((M$107:M$108)*TRANSPOSE(($D112:$E112))),0)</f>
        <v>-222743.27994355772</v>
      </c>
      <c r="N112" s="31" cm="1">
        <f t="array" ref="N112">N$106+IF($C112&lt;&gt;0,SUMPRODUCT((N$107:N$108)*TRANSPOSE(($D112:$E112))),0)</f>
        <v>192841.34242524725</v>
      </c>
      <c r="O112" s="31" cm="1">
        <f t="array" ref="O112">O$106+IF($C112&lt;&gt;0,SUMPRODUCT((O$107:O$108)*TRANSPOSE(($D112:$E112))),0)</f>
        <v>243463.28978448128</v>
      </c>
      <c r="P112" s="31" cm="1">
        <f t="array" ref="P112">P$106+IF($C112&lt;&gt;0,SUMPRODUCT((P$107:P$108)*TRANSPOSE(($D112:$E112))),0)</f>
        <v>299739.07704249036</v>
      </c>
      <c r="Q112" s="31" cm="1">
        <f t="array" ref="Q112">Q$106+IF($C112&lt;&gt;0,SUMPRODUCT((Q$107:Q$108)*TRANSPOSE(($D112:$E112))),0)</f>
        <v>205806.02599314167</v>
      </c>
      <c r="R112" s="31" cm="1">
        <f t="array" ref="R112">R$106+IF($C112&lt;&gt;0,SUMPRODUCT((R$107:R$108)*TRANSPOSE(($D112:$E112))),0)</f>
        <v>118930.480596366</v>
      </c>
      <c r="S112" s="31" cm="1">
        <f t="array" ref="S112">S$106+IF($C112&lt;&gt;0,SUMPRODUCT((S$107:S$108)*TRANSPOSE(($D112:$E112))),0)</f>
        <v>916621.27333192772</v>
      </c>
      <c r="T112" s="31" cm="1">
        <f t="array" ref="T112">T$106+IF($C112&lt;&gt;0,SUMPRODUCT((T$107:T$108)*TRANSPOSE(($D112:$E112))),0)</f>
        <v>1005432.8551278588</v>
      </c>
      <c r="U112" s="31" cm="1">
        <f t="array" ref="U112">U$106+IF($C112&lt;&gt;0,SUMPRODUCT((U$107:U$108)*TRANSPOSE(($D112:$E112))),0)</f>
        <v>1107029.6734745214</v>
      </c>
      <c r="V112" s="31" cm="1">
        <f t="array" ref="V112">V$106+IF($C112&lt;&gt;0,SUMPRODUCT((V$107:V$108)*TRANSPOSE(($D112:$E112))),0)</f>
        <v>1224474.2189381961</v>
      </c>
      <c r="W112" s="31" cm="1">
        <f t="array" ref="W112">W$106+IF($C112&lt;&gt;0,SUMPRODUCT((W$107:W$108)*TRANSPOSE(($D112:$E112))),0)</f>
        <v>1362033.1079818369</v>
      </c>
      <c r="X112" s="31" cm="1">
        <f t="array" ref="X112">X$106+IF($C112&lt;&gt;0,SUMPRODUCT((X$107:X$108)*TRANSPOSE(($D112:$E112))),0)</f>
        <v>1525622.8005191223</v>
      </c>
      <c r="Y112" s="31" cm="1">
        <f t="array" ref="Y112">Y$106+IF($C112&lt;&gt;0,SUMPRODUCT((Y$107:Y$108)*TRANSPOSE(($D112:$E112))),0)</f>
        <v>1723506.5883962675</v>
      </c>
      <c r="Z112" s="31" cm="1">
        <f t="array" ref="Z112">Z$106+IF($C112&lt;&gt;0,SUMPRODUCT((Z$107:Z$108)*TRANSPOSE(($D112:$E112))),0)</f>
        <v>1967371.6806530121</v>
      </c>
      <c r="AA112" s="31" cm="1">
        <f t="array" ref="AA112">AA$106+IF($C112&lt;&gt;0,SUMPRODUCT((AA$107:AA$108)*TRANSPOSE(($D112:$E112))),0)</f>
        <v>2135339.5193280736</v>
      </c>
      <c r="AB112" s="31" cm="1">
        <f t="array" ref="AB112">AB$106+IF($C112&lt;&gt;0,SUMPRODUCT((AB$107:AB$108)*TRANSPOSE(($D112:$E112))),0)</f>
        <v>2295525.7082284545</v>
      </c>
      <c r="AC112" s="31" cm="1">
        <f t="array" ref="AC112">AC$106+IF($C112&lt;&gt;0,SUMPRODUCT((AC$107:AC$108)*TRANSPOSE(($D112:$E112))),0)</f>
        <v>2454062.208053662</v>
      </c>
      <c r="AD112" s="31" cm="1">
        <f t="array" ref="AD112">AD$106+IF($C112&lt;&gt;0,SUMPRODUCT((AD$107:AD$108)*TRANSPOSE(($D112:$E112))),0)</f>
        <v>2595443.9303704752</v>
      </c>
      <c r="AE112" s="31" cm="1">
        <f t="array" ref="AE112">AE$106+IF($C112&lt;&gt;0,SUMPRODUCT((AE$107:AE$108)*TRANSPOSE(($D112:$E112))),0)</f>
        <v>2728651.3653632915</v>
      </c>
      <c r="AF112" s="31" cm="1">
        <f t="array" ref="AF112">AF$106+IF($C112&lt;&gt;0,SUMPRODUCT((AF$107:AF$108)*TRANSPOSE(($D112:$E112))),0)</f>
        <v>2846699.3330933885</v>
      </c>
      <c r="AG112" s="31" cm="1">
        <f t="array" ref="AG112">AG$106+IF($C112&lt;&gt;0,SUMPRODUCT((AG$107:AG$108)*TRANSPOSE(($D112:$E112))),0)</f>
        <v>3072487.6126117473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-111371.63997177886</v>
      </c>
      <c r="M113" s="31" cm="1">
        <f t="array" ref="M113">M$106+IF($C113&lt;&gt;0,SUMPRODUCT((M$107:M$108)*TRANSPOSE(($D113:$E113))),0)</f>
        <v>-222743.27994355772</v>
      </c>
      <c r="N113" s="31" cm="1">
        <f t="array" ref="N113">N$106+IF($C113&lt;&gt;0,SUMPRODUCT((N$107:N$108)*TRANSPOSE(($D113:$E113))),0)</f>
        <v>97031.112908777475</v>
      </c>
      <c r="O113" s="31" cm="1">
        <f t="array" ref="O113">O$106+IF($C113&lt;&gt;0,SUMPRODUCT((O$107:O$108)*TRANSPOSE(($D113:$E113))),0)</f>
        <v>138449.06983905984</v>
      </c>
      <c r="P113" s="31" cm="1">
        <f t="array" ref="P113">P$106+IF($C113&lt;&gt;0,SUMPRODUCT((P$107:P$108)*TRANSPOSE(($D113:$E113))),0)</f>
        <v>184492.89577743094</v>
      </c>
      <c r="Q113" s="31" cm="1">
        <f t="array" ref="Q113">Q$106+IF($C113&lt;&gt;0,SUMPRODUCT((Q$107:Q$108)*TRANSPOSE(($D113:$E113))),0)</f>
        <v>79181.381515442306</v>
      </c>
      <c r="R113" s="31" cm="1">
        <f t="array" ref="R113">R$106+IF($C113&lt;&gt;0,SUMPRODUCT((R$107:R$108)*TRANSPOSE(($D113:$E113))),0)</f>
        <v>-20355.809939895655</v>
      </c>
      <c r="S113" s="31" cm="1">
        <f t="array" ref="S113">S$106+IF($C113&lt;&gt;0,SUMPRODUCT((S$107:S$108)*TRANSPOSE(($D113:$E113))),0)</f>
        <v>603843.0934403151</v>
      </c>
      <c r="T113" s="31" cm="1">
        <f t="array" ref="T113">T$106+IF($C113&lt;&gt;0,SUMPRODUCT((T$107:T$108)*TRANSPOSE(($D113:$E113))),0)</f>
        <v>676507.11490971327</v>
      </c>
      <c r="U113" s="31" cm="1">
        <f t="array" ref="U113">U$106+IF($C113&lt;&gt;0,SUMPRODUCT((U$107:U$108)*TRANSPOSE(($D113:$E113))),0)</f>
        <v>759631.7844660735</v>
      </c>
      <c r="V113" s="31" cm="1">
        <f t="array" ref="V113">V$106+IF($C113&lt;&gt;0,SUMPRODUCT((V$107:V$108)*TRANSPOSE(($D113:$E113))),0)</f>
        <v>855722.77620908013</v>
      </c>
      <c r="W113" s="31" cm="1">
        <f t="array" ref="W113">W$106+IF($C113&lt;&gt;0,SUMPRODUCT((W$107:W$108)*TRANSPOSE(($D113:$E113))),0)</f>
        <v>968270.95815387706</v>
      </c>
      <c r="X113" s="31" cm="1">
        <f t="array" ref="X113">X$106+IF($C113&lt;&gt;0,SUMPRODUCT((X$107:X$108)*TRANSPOSE(($D113:$E113))),0)</f>
        <v>1102117.0702298381</v>
      </c>
      <c r="Y113" s="31" cm="1">
        <f t="array" ref="Y113">Y$106+IF($C113&lt;&gt;0,SUMPRODUCT((Y$107:Y$108)*TRANSPOSE(($D113:$E113))),0)</f>
        <v>1264021.9875838659</v>
      </c>
      <c r="Z113" s="31" cm="1">
        <f t="array" ref="Z113">Z$106+IF($C113&lt;&gt;0,SUMPRODUCT((Z$107:Z$108)*TRANSPOSE(($D113:$E113))),0)</f>
        <v>1463547.9721575661</v>
      </c>
      <c r="AA113" s="31" cm="1">
        <f t="array" ref="AA113">AA$106+IF($C113&lt;&gt;0,SUMPRODUCT((AA$107:AA$108)*TRANSPOSE(($D113:$E113))),0)</f>
        <v>1600976.2038007982</v>
      </c>
      <c r="AB113" s="31" cm="1">
        <f t="array" ref="AB113">AB$106+IF($C113&lt;&gt;0,SUMPRODUCT((AB$107:AB$108)*TRANSPOSE(($D113:$E113))),0)</f>
        <v>1732037.631082928</v>
      </c>
      <c r="AC113" s="31" cm="1">
        <f t="array" ref="AC113">AC$106+IF($C113&lt;&gt;0,SUMPRODUCT((AC$107:AC$108)*TRANSPOSE(($D113:$E113))),0)</f>
        <v>1861749.3127580979</v>
      </c>
      <c r="AD113" s="31" cm="1">
        <f t="array" ref="AD113">AD$106+IF($C113&lt;&gt;0,SUMPRODUCT((AD$107:AD$108)*TRANSPOSE(($D113:$E113))),0)</f>
        <v>1977425.2673809447</v>
      </c>
      <c r="AE113" s="31" cm="1">
        <f t="array" ref="AE113">AE$106+IF($C113&lt;&gt;0,SUMPRODUCT((AE$107:AE$108)*TRANSPOSE(($D113:$E113))),0)</f>
        <v>2086413.1687387035</v>
      </c>
      <c r="AF113" s="31" cm="1">
        <f t="array" ref="AF113">AF$106+IF($C113&lt;&gt;0,SUMPRODUCT((AF$107:AF$108)*TRANSPOSE(($D113:$E113))),0)</f>
        <v>2182997.8696087827</v>
      </c>
      <c r="AG113" s="31" cm="1">
        <f t="array" ref="AG113">AG$106+IF($C113&lt;&gt;0,SUMPRODUCT((AG$107:AG$108)*TRANSPOSE(($D113:$E113))),0)</f>
        <v>2367733.7346692588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-122508.80396895675</v>
      </c>
      <c r="M114" s="31" cm="1">
        <f t="array" ref="M114">M$106+IF($C114&lt;&gt;0,SUMPRODUCT((M$107:M$108)*TRANSPOSE(($D114:$E114))),0)</f>
        <v>-245017.6079379135</v>
      </c>
      <c r="N114" s="31" cm="1">
        <f t="array" ref="N114">N$106+IF($C114&lt;&gt;0,SUMPRODUCT((N$107:N$108)*TRANSPOSE(($D114:$E114))),0)</f>
        <v>63619.620917243825</v>
      </c>
      <c r="O114" s="31" cm="1">
        <f t="array" ref="O114">O$106+IF($C114&lt;&gt;0,SUMPRODUCT((O$107:O$108)*TRANSPOSE(($D114:$E114))),0)</f>
        <v>105037.57784752619</v>
      </c>
      <c r="P114" s="31" cm="1">
        <f t="array" ref="P114">P$106+IF($C114&lt;&gt;0,SUMPRODUCT((P$107:P$108)*TRANSPOSE(($D114:$E114))),0)</f>
        <v>151081.40378589727</v>
      </c>
      <c r="Q114" s="31" cm="1">
        <f t="array" ref="Q114">Q$106+IF($C114&lt;&gt;0,SUMPRODUCT((Q$107:Q$108)*TRANSPOSE(($D114:$E114))),0)</f>
        <v>30118.429652021819</v>
      </c>
      <c r="R114" s="31" cm="1">
        <f t="array" ref="R114">R$106+IF($C114&lt;&gt;0,SUMPRODUCT((R$107:R$108)*TRANSPOSE(($D114:$E114))),0)</f>
        <v>-85070.221675202949</v>
      </c>
      <c r="S114" s="31" cm="1">
        <f t="array" ref="S114">S$106+IF($C114&lt;&gt;0,SUMPRODUCT((S$107:S$108)*TRANSPOSE(($D114:$E114))),0)</f>
        <v>523477.22183312097</v>
      </c>
      <c r="T114" s="31" cm="1">
        <f t="array" ref="T114">T$106+IF($C114&lt;&gt;0,SUMPRODUCT((T$107:T$108)*TRANSPOSE(($D114:$E114))),0)</f>
        <v>596141.2433025192</v>
      </c>
      <c r="U114" s="31" cm="1">
        <f t="array" ref="U114">U$106+IF($C114&lt;&gt;0,SUMPRODUCT((U$107:U$108)*TRANSPOSE(($D114:$E114))),0)</f>
        <v>679265.91285887943</v>
      </c>
      <c r="V114" s="31" cm="1">
        <f t="array" ref="V114">V$106+IF($C114&lt;&gt;0,SUMPRODUCT((V$107:V$108)*TRANSPOSE(($D114:$E114))),0)</f>
        <v>775356.90460188594</v>
      </c>
      <c r="W114" s="31" cm="1">
        <f t="array" ref="W114">W$106+IF($C114&lt;&gt;0,SUMPRODUCT((W$107:W$108)*TRANSPOSE(($D114:$E114))),0)</f>
        <v>887905.08654668299</v>
      </c>
      <c r="X114" s="31" cm="1">
        <f t="array" ref="X114">X$106+IF($C114&lt;&gt;0,SUMPRODUCT((X$107:X$108)*TRANSPOSE(($D114:$E114))),0)</f>
        <v>1021751.1986226439</v>
      </c>
      <c r="Y114" s="31" cm="1">
        <f t="array" ref="Y114">Y$106+IF($C114&lt;&gt;0,SUMPRODUCT((Y$107:Y$108)*TRANSPOSE(($D114:$E114))),0)</f>
        <v>1183656.1159766717</v>
      </c>
      <c r="Z114" s="31" cm="1">
        <f t="array" ref="Z114">Z$106+IF($C114&lt;&gt;0,SUMPRODUCT((Z$107:Z$108)*TRANSPOSE(($D114:$E114))),0)</f>
        <v>1383182.1005503719</v>
      </c>
      <c r="AA114" s="31" cm="1">
        <f t="array" ref="AA114">AA$106+IF($C114&lt;&gt;0,SUMPRODUCT((AA$107:AA$108)*TRANSPOSE(($D114:$E114))),0)</f>
        <v>1520610.3321936042</v>
      </c>
      <c r="AB114" s="31" cm="1">
        <f t="array" ref="AB114">AB$106+IF($C114&lt;&gt;0,SUMPRODUCT((AB$107:AB$108)*TRANSPOSE(($D114:$E114))),0)</f>
        <v>1651671.7594757341</v>
      </c>
      <c r="AC114" s="31" cm="1">
        <f t="array" ref="AC114">AC$106+IF($C114&lt;&gt;0,SUMPRODUCT((AC$107:AC$108)*TRANSPOSE(($D114:$E114))),0)</f>
        <v>1781383.4411509037</v>
      </c>
      <c r="AD114" s="31" cm="1">
        <f t="array" ref="AD114">AD$106+IF($C114&lt;&gt;0,SUMPRODUCT((AD$107:AD$108)*TRANSPOSE(($D114:$E114))),0)</f>
        <v>1897059.3957737505</v>
      </c>
      <c r="AE114" s="31" cm="1">
        <f t="array" ref="AE114">AE$106+IF($C114&lt;&gt;0,SUMPRODUCT((AE$107:AE$108)*TRANSPOSE(($D114:$E114))),0)</f>
        <v>2006047.2971315093</v>
      </c>
      <c r="AF114" s="31" cm="1">
        <f t="array" ref="AF114">AF$106+IF($C114&lt;&gt;0,SUMPRODUCT((AF$107:AF$108)*TRANSPOSE(($D114:$E114))),0)</f>
        <v>2102631.9980015885</v>
      </c>
      <c r="AG114" s="31" cm="1">
        <f t="array" ref="AG114">AG$106+IF($C114&lt;&gt;0,SUMPRODUCT((AG$107:AG$108)*TRANSPOSE(($D114:$E114))),0)</f>
        <v>2287367.8630620646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-111371.63997177886</v>
      </c>
      <c r="M115" s="31" cm="1">
        <f t="array" ref="M115">M$106+IF($C115&lt;&gt;0,SUMPRODUCT((M$107:M$108)*TRANSPOSE(($D115:$E115))),0)</f>
        <v>-222743.27994355772</v>
      </c>
      <c r="N115" s="31" cm="1">
        <f t="array" ref="N115">N$106+IF($C115&lt;&gt;0,SUMPRODUCT((N$107:N$108)*TRANSPOSE(($D115:$E115))),0)</f>
        <v>144936.22766701237</v>
      </c>
      <c r="O115" s="31" cm="1">
        <f t="array" ref="O115">O$106+IF($C115&lt;&gt;0,SUMPRODUCT((O$107:O$108)*TRANSPOSE(($D115:$E115))),0)</f>
        <v>190956.17981177056</v>
      </c>
      <c r="P115" s="31" cm="1">
        <f t="array" ref="P115">P$106+IF($C115&lt;&gt;0,SUMPRODUCT((P$107:P$108)*TRANSPOSE(($D115:$E115))),0)</f>
        <v>242115.98640996066</v>
      </c>
      <c r="Q115" s="31" cm="1">
        <f t="array" ref="Q115">Q$106+IF($C115&lt;&gt;0,SUMPRODUCT((Q$107:Q$108)*TRANSPOSE(($D115:$E115))),0)</f>
        <v>142493.70375429199</v>
      </c>
      <c r="R115" s="31" cm="1">
        <f t="array" ref="R115">R$106+IF($C115&lt;&gt;0,SUMPRODUCT((R$107:R$108)*TRANSPOSE(($D115:$E115))),0)</f>
        <v>49287.335328235175</v>
      </c>
      <c r="S115" s="31" cm="1">
        <f t="array" ref="S115">S$106+IF($C115&lt;&gt;0,SUMPRODUCT((S$107:S$108)*TRANSPOSE(($D115:$E115))),0)</f>
        <v>760232.18338612141</v>
      </c>
      <c r="T115" s="31" cm="1">
        <f t="array" ref="T115">T$106+IF($C115&lt;&gt;0,SUMPRODUCT((T$107:T$108)*TRANSPOSE(($D115:$E115))),0)</f>
        <v>840969.98501878604</v>
      </c>
      <c r="U115" s="31" cm="1">
        <f t="array" ref="U115">U$106+IF($C115&lt;&gt;0,SUMPRODUCT((U$107:U$108)*TRANSPOSE(($D115:$E115))),0)</f>
        <v>933330.72897029738</v>
      </c>
      <c r="V115" s="31" cm="1">
        <f t="array" ref="V115">V$106+IF($C115&lt;&gt;0,SUMPRODUCT((V$107:V$108)*TRANSPOSE(($D115:$E115))),0)</f>
        <v>1040098.4975736381</v>
      </c>
      <c r="W115" s="31" cm="1">
        <f t="array" ref="W115">W$106+IF($C115&lt;&gt;0,SUMPRODUCT((W$107:W$108)*TRANSPOSE(($D115:$E115))),0)</f>
        <v>1165152.0330678569</v>
      </c>
      <c r="X115" s="31" cm="1">
        <f t="array" ref="X115">X$106+IF($C115&lt;&gt;0,SUMPRODUCT((X$107:X$108)*TRANSPOSE(($D115:$E115))),0)</f>
        <v>1313869.9353744802</v>
      </c>
      <c r="Y115" s="31" cm="1">
        <f t="array" ref="Y115">Y$106+IF($C115&lt;&gt;0,SUMPRODUCT((Y$107:Y$108)*TRANSPOSE(($D115:$E115))),0)</f>
        <v>1493764.2879900667</v>
      </c>
      <c r="Z115" s="31" cm="1">
        <f t="array" ref="Z115">Z$106+IF($C115&lt;&gt;0,SUMPRODUCT((Z$107:Z$108)*TRANSPOSE(($D115:$E115))),0)</f>
        <v>1715459.8264052891</v>
      </c>
      <c r="AA115" s="31" cm="1">
        <f t="array" ref="AA115">AA$106+IF($C115&lt;&gt;0,SUMPRODUCT((AA$107:AA$108)*TRANSPOSE(($D115:$E115))),0)</f>
        <v>1868157.861564436</v>
      </c>
      <c r="AB115" s="31" cm="1">
        <f t="array" ref="AB115">AB$106+IF($C115&lt;&gt;0,SUMPRODUCT((AB$107:AB$108)*TRANSPOSE(($D115:$E115))),0)</f>
        <v>2013781.6696556914</v>
      </c>
      <c r="AC115" s="31" cm="1">
        <f t="array" ref="AC115">AC$106+IF($C115&lt;&gt;0,SUMPRODUCT((AC$107:AC$108)*TRANSPOSE(($D115:$E115))),0)</f>
        <v>2157905.7604058799</v>
      </c>
      <c r="AD115" s="31" cm="1">
        <f t="array" ref="AD115">AD$106+IF($C115&lt;&gt;0,SUMPRODUCT((AD$107:AD$108)*TRANSPOSE(($D115:$E115))),0)</f>
        <v>2286434.5988757098</v>
      </c>
      <c r="AE115" s="31" cm="1">
        <f t="array" ref="AE115">AE$106+IF($C115&lt;&gt;0,SUMPRODUCT((AE$107:AE$108)*TRANSPOSE(($D115:$E115))),0)</f>
        <v>2407532.2670509974</v>
      </c>
      <c r="AF115" s="31" cm="1">
        <f t="array" ref="AF115">AF$106+IF($C115&lt;&gt;0,SUMPRODUCT((AF$107:AF$108)*TRANSPOSE(($D115:$E115))),0)</f>
        <v>2514848.6013510856</v>
      </c>
      <c r="AG115" s="31" cm="1">
        <f t="array" ref="AG115">AG$106+IF($C115&lt;&gt;0,SUMPRODUCT((AG$107:AG$108)*TRANSPOSE(($D115:$E115))),0)</f>
        <v>2720110.6736405031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-111371.63997177886</v>
      </c>
      <c r="M116" s="31" cm="1">
        <f t="array" ref="M116">M$106+IF($C116&lt;&gt;0,SUMPRODUCT((M$107:M$108)*TRANSPOSE(($D116:$E116))),0)</f>
        <v>-222743.27994355772</v>
      </c>
      <c r="N116" s="31" cm="1">
        <f t="array" ref="N116">N$106+IF($C116&lt;&gt;0,SUMPRODUCT((N$107:N$108)*TRANSPOSE(($D116:$E116))),0)</f>
        <v>144936.22766701237</v>
      </c>
      <c r="O116" s="31" cm="1">
        <f t="array" ref="O116">O$106+IF($C116&lt;&gt;0,SUMPRODUCT((O$107:O$108)*TRANSPOSE(($D116:$E116))),0)</f>
        <v>190956.17981177056</v>
      </c>
      <c r="P116" s="31" cm="1">
        <f t="array" ref="P116">P$106+IF($C116&lt;&gt;0,SUMPRODUCT((P$107:P$108)*TRANSPOSE(($D116:$E116))),0)</f>
        <v>242115.98640996066</v>
      </c>
      <c r="Q116" s="31" cm="1">
        <f t="array" ref="Q116">Q$106+IF($C116&lt;&gt;0,SUMPRODUCT((Q$107:Q$108)*TRANSPOSE(($D116:$E116))),0)</f>
        <v>142493.70375429199</v>
      </c>
      <c r="R116" s="31" cm="1">
        <f t="array" ref="R116">R$106+IF($C116&lt;&gt;0,SUMPRODUCT((R$107:R$108)*TRANSPOSE(($D116:$E116))),0)</f>
        <v>49287.335328235175</v>
      </c>
      <c r="S116" s="31" cm="1">
        <f t="array" ref="S116">S$106+IF($C116&lt;&gt;0,SUMPRODUCT((S$107:S$108)*TRANSPOSE(($D116:$E116))),0)</f>
        <v>760232.18338612141</v>
      </c>
      <c r="T116" s="31" cm="1">
        <f t="array" ref="T116">T$106+IF($C116&lt;&gt;0,SUMPRODUCT((T$107:T$108)*TRANSPOSE(($D116:$E116))),0)</f>
        <v>840969.98501878604</v>
      </c>
      <c r="U116" s="31" cm="1">
        <f t="array" ref="U116">U$106+IF($C116&lt;&gt;0,SUMPRODUCT((U$107:U$108)*TRANSPOSE(($D116:$E116))),0)</f>
        <v>933330.72897029738</v>
      </c>
      <c r="V116" s="31" cm="1">
        <f t="array" ref="V116">V$106+IF($C116&lt;&gt;0,SUMPRODUCT((V$107:V$108)*TRANSPOSE(($D116:$E116))),0)</f>
        <v>1040098.4975736381</v>
      </c>
      <c r="W116" s="31" cm="1">
        <f t="array" ref="W116">W$106+IF($C116&lt;&gt;0,SUMPRODUCT((W$107:W$108)*TRANSPOSE(($D116:$E116))),0)</f>
        <v>1165152.0330678569</v>
      </c>
      <c r="X116" s="31" cm="1">
        <f t="array" ref="X116">X$106+IF($C116&lt;&gt;0,SUMPRODUCT((X$107:X$108)*TRANSPOSE(($D116:$E116))),0)</f>
        <v>1313869.9353744802</v>
      </c>
      <c r="Y116" s="31" cm="1">
        <f t="array" ref="Y116">Y$106+IF($C116&lt;&gt;0,SUMPRODUCT((Y$107:Y$108)*TRANSPOSE(($D116:$E116))),0)</f>
        <v>1493764.2879900667</v>
      </c>
      <c r="Z116" s="31" cm="1">
        <f t="array" ref="Z116">Z$106+IF($C116&lt;&gt;0,SUMPRODUCT((Z$107:Z$108)*TRANSPOSE(($D116:$E116))),0)</f>
        <v>1715459.8264052891</v>
      </c>
      <c r="AA116" s="31" cm="1">
        <f t="array" ref="AA116">AA$106+IF($C116&lt;&gt;0,SUMPRODUCT((AA$107:AA$108)*TRANSPOSE(($D116:$E116))),0)</f>
        <v>1868157.861564436</v>
      </c>
      <c r="AB116" s="31" cm="1">
        <f t="array" ref="AB116">AB$106+IF($C116&lt;&gt;0,SUMPRODUCT((AB$107:AB$108)*TRANSPOSE(($D116:$E116))),0)</f>
        <v>2013781.6696556914</v>
      </c>
      <c r="AC116" s="31" cm="1">
        <f t="array" ref="AC116">AC$106+IF($C116&lt;&gt;0,SUMPRODUCT((AC$107:AC$108)*TRANSPOSE(($D116:$E116))),0)</f>
        <v>2157905.7604058799</v>
      </c>
      <c r="AD116" s="31" cm="1">
        <f t="array" ref="AD116">AD$106+IF($C116&lt;&gt;0,SUMPRODUCT((AD$107:AD$108)*TRANSPOSE(($D116:$E116))),0)</f>
        <v>2286434.5988757098</v>
      </c>
      <c r="AE116" s="31" cm="1">
        <f t="array" ref="AE116">AE$106+IF($C116&lt;&gt;0,SUMPRODUCT((AE$107:AE$108)*TRANSPOSE(($D116:$E116))),0)</f>
        <v>2407532.2670509974</v>
      </c>
      <c r="AF116" s="31" cm="1">
        <f t="array" ref="AF116">AF$106+IF($C116&lt;&gt;0,SUMPRODUCT((AF$107:AF$108)*TRANSPOSE(($D116:$E116))),0)</f>
        <v>2514848.6013510856</v>
      </c>
      <c r="AG116" s="31" cm="1">
        <f t="array" ref="AG116">AG$106+IF($C116&lt;&gt;0,SUMPRODUCT((AG$107:AG$108)*TRANSPOSE(($D116:$E116))),0)</f>
        <v>2720110.6736405031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-111371.63997177886</v>
      </c>
      <c r="M117" s="31" cm="1">
        <f t="array" ref="M117">M$106+IF($C117&lt;&gt;0,SUMPRODUCT((M$107:M$108)*TRANSPOSE(($D117:$E117))),0)</f>
        <v>-222743.27994355772</v>
      </c>
      <c r="N117" s="31" cm="1">
        <f t="array" ref="N117">N$106+IF($C117&lt;&gt;0,SUMPRODUCT((N$107:N$108)*TRANSPOSE(($D117:$E117))),0)</f>
        <v>144936.22766701237</v>
      </c>
      <c r="O117" s="31" cm="1">
        <f t="array" ref="O117">O$106+IF($C117&lt;&gt;0,SUMPRODUCT((O$107:O$108)*TRANSPOSE(($D117:$E117))),0)</f>
        <v>190956.17981177056</v>
      </c>
      <c r="P117" s="31" cm="1">
        <f t="array" ref="P117">P$106+IF($C117&lt;&gt;0,SUMPRODUCT((P$107:P$108)*TRANSPOSE(($D117:$E117))),0)</f>
        <v>242115.98640996066</v>
      </c>
      <c r="Q117" s="31" cm="1">
        <f t="array" ref="Q117">Q$106+IF($C117&lt;&gt;0,SUMPRODUCT((Q$107:Q$108)*TRANSPOSE(($D117:$E117))),0)</f>
        <v>142493.70375429199</v>
      </c>
      <c r="R117" s="31" cm="1">
        <f t="array" ref="R117">R$106+IF($C117&lt;&gt;0,SUMPRODUCT((R$107:R$108)*TRANSPOSE(($D117:$E117))),0)</f>
        <v>49287.335328235175</v>
      </c>
      <c r="S117" s="31" cm="1">
        <f t="array" ref="S117">S$106+IF($C117&lt;&gt;0,SUMPRODUCT((S$107:S$108)*TRANSPOSE(($D117:$E117))),0)</f>
        <v>760232.18338612141</v>
      </c>
      <c r="T117" s="31" cm="1">
        <f t="array" ref="T117">T$106+IF($C117&lt;&gt;0,SUMPRODUCT((T$107:T$108)*TRANSPOSE(($D117:$E117))),0)</f>
        <v>840969.98501878604</v>
      </c>
      <c r="U117" s="31" cm="1">
        <f t="array" ref="U117">U$106+IF($C117&lt;&gt;0,SUMPRODUCT((U$107:U$108)*TRANSPOSE(($D117:$E117))),0)</f>
        <v>933330.72897029738</v>
      </c>
      <c r="V117" s="31" cm="1">
        <f t="array" ref="V117">V$106+IF($C117&lt;&gt;0,SUMPRODUCT((V$107:V$108)*TRANSPOSE(($D117:$E117))),0)</f>
        <v>1040098.4975736381</v>
      </c>
      <c r="W117" s="31" cm="1">
        <f t="array" ref="W117">W$106+IF($C117&lt;&gt;0,SUMPRODUCT((W$107:W$108)*TRANSPOSE(($D117:$E117))),0)</f>
        <v>1165152.0330678569</v>
      </c>
      <c r="X117" s="31" cm="1">
        <f t="array" ref="X117">X$106+IF($C117&lt;&gt;0,SUMPRODUCT((X$107:X$108)*TRANSPOSE(($D117:$E117))),0)</f>
        <v>1313869.9353744802</v>
      </c>
      <c r="Y117" s="31" cm="1">
        <f t="array" ref="Y117">Y$106+IF($C117&lt;&gt;0,SUMPRODUCT((Y$107:Y$108)*TRANSPOSE(($D117:$E117))),0)</f>
        <v>1493764.2879900667</v>
      </c>
      <c r="Z117" s="31" cm="1">
        <f t="array" ref="Z117">Z$106+IF($C117&lt;&gt;0,SUMPRODUCT((Z$107:Z$108)*TRANSPOSE(($D117:$E117))),0)</f>
        <v>1715459.8264052891</v>
      </c>
      <c r="AA117" s="31" cm="1">
        <f t="array" ref="AA117">AA$106+IF($C117&lt;&gt;0,SUMPRODUCT((AA$107:AA$108)*TRANSPOSE(($D117:$E117))),0)</f>
        <v>1868157.861564436</v>
      </c>
      <c r="AB117" s="31" cm="1">
        <f t="array" ref="AB117">AB$106+IF($C117&lt;&gt;0,SUMPRODUCT((AB$107:AB$108)*TRANSPOSE(($D117:$E117))),0)</f>
        <v>2013781.6696556914</v>
      </c>
      <c r="AC117" s="31" cm="1">
        <f t="array" ref="AC117">AC$106+IF($C117&lt;&gt;0,SUMPRODUCT((AC$107:AC$108)*TRANSPOSE(($D117:$E117))),0)</f>
        <v>2157905.7604058799</v>
      </c>
      <c r="AD117" s="31" cm="1">
        <f t="array" ref="AD117">AD$106+IF($C117&lt;&gt;0,SUMPRODUCT((AD$107:AD$108)*TRANSPOSE(($D117:$E117))),0)</f>
        <v>2286434.5988757098</v>
      </c>
      <c r="AE117" s="31" cm="1">
        <f t="array" ref="AE117">AE$106+IF($C117&lt;&gt;0,SUMPRODUCT((AE$107:AE$108)*TRANSPOSE(($D117:$E117))),0)</f>
        <v>2407532.2670509974</v>
      </c>
      <c r="AF117" s="31" cm="1">
        <f t="array" ref="AF117">AF$106+IF($C117&lt;&gt;0,SUMPRODUCT((AF$107:AF$108)*TRANSPOSE(($D117:$E117))),0)</f>
        <v>2514848.6013510856</v>
      </c>
      <c r="AG117" s="31" cm="1">
        <f t="array" ref="AG117">AG$106+IF($C117&lt;&gt;0,SUMPRODUCT((AG$107:AG$108)*TRANSPOSE(($D117:$E117))),0)</f>
        <v>2720110.6736405031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52306.671241593787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G11" sqref="G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186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52306.671241593787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0.54769380678923496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0.54769380678923496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F19" sqref="F19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VM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26052664.896637533</v>
      </c>
      <c r="G14" s="271">
        <f>output_dollars</f>
        <v>46203</v>
      </c>
      <c r="H14" s="272"/>
      <c r="I14" s="31">
        <f>'Option1 (base case)'!I$28*conv_2026</f>
        <v>732650.10254271165</v>
      </c>
      <c r="J14" s="31">
        <f>'Option1 (base case)'!J$28*conv_2026</f>
        <v>788042.41717274988</v>
      </c>
      <c r="K14" s="31">
        <f>'Option1 (base case)'!K$28*conv_2026</f>
        <v>854285.66447785567</v>
      </c>
      <c r="L14" s="31">
        <f>'Option1 (base case)'!L$28*conv_2026</f>
        <v>926409.28176026547</v>
      </c>
      <c r="M14" s="31">
        <f>'Option1 (base case)'!M$28*conv_2026</f>
        <v>988537.99810662947</v>
      </c>
      <c r="N14" s="31">
        <f>'Option1 (base case)'!N$28*conv_2026</f>
        <v>1056776.0693211905</v>
      </c>
      <c r="O14" s="31">
        <f>'Option1 (base case)'!O$28*conv_2026</f>
        <v>1157102.3867407416</v>
      </c>
      <c r="P14" s="31">
        <f>'Option1 (base case)'!P$28*conv_2026</f>
        <v>1283073.0373915737</v>
      </c>
      <c r="Q14" s="31">
        <f>'Option1 (base case)'!Q$28*conv_2026</f>
        <v>1384431.371284683</v>
      </c>
      <c r="R14" s="31">
        <f>'Option1 (base case)'!R$28*conv_2026</f>
        <v>1434157.2333041895</v>
      </c>
      <c r="S14" s="31">
        <f>'Option1 (base case)'!S$28*conv_2026</f>
        <v>1488713.7429190043</v>
      </c>
      <c r="T14" s="31">
        <f>'Option1 (base case)'!T$28*conv_2026</f>
        <v>1548592.6545406673</v>
      </c>
      <c r="U14" s="31">
        <f>'Option1 (base case)'!U$28*conv_2026</f>
        <v>1614340.8362700318</v>
      </c>
      <c r="V14" s="31">
        <f>'Option1 (base case)'!V$28*conv_2026</f>
        <v>1686568.1760328119</v>
      </c>
      <c r="W14" s="31">
        <f>'Option1 (base case)'!W$28*conv_2026</f>
        <v>1765957.2747814739</v>
      </c>
      <c r="X14" s="31">
        <f>'Option1 (base case)'!X$28*conv_2026</f>
        <v>1853275.5454951779</v>
      </c>
      <c r="Y14" s="31">
        <f>'Option1 (base case)'!Y$28*conv_2026</f>
        <v>1949390.601294406</v>
      </c>
      <c r="Z14" s="31">
        <f>'Option1 (base case)'!Z$28*conv_2026</f>
        <v>2055290.2031379282</v>
      </c>
      <c r="AA14" s="31">
        <f>'Option1 (base case)'!AA$28*conv_2026</f>
        <v>2170379.0778772524</v>
      </c>
      <c r="AB14" s="31">
        <f>'Option1 (base case)'!AB$28*conv_2026</f>
        <v>2296476.776207807</v>
      </c>
      <c r="AC14" s="31">
        <f>'Option1 (base case)'!AC$28*conv_2026</f>
        <v>2434965.674138702</v>
      </c>
      <c r="AD14" s="31">
        <f>'Option1 (base case)'!AD$28*conv_2026</f>
        <v>2587230.4816959784</v>
      </c>
      <c r="AE14" s="31">
        <f>'Option1 (base case)'!AE$28*conv_2026</f>
        <v>2754679.0826853015</v>
      </c>
      <c r="AF14" s="31">
        <f>'Option1 (base case)'!AF$28*conv_2026</f>
        <v>2938930.3078260659</v>
      </c>
      <c r="AG14" s="31">
        <f>'Option1 (base case)'!AG$28*conv_2026</f>
        <v>3141742.9048217246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28326359.722592708</v>
      </c>
      <c r="G16" s="225">
        <f>output_dollars</f>
        <v>46203</v>
      </c>
      <c r="H16" s="31"/>
      <c r="I16" s="31">
        <f>'Option1 (base case)'!I$36*conv_2026</f>
        <v>896385.03919538343</v>
      </c>
      <c r="J16" s="31">
        <f>'Option1 (base case)'!J$36*conv_2026</f>
        <v>958809.12663221569</v>
      </c>
      <c r="K16" s="31">
        <f>'Option1 (base case)'!K$36*conv_2026</f>
        <v>1032979.6518355844</v>
      </c>
      <c r="L16" s="31">
        <f>'Option1 (base case)'!L$36*conv_2026</f>
        <v>1114336.2903005534</v>
      </c>
      <c r="M16" s="31">
        <f>'Option1 (base case)'!M$36*conv_2026</f>
        <v>1186877.9619968536</v>
      </c>
      <c r="N16" s="31">
        <f>'Option1 (base case)'!N$36*conv_2026</f>
        <v>1266944.4497198428</v>
      </c>
      <c r="O16" s="31">
        <f>'Option1 (base case)'!O$36*conv_2026</f>
        <v>1380761.9319452965</v>
      </c>
      <c r="P16" s="31">
        <f>'Option1 (base case)'!P$36*conv_2026</f>
        <v>1522318.1015839553</v>
      </c>
      <c r="Q16" s="31">
        <f>'Option1 (base case)'!Q$36*conv_2026</f>
        <v>1641872.4362657494</v>
      </c>
      <c r="R16" s="31">
        <f>'Option1 (base case)'!R$36*conv_2026</f>
        <v>1713108.6104200333</v>
      </c>
      <c r="S16" s="31">
        <f>'Option1 (base case)'!S$36*conv_2026</f>
        <v>1793492.4025025612</v>
      </c>
      <c r="T16" s="31">
        <f>'Option1 (base case)'!T$36*conv_2026</f>
        <v>1884919.034798447</v>
      </c>
      <c r="U16" s="31">
        <f>'Option1 (base case)'!U$36*conv_2026</f>
        <v>1989916.0827371769</v>
      </c>
      <c r="V16" s="31">
        <f>'Option1 (base case)'!V$36*conv_2026</f>
        <v>2111908.0573909529</v>
      </c>
      <c r="W16" s="31">
        <f>'Option1 (base case)'!W$36*conv_2026</f>
        <v>2255600.0904205521</v>
      </c>
      <c r="X16" s="31">
        <f>'Option1 (base case)'!X$36*conv_2026</f>
        <v>2427535.728399978</v>
      </c>
      <c r="Y16" s="31">
        <f>'Option1 (base case)'!Y$36*conv_2026</f>
        <v>2636909.6048926529</v>
      </c>
      <c r="Z16" s="31">
        <f>'Option1 (base case)'!Z$36*conv_2026</f>
        <v>2896753.7272613733</v>
      </c>
      <c r="AA16" s="31">
        <f>'Option1 (base case)'!AA$36*conv_2026</f>
        <v>3085509.2950950679</v>
      </c>
      <c r="AB16" s="31">
        <f>'Option1 (base case)'!AB$36*conv_2026</f>
        <v>3274632.3906392679</v>
      </c>
      <c r="AC16" s="31">
        <f>'Option1 (base case)'!AC$36*conv_2026</f>
        <v>3474020.0201667575</v>
      </c>
      <c r="AD16" s="31">
        <f>'Option1 (base case)'!AD$36*conv_2026</f>
        <v>3673359.47422955</v>
      </c>
      <c r="AE16" s="31">
        <f>'Option1 (base case)'!AE$36*conv_2026</f>
        <v>3890065.4661611943</v>
      </c>
      <c r="AF16" s="31">
        <f>'Option1 (base case)'!AF$36*conv_2026</f>
        <v>4128482.3546495475</v>
      </c>
      <c r="AG16" s="31">
        <f>'Option1 (base case)'!AG$36*conv_2026</f>
        <v>4390869.9669899633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5090657.0200826479</v>
      </c>
      <c r="G28" s="271">
        <f>output_dollars</f>
        <v>46203</v>
      </c>
      <c r="H28" s="272"/>
      <c r="I28" s="31">
        <f>Option2!I$28*conv_2026</f>
        <v>732650.10254271165</v>
      </c>
      <c r="J28" s="31">
        <f>Option2!J$28*conv_2026</f>
        <v>788042.41717274988</v>
      </c>
      <c r="K28" s="31">
        <f>Option2!K$28*conv_2026</f>
        <v>854285.66447785567</v>
      </c>
      <c r="L28" s="31">
        <f>Option2!L$28*conv_2026</f>
        <v>926409.28176026547</v>
      </c>
      <c r="M28" s="31">
        <f>Option2!M$28*conv_2026</f>
        <v>988537.99810662947</v>
      </c>
      <c r="N28" s="31">
        <f>Option2!N$28*conv_2026</f>
        <v>74996.152137677826</v>
      </c>
      <c r="O28" s="31">
        <f>Option2!O$28*conv_2026</f>
        <v>82261.291645096149</v>
      </c>
      <c r="P28" s="31">
        <f>Option2!P$28*conv_2026</f>
        <v>92083.016087897879</v>
      </c>
      <c r="Q28" s="31">
        <f>Option2!Q$28*conv_2026</f>
        <v>98589.679951139726</v>
      </c>
      <c r="R28" s="31">
        <f>Option2!R$28*conv_2026</f>
        <v>98597.175592851883</v>
      </c>
      <c r="S28" s="31">
        <f>Option2!S$28*conv_2026</f>
        <v>98607.62161588353</v>
      </c>
      <c r="T28" s="31">
        <f>Option2!T$28*conv_2026</f>
        <v>98622.245203802959</v>
      </c>
      <c r="U28" s="31">
        <f>Option2!U$28*conv_2026</f>
        <v>98642.793890972564</v>
      </c>
      <c r="V28" s="31">
        <f>Option2!V$28*conv_2026</f>
        <v>98672.482137333325</v>
      </c>
      <c r="W28" s="31">
        <f>Option2!W$28*conv_2026</f>
        <v>98714.950238879639</v>
      </c>
      <c r="X28" s="31">
        <f>Option2!X$28*conv_2026</f>
        <v>98775.424303167907</v>
      </c>
      <c r="Y28" s="31">
        <f>Option2!Y$28*conv_2026</f>
        <v>98861.817721966727</v>
      </c>
      <c r="Z28" s="31">
        <f>Option2!Z$28*conv_2026</f>
        <v>98985.602084136161</v>
      </c>
      <c r="AA28" s="31">
        <f>Option2!AA$28*conv_2026</f>
        <v>99163.433112152517</v>
      </c>
      <c r="AB28" s="31">
        <f>Option2!AB$28*conv_2026</f>
        <v>99419.529099593652</v>
      </c>
      <c r="AC28" s="31">
        <f>Option2!AC$28*conv_2026</f>
        <v>99789.154063303373</v>
      </c>
      <c r="AD28" s="31">
        <f>Option2!AD$28*conv_2026</f>
        <v>100323.72451268246</v>
      </c>
      <c r="AE28" s="31">
        <f>Option2!AE$28*conv_2026</f>
        <v>101144.92930759782</v>
      </c>
      <c r="AF28" s="31">
        <f>Option2!AF$28*conv_2026</f>
        <v>102361.50227602381</v>
      </c>
      <c r="AG28" s="31">
        <f>Option2!AG$28*conv_2026</f>
        <v>102789.86080564981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-13588582.546096832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-5107081.8735335069</v>
      </c>
      <c r="L29" s="31">
        <f>SUM(Option2!L$67:L$69)*conv_2026*L$7</f>
        <v>-5107081.8735335069</v>
      </c>
      <c r="M29" s="31">
        <f>SUM(Option2!M$67:M$69)*conv_2026*M$7</f>
        <v>-5107081.8735335069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6163052.4653989989</v>
      </c>
      <c r="G30" s="225">
        <f>output_dollars</f>
        <v>46203</v>
      </c>
      <c r="H30" s="31"/>
      <c r="I30" s="31">
        <f>Option2!I$36*conv_2026*I$7</f>
        <v>896385.03919538343</v>
      </c>
      <c r="J30" s="31">
        <f>Option2!J$36*conv_2026*J$7</f>
        <v>958809.12663221569</v>
      </c>
      <c r="K30" s="31">
        <f>Option2!K$36*conv_2026*K$7</f>
        <v>1032979.6518355844</v>
      </c>
      <c r="L30" s="31">
        <f>Option2!L$36*conv_2026*L$7</f>
        <v>1114336.2903005534</v>
      </c>
      <c r="M30" s="31">
        <f>Option2!M$36*conv_2026*M$7</f>
        <v>1186877.9619968536</v>
      </c>
      <c r="N30" s="31">
        <f>Option2!N$36*conv_2026*N$7</f>
        <v>82965.113945912512</v>
      </c>
      <c r="O30" s="31">
        <f>Option2!O$36*conv_2026*O$7</f>
        <v>90230.253453330835</v>
      </c>
      <c r="P30" s="31">
        <f>Option2!P$36*conv_2026*P$7</f>
        <v>100051.97789613256</v>
      </c>
      <c r="Q30" s="31">
        <f>Option2!Q$36*conv_2026*Q$7</f>
        <v>106774.7777630989</v>
      </c>
      <c r="R30" s="31">
        <f>Option2!R$36*conv_2026*R$7</f>
        <v>107554.4218022588</v>
      </c>
      <c r="S30" s="31">
        <f>Option2!S$36*conv_2026*S$7</f>
        <v>108664.07520068655</v>
      </c>
      <c r="T30" s="31">
        <f>Option2!T$36*conv_2026*T$7</f>
        <v>110236.5870157051</v>
      </c>
      <c r="U30" s="31">
        <f>Option2!U$36*conv_2026*U$7</f>
        <v>112444.19497835281</v>
      </c>
      <c r="V30" s="31">
        <f>Option2!V$36*conv_2026*V$7</f>
        <v>115612.96972378994</v>
      </c>
      <c r="W30" s="31">
        <f>Option2!W$36*conv_2026*W$7</f>
        <v>120131.34162276635</v>
      </c>
      <c r="X30" s="31">
        <f>Option2!X$36*conv_2026*X$7</f>
        <v>126556.94537660311</v>
      </c>
      <c r="Y30" s="31">
        <f>Option2!Y$36*conv_2026*Y$7</f>
        <v>135724.12182446546</v>
      </c>
      <c r="Z30" s="31">
        <f>Option2!Z$36*conv_2026*Z$7</f>
        <v>148840.47583674805</v>
      </c>
      <c r="AA30" s="31">
        <f>Option2!AA$36*conv_2026*AA$7</f>
        <v>167656.4692588622</v>
      </c>
      <c r="AB30" s="31">
        <f>Option2!AB$36*conv_2026*AB$7</f>
        <v>194712.98715896069</v>
      </c>
      <c r="AC30" s="31">
        <f>Option2!AC$36*conv_2026*AC$7</f>
        <v>233703.09343727204</v>
      </c>
      <c r="AD30" s="31">
        <f>Option2!AD$36*conv_2026*AD$7</f>
        <v>290001.17773775518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-8938649.9901515674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-254587.21377403438</v>
      </c>
      <c r="M32" s="31">
        <f>Option2!M$82*conv_2026*M$7</f>
        <v>-509174.42754806875</v>
      </c>
      <c r="N32" s="31">
        <f>Option2!N$82*conv_2026*N$7</f>
        <v>-763761.64132210321</v>
      </c>
      <c r="O32" s="31">
        <f>Option2!O$82*conv_2026*O$7</f>
        <v>-763761.64132210321</v>
      </c>
      <c r="P32" s="31">
        <f>Option2!P$82*conv_2026*P$7</f>
        <v>-763761.64132210321</v>
      </c>
      <c r="Q32" s="31">
        <f>Option2!Q$82*conv_2026*Q$7</f>
        <v>-763761.64132210321</v>
      </c>
      <c r="R32" s="31">
        <f>Option2!R$82*conv_2026*R$7</f>
        <v>-763761.64132210321</v>
      </c>
      <c r="S32" s="31">
        <f>Option2!S$82*conv_2026*S$7</f>
        <v>-763761.64132210321</v>
      </c>
      <c r="T32" s="31">
        <f>Option2!T$82*conv_2026*T$7</f>
        <v>-763761.64132210321</v>
      </c>
      <c r="U32" s="31">
        <f>Option2!U$82*conv_2026*U$7</f>
        <v>-763761.64132210321</v>
      </c>
      <c r="V32" s="31">
        <f>Option2!V$82*conv_2026*V$7</f>
        <v>-763761.64132210321</v>
      </c>
      <c r="W32" s="31">
        <f>Option2!W$82*conv_2026*W$7</f>
        <v>-763761.64132210321</v>
      </c>
      <c r="X32" s="31">
        <f>Option2!X$82*conv_2026*X$7</f>
        <v>-763761.64132210321</v>
      </c>
      <c r="Y32" s="31">
        <f>Option2!Y$82*conv_2026*Y$7</f>
        <v>-763761.64132210321</v>
      </c>
      <c r="Z32" s="31">
        <f>Option2!Z$82*conv_2026*Z$7</f>
        <v>-763761.64132210321</v>
      </c>
      <c r="AA32" s="31">
        <f>Option2!AA$82*conv_2026*AA$7</f>
        <v>-763761.64132210321</v>
      </c>
      <c r="AB32" s="31">
        <f>Option2!AB$82*conv_2026*AB$7</f>
        <v>-763761.64132210321</v>
      </c>
      <c r="AC32" s="31">
        <f>Option2!AC$82*conv_2026*AC$7</f>
        <v>-763761.64132210321</v>
      </c>
      <c r="AD32" s="31">
        <f>Option2!AD$82*conv_2026*AD$7</f>
        <v>-763761.64132210321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22163307.257193714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1183979.3357739302</v>
      </c>
      <c r="O34" s="31">
        <f>Option2!O$84*conv_2026*O$7</f>
        <v>1290531.6784919656</v>
      </c>
      <c r="P34" s="31">
        <f>Option2!P$84*conv_2026*P$7</f>
        <v>1422266.1236878226</v>
      </c>
      <c r="Q34" s="31">
        <f>Option2!Q$84*conv_2026*Q$7</f>
        <v>1535097.6585026502</v>
      </c>
      <c r="R34" s="31">
        <f>Option2!R$84*conv_2026*R$7</f>
        <v>1605554.1886177745</v>
      </c>
      <c r="S34" s="31">
        <f>Option2!S$84*conv_2026*S$7</f>
        <v>1684828.3273018748</v>
      </c>
      <c r="T34" s="31">
        <f>Option2!T$84*conv_2026*T$7</f>
        <v>1774682.4477827419</v>
      </c>
      <c r="U34" s="31">
        <f>Option2!U$84*conv_2026*U$7</f>
        <v>1877471.887758824</v>
      </c>
      <c r="V34" s="31">
        <f>Option2!V$84*conv_2026*V$7</f>
        <v>1996295.0876671628</v>
      </c>
      <c r="W34" s="31">
        <f>Option2!W$84*conv_2026*W$7</f>
        <v>2135468.7487977855</v>
      </c>
      <c r="X34" s="31">
        <f>Option2!X$84*conv_2026*X$7</f>
        <v>2300978.7830233746</v>
      </c>
      <c r="Y34" s="31">
        <f>Option2!Y$84*conv_2026*Y$7</f>
        <v>2501185.4830681873</v>
      </c>
      <c r="Z34" s="31">
        <f>Option2!Z$84*conv_2026*Z$7</f>
        <v>2747913.2514246251</v>
      </c>
      <c r="AA34" s="31">
        <f>Option2!AA$84*conv_2026*AA$7</f>
        <v>2917852.8258362059</v>
      </c>
      <c r="AB34" s="31">
        <f>Option2!AB$84*conv_2026*AB$7</f>
        <v>3079919.4034803072</v>
      </c>
      <c r="AC34" s="31">
        <f>Option2!AC$84*conv_2026*AC$7</f>
        <v>3240316.9267294854</v>
      </c>
      <c r="AD34" s="31">
        <f>Option2!AD$84*conv_2026*AD$7</f>
        <v>3383358.2964917952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603025.07138319779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55645.632320829842</v>
      </c>
      <c r="O35" s="31">
        <f>Option2!O$85*conv_2026*O$7</f>
        <v>55645.632320829842</v>
      </c>
      <c r="P35" s="31">
        <f>Option2!P$85*conv_2026*P$7</f>
        <v>55645.632320829842</v>
      </c>
      <c r="Q35" s="31">
        <f>Option2!Q$85*conv_2026*Q$7</f>
        <v>55645.632320829842</v>
      </c>
      <c r="R35" s="31">
        <f>Option2!R$85*conv_2026*R$7</f>
        <v>55645.632320829842</v>
      </c>
      <c r="S35" s="31">
        <f>Option2!S$85*conv_2026*S$7</f>
        <v>55645.632320829842</v>
      </c>
      <c r="T35" s="31">
        <f>Option2!T$85*conv_2026*T$7</f>
        <v>55645.632320829842</v>
      </c>
      <c r="U35" s="31">
        <f>Option2!U$85*conv_2026*U$7</f>
        <v>55645.632320829842</v>
      </c>
      <c r="V35" s="31">
        <f>Option2!V$85*conv_2026*V$7</f>
        <v>55645.632320829842</v>
      </c>
      <c r="W35" s="31">
        <f>Option2!W$85*conv_2026*W$7</f>
        <v>55645.632320829842</v>
      </c>
      <c r="X35" s="31">
        <f>Option2!X$85*conv_2026*X$7</f>
        <v>55645.632320829842</v>
      </c>
      <c r="Y35" s="31">
        <f>Option2!Y$85*conv_2026*Y$7</f>
        <v>55645.632320829842</v>
      </c>
      <c r="Z35" s="31">
        <f>Option2!Z$85*conv_2026*Z$7</f>
        <v>55645.632320829842</v>
      </c>
      <c r="AA35" s="31">
        <f>Option2!AA$85*conv_2026*AA$7</f>
        <v>55645.632320829842</v>
      </c>
      <c r="AB35" s="31">
        <f>Option2!AB$85*conv_2026*AB$7</f>
        <v>55645.632320829842</v>
      </c>
      <c r="AC35" s="31">
        <f>Option2!AC$85*conv_2026*AC$7</f>
        <v>55645.632320829842</v>
      </c>
      <c r="AD35" s="31">
        <f>Option2!AD$85*conv_2026*AD$7</f>
        <v>55645.632320829842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-254587.21377403438</v>
      </c>
      <c r="M36" s="52">
        <f t="shared" si="9"/>
        <v>-509174.42754806875</v>
      </c>
      <c r="N36" s="52">
        <f t="shared" si="9"/>
        <v>475863.32677265682</v>
      </c>
      <c r="O36" s="52">
        <f t="shared" si="9"/>
        <v>582415.66949069221</v>
      </c>
      <c r="P36" s="52">
        <f t="shared" si="9"/>
        <v>714150.11468654918</v>
      </c>
      <c r="Q36" s="52">
        <f t="shared" si="9"/>
        <v>826981.64950137679</v>
      </c>
      <c r="R36" s="52">
        <f t="shared" si="9"/>
        <v>897438.17961650109</v>
      </c>
      <c r="S36" s="52">
        <f t="shared" si="9"/>
        <v>976712.31830060133</v>
      </c>
      <c r="T36" s="52">
        <f t="shared" si="9"/>
        <v>1066566.4387814684</v>
      </c>
      <c r="U36" s="52">
        <f t="shared" si="9"/>
        <v>1169355.8787575506</v>
      </c>
      <c r="V36" s="52">
        <f t="shared" si="9"/>
        <v>1288179.0786658896</v>
      </c>
      <c r="W36" s="52">
        <f t="shared" si="9"/>
        <v>1427352.7397965121</v>
      </c>
      <c r="X36" s="52">
        <f t="shared" si="9"/>
        <v>1592862.7740221012</v>
      </c>
      <c r="Y36" s="52">
        <f t="shared" si="9"/>
        <v>1793069.4740669138</v>
      </c>
      <c r="Z36" s="52">
        <f t="shared" si="9"/>
        <v>2039797.2424233516</v>
      </c>
      <c r="AA36" s="52">
        <f t="shared" si="9"/>
        <v>2209736.8168349322</v>
      </c>
      <c r="AB36" s="52">
        <f t="shared" si="9"/>
        <v>2371803.3944790335</v>
      </c>
      <c r="AC36" s="52">
        <f t="shared" si="9"/>
        <v>2532200.9177282117</v>
      </c>
      <c r="AD36" s="52">
        <f t="shared" si="9"/>
        <v>2675242.2874905216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13827682.33842534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190</v>
      </c>
      <c r="D38" s="38" t="str">
        <f t="shared" si="6"/>
        <v>Option 2PV of costs</v>
      </c>
      <c r="E38" s="1"/>
      <c r="F38" s="108">
        <f>SUM(F32:F33)</f>
        <v>-8938649.9901515674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191</v>
      </c>
      <c r="D39" s="38" t="str">
        <f t="shared" si="6"/>
        <v>Option 2PV of benefits</v>
      </c>
      <c r="E39" s="1"/>
      <c r="F39" s="108">
        <f>SUM(F34:F35)</f>
        <v>22766332.328576911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7705936.0216607396</v>
      </c>
      <c r="G42" s="271">
        <f>output_dollars</f>
        <v>46203</v>
      </c>
      <c r="H42" s="272"/>
      <c r="I42" s="31">
        <f>Option3!I$28*conv_2026</f>
        <v>732650.10254271165</v>
      </c>
      <c r="J42" s="31">
        <f>Option3!J$28*conv_2026</f>
        <v>788042.41717274988</v>
      </c>
      <c r="K42" s="31">
        <f>Option3!K$28*conv_2026</f>
        <v>854285.66447785567</v>
      </c>
      <c r="L42" s="31">
        <f>Option3!L$28*conv_2026</f>
        <v>926409.28176026547</v>
      </c>
      <c r="M42" s="31">
        <f>Option3!M$28*conv_2026</f>
        <v>988537.99810662947</v>
      </c>
      <c r="N42" s="31">
        <f>Option3!N$28*conv_2026</f>
        <v>645602.03410140611</v>
      </c>
      <c r="O42" s="31">
        <f>Option3!O$28*conv_2026</f>
        <v>708203.32959747186</v>
      </c>
      <c r="P42" s="31">
        <f>Option3!P$28*conv_2026</f>
        <v>792823.10348477773</v>
      </c>
      <c r="Q42" s="31">
        <f>Option3!Q$28*conv_2026</f>
        <v>848845.12413218233</v>
      </c>
      <c r="R42" s="31">
        <f>Option3!R$28*conv_2026</f>
        <v>848852.61977389455</v>
      </c>
      <c r="S42" s="31">
        <f>Option3!S$28*conv_2026</f>
        <v>98607.621615883458</v>
      </c>
      <c r="T42" s="31">
        <f>Option3!T$28*conv_2026</f>
        <v>98622.245203802959</v>
      </c>
      <c r="U42" s="31">
        <f>Option3!U$28*conv_2026</f>
        <v>98642.793890972564</v>
      </c>
      <c r="V42" s="31">
        <f>Option3!V$28*conv_2026</f>
        <v>98672.482137333325</v>
      </c>
      <c r="W42" s="31">
        <f>Option3!W$28*conv_2026</f>
        <v>98714.950238879639</v>
      </c>
      <c r="X42" s="31">
        <f>Option3!X$28*conv_2026</f>
        <v>98775.424303167907</v>
      </c>
      <c r="Y42" s="31">
        <f>Option3!Y$28*conv_2026</f>
        <v>98861.817721966727</v>
      </c>
      <c r="Z42" s="31">
        <f>Option3!Z$28*conv_2026</f>
        <v>98985.602084136161</v>
      </c>
      <c r="AA42" s="31">
        <f>Option3!AA$28*conv_2026</f>
        <v>99163.433112152517</v>
      </c>
      <c r="AB42" s="31">
        <f>Option3!AB$28*conv_2026</f>
        <v>99419.529099593652</v>
      </c>
      <c r="AC42" s="31">
        <f>Option3!AC$28*conv_2026</f>
        <v>99789.154063303373</v>
      </c>
      <c r="AD42" s="31">
        <f>Option3!AD$28*conv_2026</f>
        <v>100323.72451268246</v>
      </c>
      <c r="AE42" s="31">
        <f>Option3!AE$28*conv_2026</f>
        <v>101144.92930759782</v>
      </c>
      <c r="AF42" s="31">
        <f>Option3!AF$28*conv_2026</f>
        <v>102361.50227602381</v>
      </c>
      <c r="AG42" s="31">
        <f>Option3!AG$28*conv_2026</f>
        <v>102789.86080564981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-14588410.52200323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-2042832.749413403</v>
      </c>
      <c r="L43" s="31">
        <f>SUM(Option3!L$67:L$69)*conv_2026*L$7</f>
        <v>-2042832.749413403</v>
      </c>
      <c r="M43" s="31">
        <f>SUM(Option3!M$67:M$69)*conv_2026*M$7</f>
        <v>-2042832.749413403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-4085665.498826806</v>
      </c>
      <c r="Q43" s="31">
        <f>SUM(Option3!Q$67:Q$69)*conv_2026*Q$7</f>
        <v>-4085665.498826806</v>
      </c>
      <c r="R43" s="31">
        <f>SUM(Option3!R$67:R$69)*conv_2026*R$7</f>
        <v>-4085665.498826806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9088626.9438188896</v>
      </c>
      <c r="G44" s="225">
        <f>output_dollars</f>
        <v>46203</v>
      </c>
      <c r="H44" s="31"/>
      <c r="I44" s="31">
        <f>Option3!I$36*conv_2026*I$7</f>
        <v>896385.03919538343</v>
      </c>
      <c r="J44" s="31">
        <f>Option3!J$36*conv_2026*J$7</f>
        <v>958809.12663221569</v>
      </c>
      <c r="K44" s="31">
        <f>Option3!K$36*conv_2026*K$7</f>
        <v>1032979.6518355844</v>
      </c>
      <c r="L44" s="31">
        <f>Option3!L$36*conv_2026*L$7</f>
        <v>1114336.2903005534</v>
      </c>
      <c r="M44" s="31">
        <f>Option3!M$36*conv_2026*M$7</f>
        <v>1186877.9619968536</v>
      </c>
      <c r="N44" s="31">
        <f>Option3!N$36*conv_2026*N$7</f>
        <v>733802.36929506308</v>
      </c>
      <c r="O44" s="31">
        <f>Option3!O$36*conv_2026*O$7</f>
        <v>796403.66479112895</v>
      </c>
      <c r="P44" s="31">
        <f>Option3!P$36*conv_2026*P$7</f>
        <v>881023.4386784347</v>
      </c>
      <c r="Q44" s="31">
        <f>Option3!Q$36*conv_2026*Q$7</f>
        <v>937261.59532956372</v>
      </c>
      <c r="R44" s="31">
        <f>Option3!R$36*conv_2026*R$7</f>
        <v>938041.23936872371</v>
      </c>
      <c r="S44" s="31">
        <f>Option3!S$36*conv_2026*S$7</f>
        <v>108664.07520068649</v>
      </c>
      <c r="T44" s="31">
        <f>Option3!T$36*conv_2026*T$7</f>
        <v>110236.5870157051</v>
      </c>
      <c r="U44" s="31">
        <f>Option3!U$36*conv_2026*U$7</f>
        <v>112444.19497835281</v>
      </c>
      <c r="V44" s="31">
        <f>Option3!V$36*conv_2026*V$7</f>
        <v>115612.96972378994</v>
      </c>
      <c r="W44" s="31">
        <f>Option3!W$36*conv_2026*W$7</f>
        <v>120131.34162276635</v>
      </c>
      <c r="X44" s="31">
        <f>Option3!X$36*conv_2026*X$7</f>
        <v>126556.94537660311</v>
      </c>
      <c r="Y44" s="31">
        <f>Option3!Y$36*conv_2026*Y$7</f>
        <v>135724.12182446546</v>
      </c>
      <c r="Z44" s="31">
        <f>Option3!Z$36*conv_2026*Z$7</f>
        <v>148840.47583674805</v>
      </c>
      <c r="AA44" s="31">
        <f>Option3!AA$36*conv_2026*AA$7</f>
        <v>167656.4692588622</v>
      </c>
      <c r="AB44" s="31">
        <f>Option3!AB$36*conv_2026*AB$7</f>
        <v>194712.98715896069</v>
      </c>
      <c r="AC44" s="31">
        <f>Option3!AC$36*conv_2026*AC$7</f>
        <v>233703.09343727204</v>
      </c>
      <c r="AD44" s="31">
        <f>Option3!AD$36*conv_2026*AD$7</f>
        <v>290001.17773775518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-8375022.6364621706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-123946.90657674885</v>
      </c>
      <c r="M46" s="31">
        <f>Option3!M$82*conv_2026*M$7</f>
        <v>-247893.8131534977</v>
      </c>
      <c r="N46" s="31">
        <f>Option3!N$82*conv_2026*N$7</f>
        <v>-371840.71973024646</v>
      </c>
      <c r="O46" s="31">
        <f>Option3!O$82*conv_2026*O$7</f>
        <v>-371840.71973024646</v>
      </c>
      <c r="P46" s="31">
        <f>Option3!P$82*conv_2026*P$7</f>
        <v>-371840.71973024646</v>
      </c>
      <c r="Q46" s="31">
        <f>Option3!Q$82*conv_2026*Q$7</f>
        <v>-546027.79599329398</v>
      </c>
      <c r="R46" s="31">
        <f>Option3!R$82*conv_2026*R$7</f>
        <v>-720214.87225634127</v>
      </c>
      <c r="S46" s="31">
        <f>Option3!S$82*conv_2026*S$7</f>
        <v>-894401.94851938868</v>
      </c>
      <c r="T46" s="31">
        <f>Option3!T$82*conv_2026*T$7</f>
        <v>-894401.94851938868</v>
      </c>
      <c r="U46" s="31">
        <f>Option3!U$82*conv_2026*U$7</f>
        <v>-894401.94851938868</v>
      </c>
      <c r="V46" s="31">
        <f>Option3!V$82*conv_2026*V$7</f>
        <v>-894401.94851938868</v>
      </c>
      <c r="W46" s="31">
        <f>Option3!W$82*conv_2026*W$7</f>
        <v>-894401.94851938868</v>
      </c>
      <c r="X46" s="31">
        <f>Option3!X$82*conv_2026*X$7</f>
        <v>-894401.94851938868</v>
      </c>
      <c r="Y46" s="31">
        <f>Option3!Y$82*conv_2026*Y$7</f>
        <v>-894401.94851938868</v>
      </c>
      <c r="Z46" s="31">
        <f>Option3!Z$82*conv_2026*Z$7</f>
        <v>-894401.94851938868</v>
      </c>
      <c r="AA46" s="31">
        <f>Option3!AA$82*conv_2026*AA$7</f>
        <v>-894401.94851938868</v>
      </c>
      <c r="AB46" s="31">
        <f>Option3!AB$82*conv_2026*AB$7</f>
        <v>-894401.94851938868</v>
      </c>
      <c r="AC46" s="31">
        <f>Option3!AC$82*conv_2026*AC$7</f>
        <v>-894401.94851938868</v>
      </c>
      <c r="AD46" s="31">
        <f>Option3!AD$82*conv_2026*AD$7</f>
        <v>-894401.94851938868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19237732.778773822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533142.08042477956</v>
      </c>
      <c r="O48" s="31">
        <f>Option3!O$84*conv_2026*O$7</f>
        <v>584358.26715416764</v>
      </c>
      <c r="P48" s="31">
        <f>Option3!P$84*conv_2026*P$7</f>
        <v>641294.66290552064</v>
      </c>
      <c r="Q48" s="31">
        <f>Option3!Q$84*conv_2026*Q$7</f>
        <v>704610.84093618556</v>
      </c>
      <c r="R48" s="31">
        <f>Option3!R$84*conv_2026*R$7</f>
        <v>775067.37105130975</v>
      </c>
      <c r="S48" s="31">
        <f>Option3!S$84*conv_2026*S$7</f>
        <v>1684828.3273018748</v>
      </c>
      <c r="T48" s="31">
        <f>Option3!T$84*conv_2026*T$7</f>
        <v>1774682.4477827419</v>
      </c>
      <c r="U48" s="31">
        <f>Option3!U$84*conv_2026*U$7</f>
        <v>1877471.887758824</v>
      </c>
      <c r="V48" s="31">
        <f>Option3!V$84*conv_2026*V$7</f>
        <v>1996295.0876671628</v>
      </c>
      <c r="W48" s="31">
        <f>Option3!W$84*conv_2026*W$7</f>
        <v>2135468.7487977855</v>
      </c>
      <c r="X48" s="31">
        <f>Option3!X$84*conv_2026*X$7</f>
        <v>2300978.7830233746</v>
      </c>
      <c r="Y48" s="31">
        <f>Option3!Y$84*conv_2026*Y$7</f>
        <v>2501185.4830681873</v>
      </c>
      <c r="Z48" s="31">
        <f>Option3!Z$84*conv_2026*Z$7</f>
        <v>2747913.2514246251</v>
      </c>
      <c r="AA48" s="31">
        <f>Option3!AA$84*conv_2026*AA$7</f>
        <v>2917852.8258362059</v>
      </c>
      <c r="AB48" s="31">
        <f>Option3!AB$84*conv_2026*AB$7</f>
        <v>3079919.4034803072</v>
      </c>
      <c r="AC48" s="31">
        <f>Option3!AC$84*conv_2026*AC$7</f>
        <v>3240316.9267294854</v>
      </c>
      <c r="AD48" s="31">
        <f>Option3!AD$84*conv_2026*AD$7</f>
        <v>3383358.2964917952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387815.14431129419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55645.632320829842</v>
      </c>
      <c r="T49" s="31">
        <f>Option3!T$85*conv_2026*T$7</f>
        <v>55645.632320829842</v>
      </c>
      <c r="U49" s="31">
        <f>Option3!U$85*conv_2026*U$7</f>
        <v>55645.632320829842</v>
      </c>
      <c r="V49" s="31">
        <f>Option3!V$85*conv_2026*V$7</f>
        <v>55645.632320829842</v>
      </c>
      <c r="W49" s="31">
        <f>Option3!W$85*conv_2026*W$7</f>
        <v>55645.632320829842</v>
      </c>
      <c r="X49" s="31">
        <f>Option3!X$85*conv_2026*X$7</f>
        <v>55645.632320829842</v>
      </c>
      <c r="Y49" s="31">
        <f>Option3!Y$85*conv_2026*Y$7</f>
        <v>55645.632320829842</v>
      </c>
      <c r="Z49" s="31">
        <f>Option3!Z$85*conv_2026*Z$7</f>
        <v>55645.632320829842</v>
      </c>
      <c r="AA49" s="31">
        <f>Option3!AA$85*conv_2026*AA$7</f>
        <v>55645.632320829842</v>
      </c>
      <c r="AB49" s="31">
        <f>Option3!AB$85*conv_2026*AB$7</f>
        <v>55645.632320829842</v>
      </c>
      <c r="AC49" s="31">
        <f>Option3!AC$85*conv_2026*AC$7</f>
        <v>55645.632320829842</v>
      </c>
      <c r="AD49" s="31">
        <f>Option3!AD$85*conv_2026*AD$7</f>
        <v>55645.632320829842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-123946.90657674885</v>
      </c>
      <c r="M50" s="52">
        <f t="shared" si="13"/>
        <v>-247893.8131534977</v>
      </c>
      <c r="N50" s="52">
        <f t="shared" si="13"/>
        <v>161301.3606945331</v>
      </c>
      <c r="O50" s="52">
        <f t="shared" si="13"/>
        <v>212517.54742392118</v>
      </c>
      <c r="P50" s="52">
        <f t="shared" si="13"/>
        <v>269453.94317527418</v>
      </c>
      <c r="Q50" s="52">
        <f t="shared" si="13"/>
        <v>158583.04494289157</v>
      </c>
      <c r="R50" s="52">
        <f t="shared" si="13"/>
        <v>54852.498794968473</v>
      </c>
      <c r="S50" s="52">
        <f t="shared" si="13"/>
        <v>846072.01110331598</v>
      </c>
      <c r="T50" s="52">
        <f t="shared" si="13"/>
        <v>935926.13158418308</v>
      </c>
      <c r="U50" s="52">
        <f t="shared" si="13"/>
        <v>1038715.5715602653</v>
      </c>
      <c r="V50" s="52">
        <f t="shared" si="13"/>
        <v>1157538.771468604</v>
      </c>
      <c r="W50" s="52">
        <f t="shared" si="13"/>
        <v>1296712.4325992267</v>
      </c>
      <c r="X50" s="52">
        <f t="shared" si="13"/>
        <v>1462222.4668248158</v>
      </c>
      <c r="Y50" s="52">
        <f t="shared" si="13"/>
        <v>1662429.1668696285</v>
      </c>
      <c r="Z50" s="52">
        <f t="shared" si="13"/>
        <v>1909156.9352260663</v>
      </c>
      <c r="AA50" s="52">
        <f t="shared" si="13"/>
        <v>2079096.5096376471</v>
      </c>
      <c r="AB50" s="52">
        <f t="shared" si="13"/>
        <v>2241163.0872817482</v>
      </c>
      <c r="AC50" s="52">
        <f>SUM(AC46:AC49)</f>
        <v>2401560.6105309264</v>
      </c>
      <c r="AD50" s="52">
        <f>SUM(AD46:AD49)</f>
        <v>2544601.9802932362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11250525.286622945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190</v>
      </c>
      <c r="D52" s="38" t="str">
        <f t="shared" si="11"/>
        <v>Option 3PV of costs</v>
      </c>
      <c r="E52" s="1"/>
      <c r="F52" s="108">
        <f>SUM(F46:F47)</f>
        <v>-8375022.6364621706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191</v>
      </c>
      <c r="D53" s="38" t="str">
        <f t="shared" si="11"/>
        <v>Option 3PV of benefits</v>
      </c>
      <c r="E53" s="1"/>
      <c r="F53" s="108">
        <f>SUM(F48:F49)</f>
        <v>19625547.923085116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203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0.76376164132210322</v>
      </c>
      <c r="J91" s="297" cm="1">
        <f t="array" ref="J91">MAX($D91*INDEX(J$15:X$81, MATCH($A91&amp;$C91, $D$15:$D$81,0),))/mill_conv</f>
        <v>0.76376164132210322</v>
      </c>
      <c r="K91" s="297" cm="1">
        <f t="array" ref="K91">MAX($D91*INDEX(K$15:Y$81, MATCH($A91&amp;$C91, $D$15:$D$81,0),))/mill_conv</f>
        <v>0.76376164132210322</v>
      </c>
      <c r="L91" s="297" cm="1">
        <f t="array" ref="L91">MAX($D91*INDEX(L$15:Z$81, MATCH($A91&amp;$C91, $D$15:$D$81,0),))/mill_conv</f>
        <v>0.76376164132210322</v>
      </c>
      <c r="M91" s="297" cm="1">
        <f t="array" ref="M91">MAX($D91*INDEX(M$15:AA$81, MATCH($A91&amp;$C91, $D$15:$D$81,0),))/mill_conv</f>
        <v>0.76376164132210322</v>
      </c>
      <c r="N91" s="297" cm="1">
        <f t="array" ref="N91">MAX($D91*INDEX(N$15:AB$81, MATCH($A91&amp;$C91, $D$15:$D$81,0),))/mill_conv</f>
        <v>0.76376164132210322</v>
      </c>
      <c r="O91" s="297" cm="1">
        <f t="array" ref="O91">MAX($D91*INDEX(O$15:AC$81, MATCH($A91&amp;$C91, $D$15:$D$81,0),))/mill_conv</f>
        <v>0.76376164132210322</v>
      </c>
      <c r="P91" s="297" cm="1">
        <f t="array" ref="P91">MAX($D91*INDEX(P$15:AD$81, MATCH($A91&amp;$C91, $D$15:$D$81,0),))/mill_conv</f>
        <v>0.76376164132210322</v>
      </c>
      <c r="Q91" s="297" cm="1">
        <f t="array" ref="Q91">MAX($D91*INDEX(Q$15:AE$81, MATCH($A91&amp;$C91, $D$15:$D$81,0),))/mill_conv</f>
        <v>0.76376164132210322</v>
      </c>
      <c r="R91" s="297" cm="1">
        <f t="array" ref="R91">MAX($D91*INDEX(R$15:AF$81, MATCH($A91&amp;$C91, $D$15:$D$81,0),))/mill_conv</f>
        <v>0.76376164132210322</v>
      </c>
      <c r="S91" s="297" cm="1">
        <f t="array" ref="S91">MAX($D91*INDEX(S$15:AG$81, MATCH($A91&amp;$C91, $D$15:$D$81,0),))/mill_conv</f>
        <v>0.76376164132210322</v>
      </c>
      <c r="T91" s="297" cm="1">
        <f t="array" ref="T91">MAX($D91*INDEX(T$15:AH$81, MATCH($A91&amp;$C91, $D$15:$D$81,0),))/mill_conv</f>
        <v>0.76376164132210322</v>
      </c>
      <c r="U91" s="297" cm="1">
        <f t="array" ref="U91">MAX($D91*INDEX(U$15:AI$81, MATCH($A91&amp;$C91, $D$15:$D$81,0),))/mill_conv</f>
        <v>0.76376164132210322</v>
      </c>
      <c r="V91" s="297" cm="1">
        <f t="array" ref="V91">MAX($D91*INDEX(V$15:AJ$81, MATCH($A91&amp;$C91, $D$15:$D$81,0),))/mill_conv</f>
        <v>0.76376164132210322</v>
      </c>
      <c r="W91" s="297" cm="1">
        <f t="array" ref="W91">MAX($D91*INDEX(W$15:AK$81, MATCH($A91&amp;$C91, $D$15:$D$81,0),))/mill_conv</f>
        <v>0.76376164132210322</v>
      </c>
      <c r="X91" s="297" cm="1">
        <f t="array" ref="X91">MAX($D91*INDEX(X$15:AL$81, MATCH($A91&amp;$C91, $D$15:$D$81,0),))/mill_conv</f>
        <v>0.76376164132210322</v>
      </c>
      <c r="Y91" s="297" cm="1">
        <f t="array" ref="Y91">MAX($D91*INDEX(Y$15:AM$81, MATCH($A91&amp;$C91, $D$15:$D$81,0),))/mill_conv</f>
        <v>0.76376164132210322</v>
      </c>
      <c r="Z91" s="297" cm="1">
        <f t="array" ref="Z91">MAX($D91*INDEX(Z$15:AN$81, MATCH($A91&amp;$C91, $D$15:$D$81,0),))/mill_conv</f>
        <v>0.76376164132210322</v>
      </c>
      <c r="AA91" s="297" cm="1">
        <f t="array" ref="AA91">MAX($D91*INDEX(AA$15:AO$81, MATCH($A91&amp;$C91, $D$15:$D$81,0),))/mill_conv</f>
        <v>0.76376164132210322</v>
      </c>
      <c r="AB91" s="297" cm="1">
        <f t="array" ref="AB91">MAX($D91*INDEX(AB$15:AP$81, MATCH($A91&amp;$C91, $D$15:$D$81,0),))/mill_conv</f>
        <v>0.76376164132210322</v>
      </c>
      <c r="AC91" s="297" cm="1">
        <f t="array" ref="AC91">MAX($D91*INDEX(AC$15:AQ$81, MATCH($A91&amp;$C91, $D$15:$D$81,0),))/mill_conv</f>
        <v>0.76376164132210322</v>
      </c>
      <c r="AD91" s="297" cm="1">
        <f t="array" ref="AD91">MAX($D91*INDEX(AD$15:AR$81, MATCH($A91&amp;$C91, $D$15:$D$81,0),))/mill_conv</f>
        <v>0.76376164132210322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0.89638503919538348</v>
      </c>
      <c r="J92" s="297">
        <f t="shared" si="23"/>
        <v>0.95880912663221574</v>
      </c>
      <c r="K92" s="297">
        <f t="shared" si="23"/>
        <v>1.0329796518355845</v>
      </c>
      <c r="L92" s="297">
        <f t="shared" si="23"/>
        <v>1.1143362903005534</v>
      </c>
      <c r="M92" s="297">
        <f t="shared" si="23"/>
        <v>1.1868779619968537</v>
      </c>
      <c r="N92" s="297">
        <f t="shared" si="23"/>
        <v>1.2669444497198428</v>
      </c>
      <c r="O92" s="297">
        <f t="shared" si="23"/>
        <v>1.3807619319452964</v>
      </c>
      <c r="P92" s="297">
        <f t="shared" si="23"/>
        <v>1.5223181015839553</v>
      </c>
      <c r="Q92" s="297">
        <f t="shared" si="23"/>
        <v>1.6418724362657493</v>
      </c>
      <c r="R92" s="297">
        <f t="shared" si="23"/>
        <v>1.7131086104200333</v>
      </c>
      <c r="S92" s="297">
        <f t="shared" ref="S92:AG92" si="24">$D92*INDEX(S$15:S$81, MATCH($A92&amp;$C92, $D$15:$D$81,0))/mill_conv</f>
        <v>1.7934924025025611</v>
      </c>
      <c r="T92" s="297">
        <f t="shared" si="24"/>
        <v>1.884919034798447</v>
      </c>
      <c r="U92" s="297">
        <f t="shared" si="24"/>
        <v>1.9899160827371769</v>
      </c>
      <c r="V92" s="297">
        <f t="shared" si="24"/>
        <v>2.111908057390953</v>
      </c>
      <c r="W92" s="297">
        <f t="shared" si="24"/>
        <v>2.2556000904205522</v>
      </c>
      <c r="X92" s="297">
        <f t="shared" si="24"/>
        <v>2.4275357283999779</v>
      </c>
      <c r="Y92" s="297">
        <f t="shared" si="24"/>
        <v>2.636909604892653</v>
      </c>
      <c r="Z92" s="297">
        <f t="shared" si="24"/>
        <v>2.8967537272613733</v>
      </c>
      <c r="AA92" s="297">
        <f t="shared" si="24"/>
        <v>3.085509295095068</v>
      </c>
      <c r="AB92" s="297">
        <f t="shared" si="24"/>
        <v>3.274632390639268</v>
      </c>
      <c r="AC92" s="297">
        <f t="shared" si="24"/>
        <v>3.4740200201667575</v>
      </c>
      <c r="AD92" s="297">
        <f t="shared" si="24"/>
        <v>3.6733594742295499</v>
      </c>
      <c r="AE92" s="297">
        <f t="shared" si="24"/>
        <v>3.8900654661611944</v>
      </c>
      <c r="AF92" s="297">
        <f t="shared" si="24"/>
        <v>4.128482354649547</v>
      </c>
      <c r="AG92" s="297">
        <f t="shared" si="24"/>
        <v>4.3908699669899631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2.8229914674234688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0.6583177079546445</v>
      </c>
      <c r="J99" s="119">
        <f>INDEX('Option1 (base case)'!J$14:J$87, MATCH($C99, 'Option1 (base case)'!$C$14:$C$87,0))/10^6</f>
        <v>0.70809009108677323</v>
      </c>
      <c r="K99" s="119">
        <f>INDEX('Option1 (base case)'!K$14:K$87, MATCH($C99, 'Option1 (base case)'!$C$14:$C$87,0))/10^6</f>
        <v>0.76761250510408052</v>
      </c>
      <c r="L99" s="119">
        <f>INDEX('Option1 (base case)'!L$14:L$87, MATCH($C99, 'Option1 (base case)'!$C$14:$C$87,0))/10^6</f>
        <v>0.83241868509910211</v>
      </c>
      <c r="M99" s="119">
        <f>INDEX('Option1 (base case)'!M$14:M$87, MATCH($C99, 'Option1 (base case)'!$C$14:$C$87,0))/10^6</f>
        <v>0.88824401563731525</v>
      </c>
      <c r="N99" s="119">
        <f>INDEX('Option1 (base case)'!N$14:N$87, MATCH($C99, 'Option1 (base case)'!$C$14:$C$87,0))/10^6</f>
        <v>0.94955886495120956</v>
      </c>
      <c r="O99" s="119">
        <f>INDEX('Option1 (base case)'!O$14:O$87, MATCH($C99, 'Option1 (base case)'!$C$14:$C$87,0))/10^6</f>
        <v>1.0397063870793712</v>
      </c>
      <c r="P99" s="119">
        <f>INDEX('Option1 (base case)'!P$14:P$87, MATCH($C99, 'Option1 (base case)'!$C$14:$C$87,0))/10^6</f>
        <v>1.1528964483626514</v>
      </c>
      <c r="Q99" s="119">
        <f>INDEX('Option1 (base case)'!Q$14:Q$87, MATCH($C99, 'Option1 (base case)'!$C$14:$C$87,0))/10^6</f>
        <v>1.2439712817913728</v>
      </c>
      <c r="R99" s="119">
        <f>INDEX('Option1 (base case)'!R$14:R$87, MATCH($C99, 'Option1 (base case)'!$C$14:$C$87,0))/10^6</f>
        <v>1.2886521129236419</v>
      </c>
      <c r="S99" s="119">
        <f>INDEX('Option1 (base case)'!S$14:S$87, MATCH($C99, 'Option1 (base case)'!$C$14:$C$87,0))/10^6</f>
        <v>1.3376734892108808</v>
      </c>
      <c r="T99" s="119">
        <f>INDEX('Option1 (base case)'!T$14:T$87, MATCH($C99, 'Option1 (base case)'!$C$14:$C$87,0))/10^6</f>
        <v>1.391477273195602</v>
      </c>
      <c r="U99" s="119">
        <f>INDEX('Option1 (base case)'!U$14:U$87, MATCH($C99, 'Option1 (base case)'!$C$14:$C$87,0))/10^6</f>
        <v>1.4505548494465892</v>
      </c>
      <c r="V99" s="119">
        <f>INDEX('Option1 (base case)'!V$14:V$87, MATCH($C99, 'Option1 (base case)'!$C$14:$C$87,0))/10^6</f>
        <v>1.5154542285625878</v>
      </c>
      <c r="W99" s="119">
        <f>INDEX('Option1 (base case)'!W$14:W$87, MATCH($C99, 'Option1 (base case)'!$C$14:$C$87,0))/10^6</f>
        <v>1.5867887569321615</v>
      </c>
      <c r="X99" s="119">
        <f>INDEX('Option1 (base case)'!X$14:X$87, MATCH($C99, 'Option1 (base case)'!$C$14:$C$87,0))/10^6</f>
        <v>1.6652479882068307</v>
      </c>
      <c r="Y99" s="119">
        <f>INDEX('Option1 (base case)'!Y$14:Y$87, MATCH($C99, 'Option1 (base case)'!$C$14:$C$87,0))/10^6</f>
        <v>1.7516115101855805</v>
      </c>
      <c r="Z99" s="119">
        <f>INDEX('Option1 (base case)'!Z$14:Z$87, MATCH($C99, 'Option1 (base case)'!$C$14:$C$87,0))/10^6</f>
        <v>1.8467668686806988</v>
      </c>
      <c r="AA99" s="119">
        <f>INDEX('Option1 (base case)'!AA$14:AA$87, MATCH($C99, 'Option1 (base case)'!$C$14:$C$87,0))/10^6</f>
        <v>1.9501791851009429</v>
      </c>
      <c r="AB99" s="119">
        <f>INDEX('Option1 (base case)'!AB$14:AB$87, MATCH($C99, 'Option1 (base case)'!$C$14:$C$87,0))/10^6</f>
        <v>2.0634834042025672</v>
      </c>
      <c r="AC99" s="119">
        <f>INDEX('Option1 (base case)'!AC$14:AC$87, MATCH($C99, 'Option1 (base case)'!$C$14:$C$87,0))/10^6</f>
        <v>2.187921650435825</v>
      </c>
      <c r="AD99" s="119">
        <f>INDEX('Option1 (base case)'!AD$14:AD$87, MATCH($C99, 'Option1 (base case)'!$C$14:$C$87,0))/10^6</f>
        <v>2.3247381454658211</v>
      </c>
      <c r="AE99" s="119">
        <f>INDEX('Option1 (base case)'!AE$14:AE$87, MATCH($C99, 'Option1 (base case)'!$C$14:$C$87,0))/10^6</f>
        <v>2.4751979335978738</v>
      </c>
      <c r="AF99" s="119">
        <f>INDEX('Option1 (base case)'!AF$14:AF$87, MATCH($C99, 'Option1 (base case)'!$C$14:$C$87,0))/10^6</f>
        <v>2.640755604035014</v>
      </c>
      <c r="AG99" s="119">
        <f>INDEX('Option1 (base case)'!AG$14:AG$87, MATCH($C99, 'Option1 (base case)'!$C$14:$C$87,0))/10^6</f>
        <v>2.8229914674234688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VM switchboard and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196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2209736.8168349322</v>
      </c>
      <c r="AA12" s="31">
        <f>Consol!AB36</f>
        <v>2371803.3944790335</v>
      </c>
      <c r="AB12" s="31">
        <f>Consol!AC36</f>
        <v>2532200.9177282117</v>
      </c>
      <c r="AC12" s="31">
        <f>Consol!AD36</f>
        <v>2675242.2874905216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143</v>
      </c>
      <c r="B14" s="253" t="s">
        <v>119</v>
      </c>
      <c r="C14" s="253" t="s">
        <v>189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143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143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143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143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143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143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143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143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189</v>
      </c>
      <c r="D28" s="253" t="str">
        <f>A28&amp;B28</f>
        <v>Option 2NPV</v>
      </c>
      <c r="E28" s="254"/>
      <c r="F28" s="31">
        <f>SUMPRODUCT($H28:$AG28, $H$5:$AG$5)</f>
        <v>13827682.338425342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-254587.21377403438</v>
      </c>
      <c r="M28" s="31">
        <f>(INDEX(Option2!M$106:M$117, MATCH($D28, Option2!$G$106:$G$117,0)))*conv_2026*M$7</f>
        <v>-509174.42754806875</v>
      </c>
      <c r="N28" s="31">
        <f>(INDEX(Option2!N$106:N$117, MATCH($D28, Option2!$G$106:$G$117,0)))*conv_2026*N$7</f>
        <v>475863.32677265676</v>
      </c>
      <c r="O28" s="31">
        <f>(INDEX(Option2!O$106:O$117, MATCH($D28, Option2!$G$106:$G$117,0)))*conv_2026*O$7</f>
        <v>582415.66949069232</v>
      </c>
      <c r="P28" s="31">
        <f>(INDEX(Option2!P$106:P$117, MATCH($D28, Option2!$G$106:$G$117,0)))*conv_2026*P$7</f>
        <v>714150.11468654929</v>
      </c>
      <c r="Q28" s="31">
        <f>(INDEX(Option2!Q$106:Q$117, MATCH($D28, Option2!$G$106:$G$117,0)))*conv_2026*Q$7</f>
        <v>826981.6495013769</v>
      </c>
      <c r="R28" s="31">
        <f>(INDEX(Option2!R$106:R$117, MATCH($D28, Option2!$G$106:$G$117,0)))*conv_2026*R$7</f>
        <v>897438.17961650121</v>
      </c>
      <c r="S28" s="31">
        <f>(INDEX(Option2!S$106:S$117, MATCH($D28, Option2!$G$106:$G$117,0)))*conv_2026*S$7</f>
        <v>976712.31830060144</v>
      </c>
      <c r="T28" s="31">
        <f>(INDEX(Option2!T$106:T$117, MATCH($D28, Option2!$G$106:$G$117,0)))*conv_2026*T$7</f>
        <v>1066566.4387814684</v>
      </c>
      <c r="U28" s="31">
        <f>(INDEX(Option2!U$106:U$117, MATCH($D28, Option2!$G$106:$G$117,0)))*conv_2026*U$7</f>
        <v>1169355.8787575506</v>
      </c>
      <c r="V28" s="31">
        <f>(INDEX(Option2!V$106:V$117, MATCH($D28, Option2!$G$106:$G$117,0)))*conv_2026*V$7</f>
        <v>1288179.0786658893</v>
      </c>
      <c r="W28" s="31">
        <f>(INDEX(Option2!W$106:W$117, MATCH($D28, Option2!$G$106:$G$117,0)))*conv_2026*W$7</f>
        <v>1427352.7397965123</v>
      </c>
      <c r="X28" s="31">
        <f>(INDEX(Option2!X$106:X$117, MATCH($D28, Option2!$G$106:$G$117,0)))*conv_2026*X$7</f>
        <v>1592862.7740221014</v>
      </c>
      <c r="Y28" s="31">
        <f>(INDEX(Option2!Y$106:Y$117, MATCH($D28, Option2!$G$106:$G$117,0)))*conv_2026*Y$7</f>
        <v>1793069.4740669141</v>
      </c>
      <c r="Z28" s="31">
        <f>(INDEX(Option2!Z$106:Z$117, MATCH($D28, Option2!$G$106:$G$117,0)))*conv_2026*Z$7</f>
        <v>2039797.2424233516</v>
      </c>
      <c r="AA28" s="31">
        <f>(INDEX(Option2!AA$106:AA$117, MATCH($D28, Option2!$G$106:$G$117,0)))*conv_2026*AA$7</f>
        <v>2209736.8168349322</v>
      </c>
      <c r="AB28" s="31">
        <f>(INDEX(Option2!AB$106:AB$117, MATCH($D28, Option2!$G$106:$G$117,0)))*conv_2026*AB$7</f>
        <v>2371803.394479034</v>
      </c>
      <c r="AC28" s="31">
        <f>(INDEX(Option2!AC$106:AC$117, MATCH($D28, Option2!$G$106:$G$117,0)))*conv_2026*AC$7</f>
        <v>2532200.9177282122</v>
      </c>
      <c r="AD28" s="31">
        <f>(INDEX(Option2!AD$106:AD$117, MATCH($D28, Option2!$G$106:$G$117,0)))*conv_2026*AD$7</f>
        <v>2675242.2874905216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12933817.339410186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-280045.93515143782</v>
      </c>
      <c r="M30" s="31">
        <f>IF($B30=0,0, (INDEX(Option2!M$106:M$117, MATCH($D30, Option2!$G$106:$G$117,0)))*conv_2026*M$7)</f>
        <v>-560091.87030287564</v>
      </c>
      <c r="N30" s="31">
        <f>IF($B30=0,0, (INDEX(Option2!N$106:N$117, MATCH($D30, Option2!$G$106:$G$117,0)))*conv_2026*N$7)</f>
        <v>399487.16264044645</v>
      </c>
      <c r="O30" s="31">
        <f>IF($B30=0,0, (INDEX(Option2!O$106:O$117, MATCH($D30, Option2!$G$106:$G$117,0)))*conv_2026*O$7)</f>
        <v>506039.50535848195</v>
      </c>
      <c r="P30" s="31">
        <f>IF($B30=0,0, (INDEX(Option2!P$106:P$117, MATCH($D30, Option2!$G$106:$G$117,0)))*conv_2026*P$7)</f>
        <v>637773.95055433898</v>
      </c>
      <c r="Q30" s="31">
        <f>IF($B30=0,0, (INDEX(Option2!Q$106:Q$117, MATCH($D30, Option2!$G$106:$G$117,0)))*conv_2026*Q$7)</f>
        <v>750605.48536916671</v>
      </c>
      <c r="R30" s="31">
        <f>IF($B30=0,0, (INDEX(Option2!R$106:R$117, MATCH($D30, Option2!$G$106:$G$117,0)))*conv_2026*R$7)</f>
        <v>821062.0154842909</v>
      </c>
      <c r="S30" s="31">
        <f>IF($B30=0,0, (INDEX(Option2!S$106:S$117, MATCH($D30, Option2!$G$106:$G$117,0)))*conv_2026*S$7)</f>
        <v>900336.15416839113</v>
      </c>
      <c r="T30" s="31">
        <f>IF($B30=0,0, (INDEX(Option2!T$106:T$117, MATCH($D30, Option2!$G$106:$G$117,0)))*conv_2026*T$7)</f>
        <v>990190.27464925824</v>
      </c>
      <c r="U30" s="31">
        <f>IF($B30=0,0, (INDEX(Option2!U$106:U$117, MATCH($D30, Option2!$G$106:$G$117,0)))*conv_2026*U$7)</f>
        <v>1092979.7146253404</v>
      </c>
      <c r="V30" s="31">
        <f>IF($B30=0,0, (INDEX(Option2!V$106:V$117, MATCH($D30, Option2!$G$106:$G$117,0)))*conv_2026*V$7)</f>
        <v>1211802.9145336791</v>
      </c>
      <c r="W30" s="31">
        <f>IF($B30=0,0, (INDEX(Option2!W$106:W$117, MATCH($D30, Option2!$G$106:$G$117,0)))*conv_2026*W$7)</f>
        <v>1350976.5756643021</v>
      </c>
      <c r="X30" s="31">
        <f>IF($B30=0,0, (INDEX(Option2!X$106:X$117, MATCH($D30, Option2!$G$106:$G$117,0)))*conv_2026*X$7)</f>
        <v>1516486.609889891</v>
      </c>
      <c r="Y30" s="31">
        <f>IF($B30=0,0, (INDEX(Option2!Y$106:Y$117, MATCH($D30, Option2!$G$106:$G$117,0)))*conv_2026*Y$7)</f>
        <v>1716693.3099347039</v>
      </c>
      <c r="Z30" s="31">
        <f>IF($B30=0,0, (INDEX(Option2!Z$106:Z$117, MATCH($D30, Option2!$G$106:$G$117,0)))*conv_2026*Z$7)</f>
        <v>1963421.0782911414</v>
      </c>
      <c r="AA30" s="31">
        <f>IF($B30=0,0, (INDEX(Option2!AA$106:AA$117, MATCH($D30, Option2!$G$106:$G$117,0)))*conv_2026*AA$7)</f>
        <v>2133360.6527027222</v>
      </c>
      <c r="AB30" s="31">
        <f>IF($B30=0,0, (INDEX(Option2!AB$106:AB$117, MATCH($D30, Option2!$G$106:$G$117,0)))*conv_2026*AB$7)</f>
        <v>2295427.230346824</v>
      </c>
      <c r="AC30" s="31">
        <f>IF($B30=0,0, (INDEX(Option2!AC$106:AC$117, MATCH($D30, Option2!$G$106:$G$117,0)))*conv_2026*AC$7)</f>
        <v>2455824.7535960022</v>
      </c>
      <c r="AD30" s="31">
        <f>IF($B30=0,0, (INDEX(Option2!AD$106:AD$117, MATCH($D30, Option2!$G$106:$G$117,0)))*conv_2026*AD$7)</f>
        <v>2598866.1233583111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14721547.3374405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-229128.49239663096</v>
      </c>
      <c r="M31" s="31">
        <f>IF($B31=0,0, (INDEX(Option2!M$106:M$117, MATCH($D31, Option2!$G$106:$G$117,0)))*conv_2026*M$7)</f>
        <v>-458256.98479326192</v>
      </c>
      <c r="N31" s="31">
        <f>IF($B31=0,0, (INDEX(Option2!N$106:N$117, MATCH($D31, Option2!$G$106:$G$117,0)))*conv_2026*N$7)</f>
        <v>552239.49090486707</v>
      </c>
      <c r="O31" s="31">
        <f>IF($B31=0,0, (INDEX(Option2!O$106:O$117, MATCH($D31, Option2!$G$106:$G$117,0)))*conv_2026*O$7)</f>
        <v>658791.83362290252</v>
      </c>
      <c r="P31" s="31">
        <f>IF($B31=0,0, (INDEX(Option2!P$106:P$117, MATCH($D31, Option2!$G$106:$G$117,0)))*conv_2026*P$7)</f>
        <v>790526.2788187596</v>
      </c>
      <c r="Q31" s="31">
        <f>IF($B31=0,0, (INDEX(Option2!Q$106:Q$117, MATCH($D31, Option2!$G$106:$G$117,0)))*conv_2026*Q$7)</f>
        <v>903357.81363358721</v>
      </c>
      <c r="R31" s="31">
        <f>IF($B31=0,0, (INDEX(Option2!R$106:R$117, MATCH($D31, Option2!$G$106:$G$117,0)))*conv_2026*R$7)</f>
        <v>973814.34374871152</v>
      </c>
      <c r="S31" s="31">
        <f>IF($B31=0,0, (INDEX(Option2!S$106:S$117, MATCH($D31, Option2!$G$106:$G$117,0)))*conv_2026*S$7)</f>
        <v>1053088.4824328118</v>
      </c>
      <c r="T31" s="31">
        <f>IF($B31=0,0, (INDEX(Option2!T$106:T$117, MATCH($D31, Option2!$G$106:$G$117,0)))*conv_2026*T$7)</f>
        <v>1142942.6029136789</v>
      </c>
      <c r="U31" s="31">
        <f>IF($B31=0,0, (INDEX(Option2!U$106:U$117, MATCH($D31, Option2!$G$106:$G$117,0)))*conv_2026*U$7)</f>
        <v>1245732.042889761</v>
      </c>
      <c r="V31" s="31">
        <f>IF($B31=0,0, (INDEX(Option2!V$106:V$117, MATCH($D31, Option2!$G$106:$G$117,0)))*conv_2026*V$7)</f>
        <v>1364555.2427980998</v>
      </c>
      <c r="W31" s="31">
        <f>IF($B31=0,0, (INDEX(Option2!W$106:W$117, MATCH($D31, Option2!$G$106:$G$117,0)))*conv_2026*W$7)</f>
        <v>1503728.9039287225</v>
      </c>
      <c r="X31" s="31">
        <f>IF($B31=0,0, (INDEX(Option2!X$106:X$117, MATCH($D31, Option2!$G$106:$G$117,0)))*conv_2026*X$7)</f>
        <v>1669238.9381543116</v>
      </c>
      <c r="Y31" s="31">
        <f>IF($B31=0,0, (INDEX(Option2!Y$106:Y$117, MATCH($D31, Option2!$G$106:$G$117,0)))*conv_2026*Y$7)</f>
        <v>1869445.6381991245</v>
      </c>
      <c r="Z31" s="31">
        <f>IF($B31=0,0, (INDEX(Option2!Z$106:Z$117, MATCH($D31, Option2!$G$106:$G$117,0)))*conv_2026*Z$7)</f>
        <v>2116173.4065555618</v>
      </c>
      <c r="AA31" s="31">
        <f>IF($B31=0,0, (INDEX(Option2!AA$106:AA$117, MATCH($D31, Option2!$G$106:$G$117,0)))*conv_2026*AA$7)</f>
        <v>2286112.9809671426</v>
      </c>
      <c r="AB31" s="31">
        <f>IF($B31=0,0, (INDEX(Option2!AB$106:AB$117, MATCH($D31, Option2!$G$106:$G$117,0)))*conv_2026*AB$7)</f>
        <v>2448179.5586112444</v>
      </c>
      <c r="AC31" s="31">
        <f>IF($B31=0,0, (INDEX(Option2!AC$106:AC$117, MATCH($D31, Option2!$G$106:$G$117,0)))*conv_2026*AC$7)</f>
        <v>2608577.0818604226</v>
      </c>
      <c r="AD31" s="31">
        <f>IF($B31=0,0, (INDEX(Option2!AD$106:AD$117, MATCH($D31, Option2!$G$106:$G$117,0)))*conv_2026*AD$7)</f>
        <v>2751618.451622732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16104315.571283035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-254587.21377403438</v>
      </c>
      <c r="M32" s="31">
        <f>IF($B32=0,0, (INDEX(Option2!M$106:M$117, MATCH($D32, Option2!$G$106:$G$117,0)))*conv_2026*M$7)</f>
        <v>-509174.42754806875</v>
      </c>
      <c r="N32" s="31">
        <f>IF($B32=0,0, (INDEX(Option2!N$106:N$117, MATCH($D32, Option2!$G$106:$G$117,0)))*conv_2026*N$7)</f>
        <v>599825.82358213281</v>
      </c>
      <c r="O32" s="31">
        <f>IF($B32=0,0, (INDEX(Option2!O$106:O$117, MATCH($D32, Option2!$G$106:$G$117,0)))*conv_2026*O$7)</f>
        <v>717033.40057197178</v>
      </c>
      <c r="P32" s="31">
        <f>IF($B32=0,0, (INDEX(Option2!P$106:P$117, MATCH($D32, Option2!$G$106:$G$117,0)))*conv_2026*P$7)</f>
        <v>861941.29028741457</v>
      </c>
      <c r="Q32" s="31">
        <f>IF($B32=0,0, (INDEX(Option2!Q$106:Q$117, MATCH($D32, Option2!$G$106:$G$117,0)))*conv_2026*Q$7)</f>
        <v>986055.97858372494</v>
      </c>
      <c r="R32" s="31">
        <f>IF($B32=0,0, (INDEX(Option2!R$106:R$117, MATCH($D32, Option2!$G$106:$G$117,0)))*conv_2026*R$7)</f>
        <v>1063558.1617103617</v>
      </c>
      <c r="S32" s="31">
        <f>IF($B32=0,0, (INDEX(Option2!S$106:S$117, MATCH($D32, Option2!$G$106:$G$117,0)))*conv_2026*S$7)</f>
        <v>1150759.714262872</v>
      </c>
      <c r="T32" s="31">
        <f>IF($B32=0,0, (INDEX(Option2!T$106:T$117, MATCH($D32, Option2!$G$106:$G$117,0)))*conv_2026*T$7)</f>
        <v>1249599.2467918256</v>
      </c>
      <c r="U32" s="31">
        <f>IF($B32=0,0, (INDEX(Option2!U$106:U$117, MATCH($D32, Option2!$G$106:$G$117,0)))*conv_2026*U$7)</f>
        <v>1362667.6307655158</v>
      </c>
      <c r="V32" s="31">
        <f>IF($B32=0,0, (INDEX(Option2!V$106:V$117, MATCH($D32, Option2!$G$106:$G$117,0)))*conv_2026*V$7)</f>
        <v>1493373.1506646888</v>
      </c>
      <c r="W32" s="31">
        <f>IF($B32=0,0, (INDEX(Option2!W$106:W$117, MATCH($D32, Option2!$G$106:$G$117,0)))*conv_2026*W$7)</f>
        <v>1646464.1779083738</v>
      </c>
      <c r="X32" s="31">
        <f>IF($B32=0,0, (INDEX(Option2!X$106:X$117, MATCH($D32, Option2!$G$106:$G$117,0)))*conv_2026*X$7)</f>
        <v>1828525.2155565219</v>
      </c>
      <c r="Y32" s="31">
        <f>IF($B32=0,0, (INDEX(Option2!Y$106:Y$117, MATCH($D32, Option2!$G$106:$G$117,0)))*conv_2026*Y$7)</f>
        <v>2048752.5856058158</v>
      </c>
      <c r="Z32" s="31">
        <f>IF($B32=0,0, (INDEX(Option2!Z$106:Z$117, MATCH($D32, Option2!$G$106:$G$117,0)))*conv_2026*Z$7)</f>
        <v>2320153.130797897</v>
      </c>
      <c r="AA32" s="31">
        <f>IF($B32=0,0, (INDEX(Option2!AA$106:AA$117, MATCH($D32, Option2!$G$106:$G$117,0)))*conv_2026*AA$7)</f>
        <v>2507086.6626506359</v>
      </c>
      <c r="AB32" s="31">
        <f>IF($B32=0,0, (INDEX(Option2!AB$106:AB$117, MATCH($D32, Option2!$G$106:$G$117,0)))*conv_2026*AB$7)</f>
        <v>2685359.8980591479</v>
      </c>
      <c r="AC32" s="31">
        <f>IF($B32=0,0, (INDEX(Option2!AC$106:AC$117, MATCH($D32, Option2!$G$106:$G$117,0)))*conv_2026*AC$7)</f>
        <v>2861797.1736332439</v>
      </c>
      <c r="AD32" s="31">
        <f>IF($B32=0,0, (INDEX(Option2!AD$106:AD$117, MATCH($D32, Option2!$G$106:$G$117,0)))*conv_2026*AD$7)</f>
        <v>3019142.6803717841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11551049.105567651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-254587.21377403438</v>
      </c>
      <c r="M33" s="31">
        <f>IF($B33=0,0, (INDEX(Option2!M$106:M$117, MATCH($D33, Option2!$G$106:$G$117,0)))*conv_2026*M$7)</f>
        <v>-509174.42754806875</v>
      </c>
      <c r="N33" s="31">
        <f>IF($B33=0,0, (INDEX(Option2!N$106:N$117, MATCH($D33, Option2!$G$106:$G$117,0)))*conv_2026*N$7)</f>
        <v>351900.82996318076</v>
      </c>
      <c r="O33" s="31">
        <f>IF($B33=0,0, (INDEX(Option2!O$106:O$117, MATCH($D33, Option2!$G$106:$G$117,0)))*conv_2026*O$7)</f>
        <v>447797.93840941275</v>
      </c>
      <c r="P33" s="31">
        <f>IF($B33=0,0, (INDEX(Option2!P$106:P$117, MATCH($D33, Option2!$G$106:$G$117,0)))*conv_2026*P$7)</f>
        <v>566358.93908568402</v>
      </c>
      <c r="Q33" s="31">
        <f>IF($B33=0,0, (INDEX(Option2!Q$106:Q$117, MATCH($D33, Option2!$G$106:$G$117,0)))*conv_2026*Q$7)</f>
        <v>667907.32041902898</v>
      </c>
      <c r="R33" s="31">
        <f>IF($B33=0,0, (INDEX(Option2!R$106:R$117, MATCH($D33, Option2!$G$106:$G$117,0)))*conv_2026*R$7)</f>
        <v>731318.19752264069</v>
      </c>
      <c r="S33" s="31">
        <f>IF($B33=0,0, (INDEX(Option2!S$106:S$117, MATCH($D33, Option2!$G$106:$G$117,0)))*conv_2026*S$7)</f>
        <v>802664.922338331</v>
      </c>
      <c r="T33" s="31">
        <f>IF($B33=0,0, (INDEX(Option2!T$106:T$117, MATCH($D33, Option2!$G$106:$G$117,0)))*conv_2026*T$7)</f>
        <v>883533.63077111123</v>
      </c>
      <c r="U33" s="31">
        <f>IF($B33=0,0, (INDEX(Option2!U$106:U$117, MATCH($D33, Option2!$G$106:$G$117,0)))*conv_2026*U$7)</f>
        <v>976044.12674958527</v>
      </c>
      <c r="V33" s="31">
        <f>IF($B33=0,0, (INDEX(Option2!V$106:V$117, MATCH($D33, Option2!$G$106:$G$117,0)))*conv_2026*V$7)</f>
        <v>1082985.0066670901</v>
      </c>
      <c r="W33" s="31">
        <f>IF($B33=0,0, (INDEX(Option2!W$106:W$117, MATCH($D33, Option2!$G$106:$G$117,0)))*conv_2026*W$7)</f>
        <v>1208241.3016846508</v>
      </c>
      <c r="X33" s="31">
        <f>IF($B33=0,0, (INDEX(Option2!X$106:X$117, MATCH($D33, Option2!$G$106:$G$117,0)))*conv_2026*X$7)</f>
        <v>1357200.3324876807</v>
      </c>
      <c r="Y33" s="31">
        <f>IF($B33=0,0, (INDEX(Option2!Y$106:Y$117, MATCH($D33, Option2!$G$106:$G$117,0)))*conv_2026*Y$7)</f>
        <v>1537386.3625280124</v>
      </c>
      <c r="Z33" s="31">
        <f>IF($B33=0,0, (INDEX(Option2!Z$106:Z$117, MATCH($D33, Option2!$G$106:$G$117,0)))*conv_2026*Z$7)</f>
        <v>1759441.3540488062</v>
      </c>
      <c r="AA33" s="31">
        <f>IF($B33=0,0, (INDEX(Option2!AA$106:AA$117, MATCH($D33, Option2!$G$106:$G$117,0)))*conv_2026*AA$7)</f>
        <v>1912386.9710192287</v>
      </c>
      <c r="AB33" s="31">
        <f>IF($B33=0,0, (INDEX(Option2!AB$106:AB$117, MATCH($D33, Option2!$G$106:$G$117,0)))*conv_2026*AB$7)</f>
        <v>2058246.8908989204</v>
      </c>
      <c r="AC33" s="31">
        <f>IF($B33=0,0, (INDEX(Option2!AC$106:AC$117, MATCH($D33, Option2!$G$106:$G$117,0)))*conv_2026*AC$7)</f>
        <v>2202604.661823181</v>
      </c>
      <c r="AD33" s="31">
        <f>IF($B33=0,0, (INDEX(Option2!AD$106:AD$117, MATCH($D33, Option2!$G$106:$G$117,0)))*conv_2026*AD$7)</f>
        <v>2331341.894609259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10657184.106552493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-280045.93515143782</v>
      </c>
      <c r="M34" s="31">
        <f>IF($B34=0,0, (INDEX(Option2!M$106:M$117, MATCH($D34, Option2!$G$106:$G$117,0)))*conv_2026*M$7)</f>
        <v>-560091.87030287564</v>
      </c>
      <c r="N34" s="31">
        <f>IF($B34=0,0, (INDEX(Option2!N$106:N$117, MATCH($D34, Option2!$G$106:$G$117,0)))*conv_2026*N$7)</f>
        <v>275524.66583097039</v>
      </c>
      <c r="O34" s="31">
        <f>IF($B34=0,0, (INDEX(Option2!O$106:O$117, MATCH($D34, Option2!$G$106:$G$117,0)))*conv_2026*O$7)</f>
        <v>371421.77427720244</v>
      </c>
      <c r="P34" s="31">
        <f>IF($B34=0,0, (INDEX(Option2!P$106:P$117, MATCH($D34, Option2!$G$106:$G$117,0)))*conv_2026*P$7)</f>
        <v>489982.77495347377</v>
      </c>
      <c r="Q34" s="31">
        <f>IF($B34=0,0, (INDEX(Option2!Q$106:Q$117, MATCH($D34, Option2!$G$106:$G$117,0)))*conv_2026*Q$7)</f>
        <v>591531.15628681856</v>
      </c>
      <c r="R34" s="31">
        <f>IF($B34=0,0, (INDEX(Option2!R$106:R$117, MATCH($D34, Option2!$G$106:$G$117,0)))*conv_2026*R$7)</f>
        <v>654942.03339043038</v>
      </c>
      <c r="S34" s="31">
        <f>IF($B34=0,0, (INDEX(Option2!S$106:S$117, MATCH($D34, Option2!$G$106:$G$117,0)))*conv_2026*S$7)</f>
        <v>726288.75820612069</v>
      </c>
      <c r="T34" s="31">
        <f>IF($B34=0,0, (INDEX(Option2!T$106:T$117, MATCH($D34, Option2!$G$106:$G$117,0)))*conv_2026*T$7)</f>
        <v>807157.46663890104</v>
      </c>
      <c r="U34" s="31">
        <f>IF($B34=0,0, (INDEX(Option2!U$106:U$117, MATCH($D34, Option2!$G$106:$G$117,0)))*conv_2026*U$7)</f>
        <v>899667.96261737496</v>
      </c>
      <c r="V34" s="31">
        <f>IF($B34=0,0, (INDEX(Option2!V$106:V$117, MATCH($D34, Option2!$G$106:$G$117,0)))*conv_2026*V$7)</f>
        <v>1006608.8425348798</v>
      </c>
      <c r="W34" s="31">
        <f>IF($B34=0,0, (INDEX(Option2!W$106:W$117, MATCH($D34, Option2!$G$106:$G$117,0)))*conv_2026*W$7)</f>
        <v>1131865.1375524404</v>
      </c>
      <c r="X34" s="31">
        <f>IF($B34=0,0, (INDEX(Option2!X$106:X$117, MATCH($D34, Option2!$G$106:$G$117,0)))*conv_2026*X$7)</f>
        <v>1280824.1683554705</v>
      </c>
      <c r="Y34" s="31">
        <f>IF($B34=0,0, (INDEX(Option2!Y$106:Y$117, MATCH($D34, Option2!$G$106:$G$117,0)))*conv_2026*Y$7)</f>
        <v>1461010.1983958022</v>
      </c>
      <c r="Z34" s="31">
        <f>IF($B34=0,0, (INDEX(Option2!Z$106:Z$117, MATCH($D34, Option2!$G$106:$G$117,0)))*conv_2026*Z$7)</f>
        <v>1683065.1899165958</v>
      </c>
      <c r="AA34" s="31">
        <f>IF($B34=0,0, (INDEX(Option2!AA$106:AA$117, MATCH($D34, Option2!$G$106:$G$117,0)))*conv_2026*AA$7)</f>
        <v>1836010.8068870183</v>
      </c>
      <c r="AB34" s="31">
        <f>IF($B34=0,0, (INDEX(Option2!AB$106:AB$117, MATCH($D34, Option2!$G$106:$G$117,0)))*conv_2026*AB$7)</f>
        <v>1981870.7267667102</v>
      </c>
      <c r="AC34" s="31">
        <f>IF($B34=0,0, (INDEX(Option2!AC$106:AC$117, MATCH($D34, Option2!$G$106:$G$117,0)))*conv_2026*AC$7)</f>
        <v>2126228.4976909705</v>
      </c>
      <c r="AD34" s="31">
        <f>IF($B34=0,0, (INDEX(Option2!AD$106:AD$117, MATCH($D34, Option2!$G$106:$G$117,0)))*conv_2026*AD$7)</f>
        <v>2254965.7304770485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13827682.338425342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-254587.21377403438</v>
      </c>
      <c r="M35" s="31">
        <f>IF($B35=0,0, (INDEX(Option2!M$106:M$117, MATCH($D35, Option2!$G$106:$G$117,0)))*conv_2026*M$7)</f>
        <v>-509174.42754806875</v>
      </c>
      <c r="N35" s="31">
        <f>IF($B35=0,0, (INDEX(Option2!N$106:N$117, MATCH($D35, Option2!$G$106:$G$117,0)))*conv_2026*N$7)</f>
        <v>475863.32677265676</v>
      </c>
      <c r="O35" s="31">
        <f>IF($B35=0,0, (INDEX(Option2!O$106:O$117, MATCH($D35, Option2!$G$106:$G$117,0)))*conv_2026*O$7)</f>
        <v>582415.66949069232</v>
      </c>
      <c r="P35" s="31">
        <f>IF($B35=0,0, (INDEX(Option2!P$106:P$117, MATCH($D35, Option2!$G$106:$G$117,0)))*conv_2026*P$7)</f>
        <v>714150.11468654929</v>
      </c>
      <c r="Q35" s="31">
        <f>IF($B35=0,0, (INDEX(Option2!Q$106:Q$117, MATCH($D35, Option2!$G$106:$G$117,0)))*conv_2026*Q$7)</f>
        <v>826981.6495013769</v>
      </c>
      <c r="R35" s="31">
        <f>IF($B35=0,0, (INDEX(Option2!R$106:R$117, MATCH($D35, Option2!$G$106:$G$117,0)))*conv_2026*R$7)</f>
        <v>897438.17961650121</v>
      </c>
      <c r="S35" s="31">
        <f>IF($B35=0,0, (INDEX(Option2!S$106:S$117, MATCH($D35, Option2!$G$106:$G$117,0)))*conv_2026*S$7)</f>
        <v>976712.31830060144</v>
      </c>
      <c r="T35" s="31">
        <f>IF($B35=0,0, (INDEX(Option2!T$106:T$117, MATCH($D35, Option2!$G$106:$G$117,0)))*conv_2026*T$7)</f>
        <v>1066566.4387814684</v>
      </c>
      <c r="U35" s="31">
        <f>IF($B35=0,0, (INDEX(Option2!U$106:U$117, MATCH($D35, Option2!$G$106:$G$117,0)))*conv_2026*U$7)</f>
        <v>1169355.8787575506</v>
      </c>
      <c r="V35" s="31">
        <f>IF($B35=0,0, (INDEX(Option2!V$106:V$117, MATCH($D35, Option2!$G$106:$G$117,0)))*conv_2026*V$7)</f>
        <v>1288179.0786658893</v>
      </c>
      <c r="W35" s="31">
        <f>IF($B35=0,0, (INDEX(Option2!W$106:W$117, MATCH($D35, Option2!$G$106:$G$117,0)))*conv_2026*W$7)</f>
        <v>1427352.7397965123</v>
      </c>
      <c r="X35" s="31">
        <f>IF($B35=0,0, (INDEX(Option2!X$106:X$117, MATCH($D35, Option2!$G$106:$G$117,0)))*conv_2026*X$7)</f>
        <v>1592862.7740221014</v>
      </c>
      <c r="Y35" s="31">
        <f>IF($B35=0,0, (INDEX(Option2!Y$106:Y$117, MATCH($D35, Option2!$G$106:$G$117,0)))*conv_2026*Y$7)</f>
        <v>1793069.4740669141</v>
      </c>
      <c r="Z35" s="31">
        <f>IF($B35=0,0, (INDEX(Option2!Z$106:Z$117, MATCH($D35, Option2!$G$106:$G$117,0)))*conv_2026*Z$7)</f>
        <v>2039797.2424233516</v>
      </c>
      <c r="AA35" s="31">
        <f>IF($B35=0,0, (INDEX(Option2!AA$106:AA$117, MATCH($D35, Option2!$G$106:$G$117,0)))*conv_2026*AA$7)</f>
        <v>2209736.8168349322</v>
      </c>
      <c r="AB35" s="31">
        <f>IF($B35=0,0, (INDEX(Option2!AB$106:AB$117, MATCH($D35, Option2!$G$106:$G$117,0)))*conv_2026*AB$7)</f>
        <v>2371803.394479034</v>
      </c>
      <c r="AC35" s="31">
        <f>IF($B35=0,0, (INDEX(Option2!AC$106:AC$117, MATCH($D35, Option2!$G$106:$G$117,0)))*conv_2026*AC$7)</f>
        <v>2532200.9177282122</v>
      </c>
      <c r="AD35" s="31">
        <f>IF($B35=0,0, (INDEX(Option2!AD$106:AD$117, MATCH($D35, Option2!$G$106:$G$117,0)))*conv_2026*AD$7)</f>
        <v>2675242.2874905216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13827682.338425342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-254587.21377403438</v>
      </c>
      <c r="M36" s="31">
        <f>IF($B36=0,0, (INDEX(Option2!M$106:M$117, MATCH($D36, Option2!$G$106:$G$117,0)))*conv_2026*M$7)</f>
        <v>-509174.42754806875</v>
      </c>
      <c r="N36" s="31">
        <f>IF($B36=0,0, (INDEX(Option2!N$106:N$117, MATCH($D36, Option2!$G$106:$G$117,0)))*conv_2026*N$7)</f>
        <v>475863.32677265676</v>
      </c>
      <c r="O36" s="31">
        <f>IF($B36=0,0, (INDEX(Option2!O$106:O$117, MATCH($D36, Option2!$G$106:$G$117,0)))*conv_2026*O$7)</f>
        <v>582415.66949069232</v>
      </c>
      <c r="P36" s="31">
        <f>IF($B36=0,0, (INDEX(Option2!P$106:P$117, MATCH($D36, Option2!$G$106:$G$117,0)))*conv_2026*P$7)</f>
        <v>714150.11468654929</v>
      </c>
      <c r="Q36" s="31">
        <f>IF($B36=0,0, (INDEX(Option2!Q$106:Q$117, MATCH($D36, Option2!$G$106:$G$117,0)))*conv_2026*Q$7)</f>
        <v>826981.6495013769</v>
      </c>
      <c r="R36" s="31">
        <f>IF($B36=0,0, (INDEX(Option2!R$106:R$117, MATCH($D36, Option2!$G$106:$G$117,0)))*conv_2026*R$7)</f>
        <v>897438.17961650121</v>
      </c>
      <c r="S36" s="31">
        <f>IF($B36=0,0, (INDEX(Option2!S$106:S$117, MATCH($D36, Option2!$G$106:$G$117,0)))*conv_2026*S$7)</f>
        <v>976712.31830060144</v>
      </c>
      <c r="T36" s="31">
        <f>IF($B36=0,0, (INDEX(Option2!T$106:T$117, MATCH($D36, Option2!$G$106:$G$117,0)))*conv_2026*T$7)</f>
        <v>1066566.4387814684</v>
      </c>
      <c r="U36" s="31">
        <f>IF($B36=0,0, (INDEX(Option2!U$106:U$117, MATCH($D36, Option2!$G$106:$G$117,0)))*conv_2026*U$7)</f>
        <v>1169355.8787575506</v>
      </c>
      <c r="V36" s="31">
        <f>IF($B36=0,0, (INDEX(Option2!V$106:V$117, MATCH($D36, Option2!$G$106:$G$117,0)))*conv_2026*V$7)</f>
        <v>1288179.0786658893</v>
      </c>
      <c r="W36" s="31">
        <f>IF($B36=0,0, (INDEX(Option2!W$106:W$117, MATCH($D36, Option2!$G$106:$G$117,0)))*conv_2026*W$7)</f>
        <v>1427352.7397965123</v>
      </c>
      <c r="X36" s="31">
        <f>IF($B36=0,0, (INDEX(Option2!X$106:X$117, MATCH($D36, Option2!$G$106:$G$117,0)))*conv_2026*X$7)</f>
        <v>1592862.7740221014</v>
      </c>
      <c r="Y36" s="31">
        <f>IF($B36=0,0, (INDEX(Option2!Y$106:Y$117, MATCH($D36, Option2!$G$106:$G$117,0)))*conv_2026*Y$7)</f>
        <v>1793069.4740669141</v>
      </c>
      <c r="Z36" s="31">
        <f>IF($B36=0,0, (INDEX(Option2!Z$106:Z$117, MATCH($D36, Option2!$G$106:$G$117,0)))*conv_2026*Z$7)</f>
        <v>2039797.2424233516</v>
      </c>
      <c r="AA36" s="31">
        <f>IF($B36=0,0, (INDEX(Option2!AA$106:AA$117, MATCH($D36, Option2!$G$106:$G$117,0)))*conv_2026*AA$7)</f>
        <v>2209736.8168349322</v>
      </c>
      <c r="AB36" s="31">
        <f>IF($B36=0,0, (INDEX(Option2!AB$106:AB$117, MATCH($D36, Option2!$G$106:$G$117,0)))*conv_2026*AB$7)</f>
        <v>2371803.394479034</v>
      </c>
      <c r="AC36" s="31">
        <f>IF($B36=0,0, (INDEX(Option2!AC$106:AC$117, MATCH($D36, Option2!$G$106:$G$117,0)))*conv_2026*AC$7)</f>
        <v>2532200.9177282122</v>
      </c>
      <c r="AD36" s="31">
        <f>IF($B36=0,0, (INDEX(Option2!AD$106:AD$117, MATCH($D36, Option2!$G$106:$G$117,0)))*conv_2026*AD$7)</f>
        <v>2675242.2874905216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13827682.338425342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-254587.21377403438</v>
      </c>
      <c r="M37" s="31">
        <f>IF($B37=0,0, (INDEX(Option2!M$106:M$117, MATCH($D37, Option2!$G$106:$G$117,0)))*conv_2026*M$7)</f>
        <v>-509174.42754806875</v>
      </c>
      <c r="N37" s="31">
        <f>IF($B37=0,0, (INDEX(Option2!N$106:N$117, MATCH($D37, Option2!$G$106:$G$117,0)))*conv_2026*N$7)</f>
        <v>475863.32677265676</v>
      </c>
      <c r="O37" s="31">
        <f>IF($B37=0,0, (INDEX(Option2!O$106:O$117, MATCH($D37, Option2!$G$106:$G$117,0)))*conv_2026*O$7)</f>
        <v>582415.66949069232</v>
      </c>
      <c r="P37" s="31">
        <f>IF($B37=0,0, (INDEX(Option2!P$106:P$117, MATCH($D37, Option2!$G$106:$G$117,0)))*conv_2026*P$7)</f>
        <v>714150.11468654929</v>
      </c>
      <c r="Q37" s="31">
        <f>IF($B37=0,0, (INDEX(Option2!Q$106:Q$117, MATCH($D37, Option2!$G$106:$G$117,0)))*conv_2026*Q$7)</f>
        <v>826981.6495013769</v>
      </c>
      <c r="R37" s="31">
        <f>IF($B37=0,0, (INDEX(Option2!R$106:R$117, MATCH($D37, Option2!$G$106:$G$117,0)))*conv_2026*R$7)</f>
        <v>897438.17961650121</v>
      </c>
      <c r="S37" s="31">
        <f>IF($B37=0,0, (INDEX(Option2!S$106:S$117, MATCH($D37, Option2!$G$106:$G$117,0)))*conv_2026*S$7)</f>
        <v>976712.31830060144</v>
      </c>
      <c r="T37" s="31">
        <f>IF($B37=0,0, (INDEX(Option2!T$106:T$117, MATCH($D37, Option2!$G$106:$G$117,0)))*conv_2026*T$7)</f>
        <v>1066566.4387814684</v>
      </c>
      <c r="U37" s="31">
        <f>IF($B37=0,0, (INDEX(Option2!U$106:U$117, MATCH($D37, Option2!$G$106:$G$117,0)))*conv_2026*U$7)</f>
        <v>1169355.8787575506</v>
      </c>
      <c r="V37" s="31">
        <f>IF($B37=0,0, (INDEX(Option2!V$106:V$117, MATCH($D37, Option2!$G$106:$G$117,0)))*conv_2026*V$7)</f>
        <v>1288179.0786658893</v>
      </c>
      <c r="W37" s="31">
        <f>IF($B37=0,0, (INDEX(Option2!W$106:W$117, MATCH($D37, Option2!$G$106:$G$117,0)))*conv_2026*W$7)</f>
        <v>1427352.7397965123</v>
      </c>
      <c r="X37" s="31">
        <f>IF($B37=0,0, (INDEX(Option2!X$106:X$117, MATCH($D37, Option2!$G$106:$G$117,0)))*conv_2026*X$7)</f>
        <v>1592862.7740221014</v>
      </c>
      <c r="Y37" s="31">
        <f>IF($B37=0,0, (INDEX(Option2!Y$106:Y$117, MATCH($D37, Option2!$G$106:$G$117,0)))*conv_2026*Y$7)</f>
        <v>1793069.4740669141</v>
      </c>
      <c r="Z37" s="31">
        <f>IF($B37=0,0, (INDEX(Option2!Z$106:Z$117, MATCH($D37, Option2!$G$106:$G$117,0)))*conv_2026*Z$7)</f>
        <v>2039797.2424233516</v>
      </c>
      <c r="AA37" s="31">
        <f>IF($B37=0,0, (INDEX(Option2!AA$106:AA$117, MATCH($D37, Option2!$G$106:$G$117,0)))*conv_2026*AA$7)</f>
        <v>2209736.8168349322</v>
      </c>
      <c r="AB37" s="31">
        <f>IF($B37=0,0, (INDEX(Option2!AB$106:AB$117, MATCH($D37, Option2!$G$106:$G$117,0)))*conv_2026*AB$7)</f>
        <v>2371803.394479034</v>
      </c>
      <c r="AC37" s="31">
        <f>IF($B37=0,0, (INDEX(Option2!AC$106:AC$117, MATCH($D37, Option2!$G$106:$G$117,0)))*conv_2026*AC$7)</f>
        <v>2532200.9177282122</v>
      </c>
      <c r="AD37" s="31">
        <f>IF($B37=0,0, (INDEX(Option2!AD$106:AD$117, MATCH($D37, Option2!$G$106:$G$117,0)))*conv_2026*AD$7)</f>
        <v>2675242.2874905216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-123946.90657674885</v>
      </c>
      <c r="M40" s="31">
        <f>Consol!M50</f>
        <v>-247893.8131534977</v>
      </c>
      <c r="N40" s="31">
        <f>Consol!N50</f>
        <v>161301.3606945331</v>
      </c>
      <c r="O40" s="31">
        <f>Consol!O50</f>
        <v>212517.54742392118</v>
      </c>
      <c r="P40" s="31">
        <f>Consol!P50</f>
        <v>269453.94317527418</v>
      </c>
      <c r="Q40" s="31">
        <f>Consol!Q50</f>
        <v>158583.04494289157</v>
      </c>
      <c r="R40" s="31">
        <f>Consol!R50</f>
        <v>54852.498794968473</v>
      </c>
      <c r="S40" s="31">
        <f>Consol!S50</f>
        <v>846072.01110331598</v>
      </c>
      <c r="T40" s="31">
        <f>Consol!T50</f>
        <v>935926.13158418308</v>
      </c>
      <c r="U40" s="31">
        <f>Consol!U50</f>
        <v>1038715.5715602653</v>
      </c>
      <c r="V40" s="31">
        <f>Consol!V50</f>
        <v>1157538.771468604</v>
      </c>
      <c r="W40" s="31">
        <f>Consol!W50</f>
        <v>1296712.4325992267</v>
      </c>
      <c r="X40" s="31">
        <f>Consol!X50</f>
        <v>1462222.4668248158</v>
      </c>
      <c r="Y40" s="31">
        <f>Consol!Y50</f>
        <v>1662429.1668696285</v>
      </c>
      <c r="Z40" s="31">
        <f>Consol!Z50</f>
        <v>1909156.9352260663</v>
      </c>
      <c r="AA40" s="31">
        <f>Consol!AA50</f>
        <v>2079096.5096376471</v>
      </c>
      <c r="AB40" s="31">
        <f>Consol!AB50</f>
        <v>2241163.0872817482</v>
      </c>
      <c r="AC40" s="31">
        <f>Consol!AC50</f>
        <v>2401560.6105309264</v>
      </c>
      <c r="AD40" s="31">
        <f>Consol!AD50</f>
        <v>2544601.9802932362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189</v>
      </c>
      <c r="D42" s="253" t="str">
        <f>A42&amp;B42</f>
        <v>Option 3NPV</v>
      </c>
      <c r="E42" s="254"/>
      <c r="F42" s="31">
        <f t="shared" ref="F42:F51" si="4">SUMPRODUCT($H42:$AG42, $H$5:$AG$5)</f>
        <v>11250525.286622945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-123946.90657674885</v>
      </c>
      <c r="M42" s="31">
        <f>(INDEX(Option3!M$106:M$117, MATCH($D42, Option3!$G$106:$G$117,0)))*conv_2026*M$7</f>
        <v>-247893.8131534977</v>
      </c>
      <c r="N42" s="31">
        <f>(INDEX(Option3!N$106:N$117, MATCH($D42, Option3!$G$106:$G$117,0)))*conv_2026*N$7</f>
        <v>161301.36069453313</v>
      </c>
      <c r="O42" s="31">
        <f>(INDEX(Option3!O$106:O$117, MATCH($D42, Option3!$G$106:$G$117,0)))*conv_2026*O$7</f>
        <v>212517.54742392109</v>
      </c>
      <c r="P42" s="31">
        <f>(INDEX(Option3!P$106:P$117, MATCH($D42, Option3!$G$106:$G$117,0)))*conv_2026*P$7</f>
        <v>269453.94317527412</v>
      </c>
      <c r="Q42" s="31">
        <f>(INDEX(Option3!Q$106:Q$117, MATCH($D42, Option3!$G$106:$G$117,0)))*conv_2026*Q$7</f>
        <v>158583.04494289166</v>
      </c>
      <c r="R42" s="31">
        <f>(INDEX(Option3!R$106:R$117, MATCH($D42, Option3!$G$106:$G$117,0)))*conv_2026*R$7</f>
        <v>54852.498794968436</v>
      </c>
      <c r="S42" s="31">
        <f>(INDEX(Option3!S$106:S$117, MATCH($D42, Option3!$G$106:$G$117,0)))*conv_2026*S$7</f>
        <v>846072.01110331598</v>
      </c>
      <c r="T42" s="31">
        <f>(INDEX(Option3!T$106:T$117, MATCH($D42, Option3!$G$106:$G$117,0)))*conv_2026*T$7</f>
        <v>935926.13158418296</v>
      </c>
      <c r="U42" s="31">
        <f>(INDEX(Option3!U$106:U$117, MATCH($D42, Option3!$G$106:$G$117,0)))*conv_2026*U$7</f>
        <v>1038715.5715602651</v>
      </c>
      <c r="V42" s="31">
        <f>(INDEX(Option3!V$106:V$117, MATCH($D42, Option3!$G$106:$G$117,0)))*conv_2026*V$7</f>
        <v>1157538.771468604</v>
      </c>
      <c r="W42" s="31">
        <f>(INDEX(Option3!W$106:W$117, MATCH($D42, Option3!$G$106:$G$117,0)))*conv_2026*W$7</f>
        <v>1296712.4325992267</v>
      </c>
      <c r="X42" s="31">
        <f>(INDEX(Option3!X$106:X$117, MATCH($D42, Option3!$G$106:$G$117,0)))*conv_2026*X$7</f>
        <v>1462222.4668248158</v>
      </c>
      <c r="Y42" s="31">
        <f>(INDEX(Option3!Y$106:Y$117, MATCH($D42, Option3!$G$106:$G$117,0)))*conv_2026*Y$7</f>
        <v>1662429.1668696285</v>
      </c>
      <c r="Z42" s="31">
        <f>(INDEX(Option3!Z$106:Z$117, MATCH($D42, Option3!$G$106:$G$117,0)))*conv_2026*Z$7</f>
        <v>1909156.935226066</v>
      </c>
      <c r="AA42" s="31">
        <f>(INDEX(Option3!AA$106:AA$117, MATCH($D42, Option3!$G$106:$G$117,0)))*conv_2026*AA$7</f>
        <v>2079096.5096376468</v>
      </c>
      <c r="AB42" s="31">
        <f>(INDEX(Option3!AB$106:AB$117, MATCH($D42, Option3!$G$106:$G$117,0)))*conv_2026*AB$7</f>
        <v>2241163.0872817487</v>
      </c>
      <c r="AC42" s="31">
        <f>(INDEX(Option3!AC$106:AC$117, MATCH($D42, Option3!$G$106:$G$117,0)))*conv_2026*AC$7</f>
        <v>2401560.6105309264</v>
      </c>
      <c r="AD42" s="31">
        <f>(INDEX(Option3!AD$106:AD$117, MATCH($D42, Option3!$G$106:$G$117,0)))*conv_2026*AD$7</f>
        <v>2544601.9802932362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10413023.022976728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-136341.59723442374</v>
      </c>
      <c r="M44" s="31">
        <f>(INDEX(Option3!M$106:M$117, MATCH($D44, Option3!$G$106:$G$117,0)))*conv_2026*M$7</f>
        <v>-272683.19446884748</v>
      </c>
      <c r="N44" s="31">
        <f>(INDEX(Option3!N$106:N$117, MATCH($D44, Option3!$G$106:$G$117,0)))*conv_2026*N$7</f>
        <v>124117.28872150845</v>
      </c>
      <c r="O44" s="31">
        <f>(INDEX(Option3!O$106:O$117, MATCH($D44, Option3!$G$106:$G$117,0)))*conv_2026*O$7</f>
        <v>175333.47545089643</v>
      </c>
      <c r="P44" s="31">
        <f>(INDEX(Option3!P$106:P$117, MATCH($D44, Option3!$G$106:$G$117,0)))*conv_2026*P$7</f>
        <v>232269.87120224946</v>
      </c>
      <c r="Q44" s="31">
        <f>(INDEX(Option3!Q$106:Q$117, MATCH($D44, Option3!$G$106:$G$117,0)))*conv_2026*Q$7</f>
        <v>103980.26534356226</v>
      </c>
      <c r="R44" s="31">
        <f>(INDEX(Option3!R$106:R$117, MATCH($D44, Option3!$G$106:$G$117,0)))*conv_2026*R$7</f>
        <v>-17168.988430665693</v>
      </c>
      <c r="S44" s="31">
        <f>(INDEX(Option3!S$106:S$117, MATCH($D44, Option3!$G$106:$G$117,0)))*conv_2026*S$7</f>
        <v>756631.81625137699</v>
      </c>
      <c r="T44" s="31">
        <f>(INDEX(Option3!T$106:T$117, MATCH($D44, Option3!$G$106:$G$117,0)))*conv_2026*T$7</f>
        <v>846485.93673224398</v>
      </c>
      <c r="U44" s="31">
        <f>(INDEX(Option3!U$106:U$117, MATCH($D44, Option3!$G$106:$G$117,0)))*conv_2026*U$7</f>
        <v>949275.37670832616</v>
      </c>
      <c r="V44" s="31">
        <f>(INDEX(Option3!V$106:V$117, MATCH($D44, Option3!$G$106:$G$117,0)))*conv_2026*V$7</f>
        <v>1068098.5766166649</v>
      </c>
      <c r="W44" s="31">
        <f>(INDEX(Option3!W$106:W$117, MATCH($D44, Option3!$G$106:$G$117,0)))*conv_2026*W$7</f>
        <v>1207272.2377472878</v>
      </c>
      <c r="X44" s="31">
        <f>(INDEX(Option3!X$106:X$117, MATCH($D44, Option3!$G$106:$G$117,0)))*conv_2026*X$7</f>
        <v>1372782.271972877</v>
      </c>
      <c r="Y44" s="31">
        <f>(INDEX(Option3!Y$106:Y$117, MATCH($D44, Option3!$G$106:$G$117,0)))*conv_2026*Y$7</f>
        <v>1572988.9720176896</v>
      </c>
      <c r="Z44" s="31">
        <f>(INDEX(Option3!Z$106:Z$117, MATCH($D44, Option3!$G$106:$G$117,0)))*conv_2026*Z$7</f>
        <v>1819716.7403741272</v>
      </c>
      <c r="AA44" s="31">
        <f>(INDEX(Option3!AA$106:AA$117, MATCH($D44, Option3!$G$106:$G$117,0)))*conv_2026*AA$7</f>
        <v>1989656.314785708</v>
      </c>
      <c r="AB44" s="31">
        <f>(INDEX(Option3!AB$106:AB$117, MATCH($D44, Option3!$G$106:$G$117,0)))*conv_2026*AB$7</f>
        <v>2151722.8924298096</v>
      </c>
      <c r="AC44" s="31">
        <f>(INDEX(Option3!AC$106:AC$117, MATCH($D44, Option3!$G$106:$G$117,0)))*conv_2026*AC$7</f>
        <v>2312120.4156789877</v>
      </c>
      <c r="AD44" s="31">
        <f>(INDEX(Option3!AD$106:AD$117, MATCH($D44, Option3!$G$106:$G$117,0)))*conv_2026*AD$7</f>
        <v>2455161.7854412971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12088027.55026916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-111552.21591907395</v>
      </c>
      <c r="M45" s="31">
        <f>(INDEX(Option3!M$106:M$117, MATCH($D45, Option3!$G$106:$G$117,0)))*conv_2026*M$7</f>
        <v>-223104.4318381479</v>
      </c>
      <c r="N45" s="31">
        <f>(INDEX(Option3!N$106:N$117, MATCH($D45, Option3!$G$106:$G$117,0)))*conv_2026*N$7</f>
        <v>198485.43266755776</v>
      </c>
      <c r="O45" s="31">
        <f>(INDEX(Option3!O$106:O$117, MATCH($D45, Option3!$G$106:$G$117,0)))*conv_2026*O$7</f>
        <v>249701.61939694575</v>
      </c>
      <c r="P45" s="31">
        <f>(INDEX(Option3!P$106:P$117, MATCH($D45, Option3!$G$106:$G$117,0)))*conv_2026*P$7</f>
        <v>306638.01514829876</v>
      </c>
      <c r="Q45" s="31">
        <f>(INDEX(Option3!Q$106:Q$117, MATCH($D45, Option3!$G$106:$G$117,0)))*conv_2026*Q$7</f>
        <v>213185.82454222106</v>
      </c>
      <c r="R45" s="31">
        <f>(INDEX(Option3!R$106:R$117, MATCH($D45, Option3!$G$106:$G$117,0)))*conv_2026*R$7</f>
        <v>126873.98602060256</v>
      </c>
      <c r="S45" s="31">
        <f>(INDEX(Option3!S$106:S$117, MATCH($D45, Option3!$G$106:$G$117,0)))*conv_2026*S$7</f>
        <v>935512.20595525485</v>
      </c>
      <c r="T45" s="31">
        <f>(INDEX(Option3!T$106:T$117, MATCH($D45, Option3!$G$106:$G$117,0)))*conv_2026*T$7</f>
        <v>1025366.3264361218</v>
      </c>
      <c r="U45" s="31">
        <f>(INDEX(Option3!U$106:U$117, MATCH($D45, Option3!$G$106:$G$117,0)))*conv_2026*U$7</f>
        <v>1128155.7664122041</v>
      </c>
      <c r="V45" s="31">
        <f>(INDEX(Option3!V$106:V$117, MATCH($D45, Option3!$G$106:$G$117,0)))*conv_2026*V$7</f>
        <v>1246978.9663205429</v>
      </c>
      <c r="W45" s="31">
        <f>(INDEX(Option3!W$106:W$117, MATCH($D45, Option3!$G$106:$G$117,0)))*conv_2026*W$7</f>
        <v>1386152.6274511656</v>
      </c>
      <c r="X45" s="31">
        <f>(INDEX(Option3!X$106:X$117, MATCH($D45, Option3!$G$106:$G$117,0)))*conv_2026*X$7</f>
        <v>1551662.6616767547</v>
      </c>
      <c r="Y45" s="31">
        <f>(INDEX(Option3!Y$106:Y$117, MATCH($D45, Option3!$G$106:$G$117,0)))*conv_2026*Y$7</f>
        <v>1751869.3617215676</v>
      </c>
      <c r="Z45" s="31">
        <f>(INDEX(Option3!Z$106:Z$117, MATCH($D45, Option3!$G$106:$G$117,0)))*conv_2026*Z$7</f>
        <v>1998597.1300780049</v>
      </c>
      <c r="AA45" s="31">
        <f>(INDEX(Option3!AA$106:AA$117, MATCH($D45, Option3!$G$106:$G$117,0)))*conv_2026*AA$7</f>
        <v>2168536.7044895855</v>
      </c>
      <c r="AB45" s="31">
        <f>(INDEX(Option3!AB$106:AB$117, MATCH($D45, Option3!$G$106:$G$117,0)))*conv_2026*AB$7</f>
        <v>2330603.2821336873</v>
      </c>
      <c r="AC45" s="31">
        <f>(INDEX(Option3!AC$106:AC$117, MATCH($D45, Option3!$G$106:$G$117,0)))*conv_2026*AC$7</f>
        <v>2491000.8053828655</v>
      </c>
      <c r="AD45" s="31">
        <f>(INDEX(Option3!AD$106:AD$117, MATCH($D45, Option3!$G$106:$G$117,0)))*conv_2026*AD$7</f>
        <v>2634042.1751451753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13213080.078931456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-123946.90657674885</v>
      </c>
      <c r="M46" s="31">
        <f>(INDEX(Option3!M$106:M$117, MATCH($D46, Option3!$G$106:$G$117,0)))*conv_2026*M$7</f>
        <v>-247893.8131534977</v>
      </c>
      <c r="N46" s="31">
        <f>(INDEX(Option3!N$106:N$117, MATCH($D46, Option3!$G$106:$G$117,0)))*conv_2026*N$7</f>
        <v>214615.56873701105</v>
      </c>
      <c r="O46" s="31">
        <f>(INDEX(Option3!O$106:O$117, MATCH($D46, Option3!$G$106:$G$117,0)))*conv_2026*O$7</f>
        <v>270953.37413933786</v>
      </c>
      <c r="P46" s="31">
        <f>(INDEX(Option3!P$106:P$117, MATCH($D46, Option3!$G$106:$G$117,0)))*conv_2026*P$7</f>
        <v>333583.40946582617</v>
      </c>
      <c r="Q46" s="31">
        <f>(INDEX(Option3!Q$106:Q$117, MATCH($D46, Option3!$G$106:$G$117,0)))*conv_2026*Q$7</f>
        <v>229044.12903651022</v>
      </c>
      <c r="R46" s="31">
        <f>(INDEX(Option3!R$106:R$117, MATCH($D46, Option3!$G$106:$G$117,0)))*conv_2026*R$7</f>
        <v>132359.23590009942</v>
      </c>
      <c r="S46" s="31">
        <f>(INDEX(Option3!S$106:S$117, MATCH($D46, Option3!$G$106:$G$117,0)))*conv_2026*S$7</f>
        <v>1020119.4070655864</v>
      </c>
      <c r="T46" s="31">
        <f>(INDEX(Option3!T$106:T$117, MATCH($D46, Option3!$G$106:$G$117,0)))*conv_2026*T$7</f>
        <v>1118958.93959454</v>
      </c>
      <c r="U46" s="31">
        <f>(INDEX(Option3!U$106:U$117, MATCH($D46, Option3!$G$106:$G$117,0)))*conv_2026*U$7</f>
        <v>1232027.3235682307</v>
      </c>
      <c r="V46" s="31">
        <f>(INDEX(Option3!V$106:V$117, MATCH($D46, Option3!$G$106:$G$117,0)))*conv_2026*V$7</f>
        <v>1362732.8434674032</v>
      </c>
      <c r="W46" s="31">
        <f>(INDEX(Option3!W$106:W$117, MATCH($D46, Option3!$G$106:$G$117,0)))*conv_2026*W$7</f>
        <v>1515823.8707110884</v>
      </c>
      <c r="X46" s="31">
        <f>(INDEX(Option3!X$106:X$117, MATCH($D46, Option3!$G$106:$G$117,0)))*conv_2026*X$7</f>
        <v>1697884.9083592361</v>
      </c>
      <c r="Y46" s="31">
        <f>(INDEX(Option3!Y$106:Y$117, MATCH($D46, Option3!$G$106:$G$117,0)))*conv_2026*Y$7</f>
        <v>1918112.2784085304</v>
      </c>
      <c r="Z46" s="31">
        <f>(INDEX(Option3!Z$106:Z$117, MATCH($D46, Option3!$G$106:$G$117,0)))*conv_2026*Z$7</f>
        <v>2189512.8236006116</v>
      </c>
      <c r="AA46" s="31">
        <f>(INDEX(Option3!AA$106:AA$117, MATCH($D46, Option3!$G$106:$G$117,0)))*conv_2026*AA$7</f>
        <v>2376446.3554533501</v>
      </c>
      <c r="AB46" s="31">
        <f>(INDEX(Option3!AB$106:AB$117, MATCH($D46, Option3!$G$106:$G$117,0)))*conv_2026*AB$7</f>
        <v>2554719.5908618621</v>
      </c>
      <c r="AC46" s="31">
        <f>(INDEX(Option3!AC$106:AC$117, MATCH($D46, Option3!$G$106:$G$117,0)))*conv_2026*AC$7</f>
        <v>2731156.8664359581</v>
      </c>
      <c r="AD46" s="31">
        <f>(INDEX(Option3!AD$106:AD$117, MATCH($D46, Option3!$G$106:$G$117,0)))*conv_2026*AD$7</f>
        <v>2888502.3731744988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9287970.494314434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-123946.90657674885</v>
      </c>
      <c r="M47" s="31">
        <f>(INDEX(Option3!M$106:M$117, MATCH($D47, Option3!$G$106:$G$117,0)))*conv_2026*M$7</f>
        <v>-247893.8131534977</v>
      </c>
      <c r="N47" s="31">
        <f>(INDEX(Option3!N$106:N$117, MATCH($D47, Option3!$G$106:$G$117,0)))*conv_2026*N$7</f>
        <v>107987.15265205516</v>
      </c>
      <c r="O47" s="31">
        <f>(INDEX(Option3!O$106:O$117, MATCH($D47, Option3!$G$106:$G$117,0)))*conv_2026*O$7</f>
        <v>154081.72070850432</v>
      </c>
      <c r="P47" s="31">
        <f>(INDEX(Option3!P$106:P$117, MATCH($D47, Option3!$G$106:$G$117,0)))*conv_2026*P$7</f>
        <v>205324.47688472204</v>
      </c>
      <c r="Q47" s="31">
        <f>(INDEX(Option3!Q$106:Q$117, MATCH($D47, Option3!$G$106:$G$117,0)))*conv_2026*Q$7</f>
        <v>88121.960849273106</v>
      </c>
      <c r="R47" s="31">
        <f>(INDEX(Option3!R$106:R$117, MATCH($D47, Option3!$G$106:$G$117,0)))*conv_2026*R$7</f>
        <v>-22654.238310162538</v>
      </c>
      <c r="S47" s="31">
        <f>(INDEX(Option3!S$106:S$117, MATCH($D47, Option3!$G$106:$G$117,0)))*conv_2026*S$7</f>
        <v>672024.61514104542</v>
      </c>
      <c r="T47" s="31">
        <f>(INDEX(Option3!T$106:T$117, MATCH($D47, Option3!$G$106:$G$117,0)))*conv_2026*T$7</f>
        <v>752893.32357382576</v>
      </c>
      <c r="U47" s="31">
        <f>(INDEX(Option3!U$106:U$117, MATCH($D47, Option3!$G$106:$G$117,0)))*conv_2026*U$7</f>
        <v>845403.81955229968</v>
      </c>
      <c r="V47" s="31">
        <f>(INDEX(Option3!V$106:V$117, MATCH($D47, Option3!$G$106:$G$117,0)))*conv_2026*V$7</f>
        <v>952344.69946980465</v>
      </c>
      <c r="W47" s="31">
        <f>(INDEX(Option3!W$106:W$117, MATCH($D47, Option3!$G$106:$G$117,0)))*conv_2026*W$7</f>
        <v>1077600.9944873652</v>
      </c>
      <c r="X47" s="31">
        <f>(INDEX(Option3!X$106:X$117, MATCH($D47, Option3!$G$106:$G$117,0)))*conv_2026*X$7</f>
        <v>1226560.0252903954</v>
      </c>
      <c r="Y47" s="31">
        <f>(INDEX(Option3!Y$106:Y$117, MATCH($D47, Option3!$G$106:$G$117,0)))*conv_2026*Y$7</f>
        <v>1406746.0553307268</v>
      </c>
      <c r="Z47" s="31">
        <f>(INDEX(Option3!Z$106:Z$117, MATCH($D47, Option3!$G$106:$G$117,0)))*conv_2026*Z$7</f>
        <v>1628801.0468515207</v>
      </c>
      <c r="AA47" s="31">
        <f>(INDEX(Option3!AA$106:AA$117, MATCH($D47, Option3!$G$106:$G$117,0)))*conv_2026*AA$7</f>
        <v>1781746.6638219431</v>
      </c>
      <c r="AB47" s="31">
        <f>(INDEX(Option3!AB$106:AB$117, MATCH($D47, Option3!$G$106:$G$117,0)))*conv_2026*AB$7</f>
        <v>1927606.5837016345</v>
      </c>
      <c r="AC47" s="31">
        <f>(INDEX(Option3!AC$106:AC$117, MATCH($D47, Option3!$G$106:$G$117,0)))*conv_2026*AC$7</f>
        <v>2071964.3546258952</v>
      </c>
      <c r="AD47" s="31">
        <f>(INDEX(Option3!AD$106:AD$117, MATCH($D47, Option3!$G$106:$G$117,0)))*conv_2026*AD$7</f>
        <v>2200701.5874119736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8450468.2306682169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-136341.59723442374</v>
      </c>
      <c r="M48" s="31">
        <f>(INDEX(Option3!M$106:M$117, MATCH($D48, Option3!$G$106:$G$117,0)))*conv_2026*M$7</f>
        <v>-272683.19446884748</v>
      </c>
      <c r="N48" s="31">
        <f>(INDEX(Option3!N$106:N$117, MATCH($D48, Option3!$G$106:$G$117,0)))*conv_2026*N$7</f>
        <v>70803.080679030507</v>
      </c>
      <c r="O48" s="31">
        <f>(INDEX(Option3!O$106:O$117, MATCH($D48, Option3!$G$106:$G$117,0)))*conv_2026*O$7</f>
        <v>116897.64873547968</v>
      </c>
      <c r="P48" s="31">
        <f>(INDEX(Option3!P$106:P$117, MATCH($D48, Option3!$G$106:$G$117,0)))*conv_2026*P$7</f>
        <v>168140.40491169738</v>
      </c>
      <c r="Q48" s="31">
        <f>(INDEX(Option3!Q$106:Q$117, MATCH($D48, Option3!$G$106:$G$117,0)))*conv_2026*Q$7</f>
        <v>33519.181249943707</v>
      </c>
      <c r="R48" s="31">
        <f>(INDEX(Option3!R$106:R$117, MATCH($D48, Option3!$G$106:$G$117,0)))*conv_2026*R$7</f>
        <v>-94675.72553579665</v>
      </c>
      <c r="S48" s="31">
        <f>(INDEX(Option3!S$106:S$117, MATCH($D48, Option3!$G$106:$G$117,0)))*conv_2026*S$7</f>
        <v>582584.42028910655</v>
      </c>
      <c r="T48" s="31">
        <f>(INDEX(Option3!T$106:T$117, MATCH($D48, Option3!$G$106:$G$117,0)))*conv_2026*T$7</f>
        <v>663453.12872188701</v>
      </c>
      <c r="U48" s="31">
        <f>(INDEX(Option3!U$106:U$117, MATCH($D48, Option3!$G$106:$G$117,0)))*conv_2026*U$7</f>
        <v>755963.62470036093</v>
      </c>
      <c r="V48" s="31">
        <f>(INDEX(Option3!V$106:V$117, MATCH($D48, Option3!$G$106:$G$117,0)))*conv_2026*V$7</f>
        <v>862904.50461786566</v>
      </c>
      <c r="W48" s="31">
        <f>(INDEX(Option3!W$106:W$117, MATCH($D48, Option3!$G$106:$G$117,0)))*conv_2026*W$7</f>
        <v>988160.79963542637</v>
      </c>
      <c r="X48" s="31">
        <f>(INDEX(Option3!X$106:X$117, MATCH($D48, Option3!$G$106:$G$117,0)))*conv_2026*X$7</f>
        <v>1137119.8304384565</v>
      </c>
      <c r="Y48" s="31">
        <f>(INDEX(Option3!Y$106:Y$117, MATCH($D48, Option3!$G$106:$G$117,0)))*conv_2026*Y$7</f>
        <v>1317305.8604787879</v>
      </c>
      <c r="Z48" s="31">
        <f>(INDEX(Option3!Z$106:Z$117, MATCH($D48, Option3!$G$106:$G$117,0)))*conv_2026*Z$7</f>
        <v>1539360.8519995818</v>
      </c>
      <c r="AA48" s="31">
        <f>(INDEX(Option3!AA$106:AA$117, MATCH($D48, Option3!$G$106:$G$117,0)))*conv_2026*AA$7</f>
        <v>1692306.4689700045</v>
      </c>
      <c r="AB48" s="31">
        <f>(INDEX(Option3!AB$106:AB$117, MATCH($D48, Option3!$G$106:$G$117,0)))*conv_2026*AB$7</f>
        <v>1838166.3888496959</v>
      </c>
      <c r="AC48" s="31">
        <f>(INDEX(Option3!AC$106:AC$117, MATCH($D48, Option3!$G$106:$G$117,0)))*conv_2026*AC$7</f>
        <v>1982524.1597739563</v>
      </c>
      <c r="AD48" s="31">
        <f>(INDEX(Option3!AD$106:AD$117, MATCH($D48, Option3!$G$106:$G$117,0)))*conv_2026*AD$7</f>
        <v>2111261.392560035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11250525.286622945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-123946.90657674885</v>
      </c>
      <c r="M49" s="31">
        <f>(INDEX(Option3!M$106:M$117, MATCH($D49, Option3!$G$106:$G$117,0)))*conv_2026*M$7</f>
        <v>-247893.8131534977</v>
      </c>
      <c r="N49" s="31">
        <f>(INDEX(Option3!N$106:N$117, MATCH($D49, Option3!$G$106:$G$117,0)))*conv_2026*N$7</f>
        <v>161301.36069453313</v>
      </c>
      <c r="O49" s="31">
        <f>(INDEX(Option3!O$106:O$117, MATCH($D49, Option3!$G$106:$G$117,0)))*conv_2026*O$7</f>
        <v>212517.54742392109</v>
      </c>
      <c r="P49" s="31">
        <f>(INDEX(Option3!P$106:P$117, MATCH($D49, Option3!$G$106:$G$117,0)))*conv_2026*P$7</f>
        <v>269453.94317527412</v>
      </c>
      <c r="Q49" s="31">
        <f>(INDEX(Option3!Q$106:Q$117, MATCH($D49, Option3!$G$106:$G$117,0)))*conv_2026*Q$7</f>
        <v>158583.04494289166</v>
      </c>
      <c r="R49" s="31">
        <f>(INDEX(Option3!R$106:R$117, MATCH($D49, Option3!$G$106:$G$117,0)))*conv_2026*R$7</f>
        <v>54852.498794968436</v>
      </c>
      <c r="S49" s="31">
        <f>(INDEX(Option3!S$106:S$117, MATCH($D49, Option3!$G$106:$G$117,0)))*conv_2026*S$7</f>
        <v>846072.01110331598</v>
      </c>
      <c r="T49" s="31">
        <f>(INDEX(Option3!T$106:T$117, MATCH($D49, Option3!$G$106:$G$117,0)))*conv_2026*T$7</f>
        <v>935926.13158418296</v>
      </c>
      <c r="U49" s="31">
        <f>(INDEX(Option3!U$106:U$117, MATCH($D49, Option3!$G$106:$G$117,0)))*conv_2026*U$7</f>
        <v>1038715.5715602651</v>
      </c>
      <c r="V49" s="31">
        <f>(INDEX(Option3!V$106:V$117, MATCH($D49, Option3!$G$106:$G$117,0)))*conv_2026*V$7</f>
        <v>1157538.771468604</v>
      </c>
      <c r="W49" s="31">
        <f>(INDEX(Option3!W$106:W$117, MATCH($D49, Option3!$G$106:$G$117,0)))*conv_2026*W$7</f>
        <v>1296712.4325992267</v>
      </c>
      <c r="X49" s="31">
        <f>(INDEX(Option3!X$106:X$117, MATCH($D49, Option3!$G$106:$G$117,0)))*conv_2026*X$7</f>
        <v>1462222.4668248158</v>
      </c>
      <c r="Y49" s="31">
        <f>(INDEX(Option3!Y$106:Y$117, MATCH($D49, Option3!$G$106:$G$117,0)))*conv_2026*Y$7</f>
        <v>1662429.1668696285</v>
      </c>
      <c r="Z49" s="31">
        <f>(INDEX(Option3!Z$106:Z$117, MATCH($D49, Option3!$G$106:$G$117,0)))*conv_2026*Z$7</f>
        <v>1909156.935226066</v>
      </c>
      <c r="AA49" s="31">
        <f>(INDEX(Option3!AA$106:AA$117, MATCH($D49, Option3!$G$106:$G$117,0)))*conv_2026*AA$7</f>
        <v>2079096.5096376468</v>
      </c>
      <c r="AB49" s="31">
        <f>(INDEX(Option3!AB$106:AB$117, MATCH($D49, Option3!$G$106:$G$117,0)))*conv_2026*AB$7</f>
        <v>2241163.0872817487</v>
      </c>
      <c r="AC49" s="31">
        <f>(INDEX(Option3!AC$106:AC$117, MATCH($D49, Option3!$G$106:$G$117,0)))*conv_2026*AC$7</f>
        <v>2401560.6105309264</v>
      </c>
      <c r="AD49" s="31">
        <f>(INDEX(Option3!AD$106:AD$117, MATCH($D49, Option3!$G$106:$G$117,0)))*conv_2026*AD$7</f>
        <v>2544601.9802932362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11250525.286622945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-123946.90657674885</v>
      </c>
      <c r="M50" s="31">
        <f>(INDEX(Option3!M$106:M$117, MATCH($D50, Option3!$G$106:$G$117,0)))*conv_2026*M$7</f>
        <v>-247893.8131534977</v>
      </c>
      <c r="N50" s="31">
        <f>(INDEX(Option3!N$106:N$117, MATCH($D50, Option3!$G$106:$G$117,0)))*conv_2026*N$7</f>
        <v>161301.36069453313</v>
      </c>
      <c r="O50" s="31">
        <f>(INDEX(Option3!O$106:O$117, MATCH($D50, Option3!$G$106:$G$117,0)))*conv_2026*O$7</f>
        <v>212517.54742392109</v>
      </c>
      <c r="P50" s="31">
        <f>(INDEX(Option3!P$106:P$117, MATCH($D50, Option3!$G$106:$G$117,0)))*conv_2026*P$7</f>
        <v>269453.94317527412</v>
      </c>
      <c r="Q50" s="31">
        <f>(INDEX(Option3!Q$106:Q$117, MATCH($D50, Option3!$G$106:$G$117,0)))*conv_2026*Q$7</f>
        <v>158583.04494289166</v>
      </c>
      <c r="R50" s="31">
        <f>(INDEX(Option3!R$106:R$117, MATCH($D50, Option3!$G$106:$G$117,0)))*conv_2026*R$7</f>
        <v>54852.498794968436</v>
      </c>
      <c r="S50" s="31">
        <f>(INDEX(Option3!S$106:S$117, MATCH($D50, Option3!$G$106:$G$117,0)))*conv_2026*S$7</f>
        <v>846072.01110331598</v>
      </c>
      <c r="T50" s="31">
        <f>(INDEX(Option3!T$106:T$117, MATCH($D50, Option3!$G$106:$G$117,0)))*conv_2026*T$7</f>
        <v>935926.13158418296</v>
      </c>
      <c r="U50" s="31">
        <f>(INDEX(Option3!U$106:U$117, MATCH($D50, Option3!$G$106:$G$117,0)))*conv_2026*U$7</f>
        <v>1038715.5715602651</v>
      </c>
      <c r="V50" s="31">
        <f>(INDEX(Option3!V$106:V$117, MATCH($D50, Option3!$G$106:$G$117,0)))*conv_2026*V$7</f>
        <v>1157538.771468604</v>
      </c>
      <c r="W50" s="31">
        <f>(INDEX(Option3!W$106:W$117, MATCH($D50, Option3!$G$106:$G$117,0)))*conv_2026*W$7</f>
        <v>1296712.4325992267</v>
      </c>
      <c r="X50" s="31">
        <f>(INDEX(Option3!X$106:X$117, MATCH($D50, Option3!$G$106:$G$117,0)))*conv_2026*X$7</f>
        <v>1462222.4668248158</v>
      </c>
      <c r="Y50" s="31">
        <f>(INDEX(Option3!Y$106:Y$117, MATCH($D50, Option3!$G$106:$G$117,0)))*conv_2026*Y$7</f>
        <v>1662429.1668696285</v>
      </c>
      <c r="Z50" s="31">
        <f>(INDEX(Option3!Z$106:Z$117, MATCH($D50, Option3!$G$106:$G$117,0)))*conv_2026*Z$7</f>
        <v>1909156.935226066</v>
      </c>
      <c r="AA50" s="31">
        <f>(INDEX(Option3!AA$106:AA$117, MATCH($D50, Option3!$G$106:$G$117,0)))*conv_2026*AA$7</f>
        <v>2079096.5096376468</v>
      </c>
      <c r="AB50" s="31">
        <f>(INDEX(Option3!AB$106:AB$117, MATCH($D50, Option3!$G$106:$G$117,0)))*conv_2026*AB$7</f>
        <v>2241163.0872817487</v>
      </c>
      <c r="AC50" s="31">
        <f>(INDEX(Option3!AC$106:AC$117, MATCH($D50, Option3!$G$106:$G$117,0)))*conv_2026*AC$7</f>
        <v>2401560.6105309264</v>
      </c>
      <c r="AD50" s="31">
        <f>(INDEX(Option3!AD$106:AD$117, MATCH($D50, Option3!$G$106:$G$117,0)))*conv_2026*AD$7</f>
        <v>2544601.9802932362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11250525.286622945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-123946.90657674885</v>
      </c>
      <c r="M51" s="31">
        <f>(INDEX(Option3!M$106:M$117, MATCH($D51, Option3!$G$106:$G$117,0)))*conv_2026*M$7</f>
        <v>-247893.8131534977</v>
      </c>
      <c r="N51" s="31">
        <f>(INDEX(Option3!N$106:N$117, MATCH($D51, Option3!$G$106:$G$117,0)))*conv_2026*N$7</f>
        <v>161301.36069453313</v>
      </c>
      <c r="O51" s="31">
        <f>(INDEX(Option3!O$106:O$117, MATCH($D51, Option3!$G$106:$G$117,0)))*conv_2026*O$7</f>
        <v>212517.54742392109</v>
      </c>
      <c r="P51" s="31">
        <f>(INDEX(Option3!P$106:P$117, MATCH($D51, Option3!$G$106:$G$117,0)))*conv_2026*P$7</f>
        <v>269453.94317527412</v>
      </c>
      <c r="Q51" s="31">
        <f>(INDEX(Option3!Q$106:Q$117, MATCH($D51, Option3!$G$106:$G$117,0)))*conv_2026*Q$7</f>
        <v>158583.04494289166</v>
      </c>
      <c r="R51" s="31">
        <f>(INDEX(Option3!R$106:R$117, MATCH($D51, Option3!$G$106:$G$117,0)))*conv_2026*R$7</f>
        <v>54852.498794968436</v>
      </c>
      <c r="S51" s="31">
        <f>(INDEX(Option3!S$106:S$117, MATCH($D51, Option3!$G$106:$G$117,0)))*conv_2026*S$7</f>
        <v>846072.01110331598</v>
      </c>
      <c r="T51" s="31">
        <f>(INDEX(Option3!T$106:T$117, MATCH($D51, Option3!$G$106:$G$117,0)))*conv_2026*T$7</f>
        <v>935926.13158418296</v>
      </c>
      <c r="U51" s="31">
        <f>(INDEX(Option3!U$106:U$117, MATCH($D51, Option3!$G$106:$G$117,0)))*conv_2026*U$7</f>
        <v>1038715.5715602651</v>
      </c>
      <c r="V51" s="31">
        <f>(INDEX(Option3!V$106:V$117, MATCH($D51, Option3!$G$106:$G$117,0)))*conv_2026*V$7</f>
        <v>1157538.771468604</v>
      </c>
      <c r="W51" s="31">
        <f>(INDEX(Option3!W$106:W$117, MATCH($D51, Option3!$G$106:$G$117,0)))*conv_2026*W$7</f>
        <v>1296712.4325992267</v>
      </c>
      <c r="X51" s="31">
        <f>(INDEX(Option3!X$106:X$117, MATCH($D51, Option3!$G$106:$G$117,0)))*conv_2026*X$7</f>
        <v>1462222.4668248158</v>
      </c>
      <c r="Y51" s="31">
        <f>(INDEX(Option3!Y$106:Y$117, MATCH($D51, Option3!$G$106:$G$117,0)))*conv_2026*Y$7</f>
        <v>1662429.1668696285</v>
      </c>
      <c r="Z51" s="31">
        <f>(INDEX(Option3!Z$106:Z$117, MATCH($D51, Option3!$G$106:$G$117,0)))*conv_2026*Z$7</f>
        <v>1909156.935226066</v>
      </c>
      <c r="AA51" s="31">
        <f>(INDEX(Option3!AA$106:AA$117, MATCH($D51, Option3!$G$106:$G$117,0)))*conv_2026*AA$7</f>
        <v>2079096.5096376468</v>
      </c>
      <c r="AB51" s="31">
        <f>(INDEX(Option3!AB$106:AB$117, MATCH($D51, Option3!$G$106:$G$117,0)))*conv_2026*AB$7</f>
        <v>2241163.0872817487</v>
      </c>
      <c r="AC51" s="31">
        <f>(INDEX(Option3!AC$106:AC$117, MATCH($D51, Option3!$G$106:$G$117,0)))*conv_2026*AC$7</f>
        <v>2401560.6105309264</v>
      </c>
      <c r="AD51" s="31">
        <f>(INDEX(Option3!AD$106:AD$117, MATCH($D51, Option3!$G$106:$G$117,0)))*conv_2026*AD$7</f>
        <v>2544601.9802932362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189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155</v>
      </c>
      <c r="B70" s="253" t="s">
        <v>119</v>
      </c>
      <c r="C70" s="253" t="s">
        <v>189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155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155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155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155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155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155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155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155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160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13.827682338425342</v>
      </c>
      <c r="E90" s="105">
        <f t="shared" si="10"/>
        <v>11.250525286622945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13.827682338425342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12.933817339410187</v>
      </c>
      <c r="E91" s="105">
        <f t="shared" si="10"/>
        <v>10.413023022976729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12.933817339410187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14.7215473374405</v>
      </c>
      <c r="E92" s="105">
        <f t="shared" si="10"/>
        <v>12.08802755026916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14.7215473374405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16.104315571283035</v>
      </c>
      <c r="E93" s="105">
        <f t="shared" si="10"/>
        <v>13.213080078931457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16.104315571283035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11.551049105567651</v>
      </c>
      <c r="E94" s="105">
        <f t="shared" si="10"/>
        <v>9.2879704943144343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11.551049105567651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10.657184106552492</v>
      </c>
      <c r="E95" s="105">
        <f t="shared" si="10"/>
        <v>8.4504682306682177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10.657184106552492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6"/>
  <sheetViews>
    <sheetView showGridLines="0" zoomScale="90" zoomScaleNormal="90" workbookViewId="0">
      <pane xSplit="4" ySplit="5" topLeftCell="E6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F15" sqref="F15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33" customWidth="1"/>
    <col min="7" max="7" width="10.75" style="1" customWidth="1"/>
    <col min="8" max="8" width="10.5" style="1" customWidth="1"/>
    <col min="9" max="9" width="10.25" style="1" customWidth="1"/>
    <col min="10" max="10" width="8.625" style="12" customWidth="1"/>
    <col min="11" max="14" width="9.625" style="12" bestFit="1" customWidth="1"/>
    <col min="15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330"/>
      <c r="G1" s="11"/>
      <c r="H1" s="11"/>
      <c r="I1" s="1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</row>
    <row r="2" spans="1:43" ht="18.75" x14ac:dyDescent="0.3">
      <c r="A2" s="56" t="str">
        <f>proj</f>
        <v>VM switchboard and relay replacement</v>
      </c>
      <c r="B2" s="11"/>
      <c r="C2" s="11"/>
      <c r="D2" s="11"/>
      <c r="E2" s="11"/>
      <c r="F2" s="330"/>
      <c r="G2" s="11"/>
      <c r="H2" s="11"/>
      <c r="I2" s="1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</row>
    <row r="3" spans="1:43" ht="18.75" x14ac:dyDescent="0.3">
      <c r="A3" s="5" t="s">
        <v>253</v>
      </c>
      <c r="B3" s="332"/>
      <c r="C3" s="5"/>
      <c r="D3" s="5"/>
    </row>
    <row r="5" spans="1:43" ht="15" x14ac:dyDescent="0.2">
      <c r="A5" s="334"/>
      <c r="B5" s="334"/>
      <c r="C5" s="334"/>
      <c r="D5" s="334"/>
      <c r="E5" s="334"/>
      <c r="F5" s="335"/>
      <c r="G5" s="334"/>
      <c r="H5" s="334"/>
      <c r="I5" s="334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</row>
    <row r="6" spans="1:43" x14ac:dyDescent="0.2">
      <c r="C6" s="3"/>
      <c r="D6" s="3"/>
    </row>
    <row r="8" spans="1:43" s="337" customFormat="1" x14ac:dyDescent="0.2">
      <c r="B8" s="338" t="s">
        <v>254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40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41" t="s">
        <v>19</v>
      </c>
      <c r="F11" s="341" t="str">
        <f t="shared" ref="F11:AC11" si="0">LEFT(E11,4)+1&amp;"-"&amp;RIGHT(E11,2)+1</f>
        <v>2027-28</v>
      </c>
      <c r="G11" s="341" t="str">
        <f t="shared" si="0"/>
        <v>2028-29</v>
      </c>
      <c r="H11" s="341" t="str">
        <f t="shared" si="0"/>
        <v>2029-30</v>
      </c>
      <c r="I11" s="341" t="str">
        <f t="shared" si="0"/>
        <v>2030-31</v>
      </c>
      <c r="J11" s="341" t="str">
        <f t="shared" si="0"/>
        <v>2031-32</v>
      </c>
      <c r="K11" s="341" t="str">
        <f t="shared" si="0"/>
        <v>2032-33</v>
      </c>
      <c r="L11" s="341" t="str">
        <f t="shared" si="0"/>
        <v>2033-34</v>
      </c>
      <c r="M11" s="341" t="str">
        <f t="shared" si="0"/>
        <v>2034-35</v>
      </c>
      <c r="N11" s="341" t="str">
        <f t="shared" si="0"/>
        <v>2035-36</v>
      </c>
      <c r="O11" s="341" t="str">
        <f t="shared" si="0"/>
        <v>2036-37</v>
      </c>
      <c r="P11" s="341" t="str">
        <f t="shared" si="0"/>
        <v>2037-38</v>
      </c>
      <c r="Q11" s="341" t="str">
        <f t="shared" si="0"/>
        <v>2038-39</v>
      </c>
      <c r="R11" s="341" t="str">
        <f t="shared" si="0"/>
        <v>2039-40</v>
      </c>
      <c r="S11" s="341" t="str">
        <f t="shared" si="0"/>
        <v>2040-41</v>
      </c>
      <c r="T11" s="341" t="str">
        <f t="shared" si="0"/>
        <v>2041-42</v>
      </c>
      <c r="U11" s="341" t="str">
        <f t="shared" si="0"/>
        <v>2042-43</v>
      </c>
      <c r="V11" s="341" t="str">
        <f t="shared" si="0"/>
        <v>2043-44</v>
      </c>
      <c r="W11" s="341" t="str">
        <f t="shared" si="0"/>
        <v>2044-45</v>
      </c>
      <c r="X11" s="341" t="str">
        <f t="shared" si="0"/>
        <v>2045-46</v>
      </c>
      <c r="Y11" s="341" t="str">
        <f t="shared" si="0"/>
        <v>2046-47</v>
      </c>
      <c r="Z11" s="341" t="str">
        <f t="shared" si="0"/>
        <v>2047-48</v>
      </c>
      <c r="AA11" s="341" t="str">
        <f t="shared" si="0"/>
        <v>2048-49</v>
      </c>
      <c r="AB11" s="341" t="str">
        <f t="shared" si="0"/>
        <v>2049-50</v>
      </c>
      <c r="AC11" s="341" t="str">
        <f t="shared" si="0"/>
        <v>2050-51</v>
      </c>
    </row>
    <row r="12" spans="1:43" x14ac:dyDescent="0.2">
      <c r="D12" s="342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255</v>
      </c>
      <c r="E13" s="343">
        <v>50000</v>
      </c>
      <c r="F13" s="343">
        <v>50000</v>
      </c>
      <c r="G13" s="343">
        <v>50000</v>
      </c>
      <c r="H13" s="343">
        <v>50000</v>
      </c>
      <c r="I13" s="343">
        <v>50000</v>
      </c>
      <c r="J13" s="343">
        <v>50000</v>
      </c>
      <c r="K13" s="343">
        <v>50000</v>
      </c>
      <c r="L13" s="343">
        <v>50000</v>
      </c>
      <c r="M13" s="343">
        <v>50000</v>
      </c>
      <c r="N13" s="343">
        <v>50000</v>
      </c>
      <c r="O13" s="343">
        <v>50000</v>
      </c>
      <c r="P13" s="343">
        <v>50000</v>
      </c>
      <c r="Q13" s="343">
        <v>50000</v>
      </c>
      <c r="R13" s="343">
        <v>50000</v>
      </c>
      <c r="S13" s="343">
        <v>50000</v>
      </c>
      <c r="T13" s="343">
        <v>50000</v>
      </c>
      <c r="U13" s="343">
        <v>50000</v>
      </c>
      <c r="V13" s="343">
        <v>50000</v>
      </c>
      <c r="W13" s="343">
        <v>50000</v>
      </c>
      <c r="X13" s="343">
        <v>50000</v>
      </c>
      <c r="Y13" s="343">
        <v>50000</v>
      </c>
      <c r="Z13" s="343">
        <v>50000</v>
      </c>
      <c r="AA13" s="343">
        <v>50000</v>
      </c>
      <c r="AB13" s="343">
        <v>50000</v>
      </c>
      <c r="AC13" s="343">
        <v>50000</v>
      </c>
    </row>
    <row r="14" spans="1:43" x14ac:dyDescent="0.2">
      <c r="D14" s="2" t="s">
        <v>256</v>
      </c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</row>
    <row r="15" spans="1:43" x14ac:dyDescent="0.2">
      <c r="D15" s="344" t="s">
        <v>257</v>
      </c>
      <c r="E15" s="345">
        <f>SUM(E13:E14)</f>
        <v>50000</v>
      </c>
      <c r="F15" s="345">
        <f t="shared" ref="F15:AC15" si="1">SUM(F13:F14)</f>
        <v>50000</v>
      </c>
      <c r="G15" s="345">
        <f t="shared" si="1"/>
        <v>50000</v>
      </c>
      <c r="H15" s="345">
        <f t="shared" si="1"/>
        <v>50000</v>
      </c>
      <c r="I15" s="345">
        <f t="shared" si="1"/>
        <v>50000</v>
      </c>
      <c r="J15" s="345">
        <f t="shared" si="1"/>
        <v>50000</v>
      </c>
      <c r="K15" s="345">
        <f t="shared" si="1"/>
        <v>50000</v>
      </c>
      <c r="L15" s="345">
        <f t="shared" si="1"/>
        <v>50000</v>
      </c>
      <c r="M15" s="345">
        <f t="shared" si="1"/>
        <v>50000</v>
      </c>
      <c r="N15" s="345">
        <f t="shared" si="1"/>
        <v>50000</v>
      </c>
      <c r="O15" s="345">
        <f t="shared" si="1"/>
        <v>50000</v>
      </c>
      <c r="P15" s="345">
        <f t="shared" si="1"/>
        <v>50000</v>
      </c>
      <c r="Q15" s="345">
        <f t="shared" si="1"/>
        <v>50000</v>
      </c>
      <c r="R15" s="345">
        <f t="shared" si="1"/>
        <v>50000</v>
      </c>
      <c r="S15" s="345">
        <f t="shared" si="1"/>
        <v>50000</v>
      </c>
      <c r="T15" s="345">
        <f t="shared" si="1"/>
        <v>50000</v>
      </c>
      <c r="U15" s="345">
        <f t="shared" si="1"/>
        <v>50000</v>
      </c>
      <c r="V15" s="345">
        <f t="shared" si="1"/>
        <v>50000</v>
      </c>
      <c r="W15" s="345">
        <f t="shared" si="1"/>
        <v>50000</v>
      </c>
      <c r="X15" s="345">
        <f t="shared" si="1"/>
        <v>50000</v>
      </c>
      <c r="Y15" s="345">
        <f t="shared" si="1"/>
        <v>50000</v>
      </c>
      <c r="Z15" s="345">
        <f t="shared" si="1"/>
        <v>50000</v>
      </c>
      <c r="AA15" s="345">
        <f t="shared" si="1"/>
        <v>50000</v>
      </c>
      <c r="AB15" s="345">
        <f t="shared" si="1"/>
        <v>50000</v>
      </c>
      <c r="AC15" s="345">
        <f t="shared" si="1"/>
        <v>50000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46" customFormat="1" x14ac:dyDescent="0.2">
      <c r="B18" s="338" t="s">
        <v>258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41" t="s">
        <v>19</v>
      </c>
      <c r="F21" s="341" t="str">
        <f t="shared" ref="F21:AC21" si="2">LEFT(E21,4)+1&amp;"-"&amp;RIGHT(E21,2)+1</f>
        <v>2027-28</v>
      </c>
      <c r="G21" s="341" t="str">
        <f t="shared" si="2"/>
        <v>2028-29</v>
      </c>
      <c r="H21" s="341" t="str">
        <f t="shared" si="2"/>
        <v>2029-30</v>
      </c>
      <c r="I21" s="341" t="str">
        <f t="shared" si="2"/>
        <v>2030-31</v>
      </c>
      <c r="J21" s="341" t="str">
        <f t="shared" si="2"/>
        <v>2031-32</v>
      </c>
      <c r="K21" s="341" t="str">
        <f t="shared" si="2"/>
        <v>2032-33</v>
      </c>
      <c r="L21" s="341" t="str">
        <f t="shared" si="2"/>
        <v>2033-34</v>
      </c>
      <c r="M21" s="341" t="str">
        <f t="shared" si="2"/>
        <v>2034-35</v>
      </c>
      <c r="N21" s="341" t="str">
        <f t="shared" si="2"/>
        <v>2035-36</v>
      </c>
      <c r="O21" s="341" t="str">
        <f t="shared" si="2"/>
        <v>2036-37</v>
      </c>
      <c r="P21" s="341" t="str">
        <f t="shared" si="2"/>
        <v>2037-38</v>
      </c>
      <c r="Q21" s="341" t="str">
        <f t="shared" si="2"/>
        <v>2038-39</v>
      </c>
      <c r="R21" s="341" t="str">
        <f t="shared" si="2"/>
        <v>2039-40</v>
      </c>
      <c r="S21" s="341" t="str">
        <f t="shared" si="2"/>
        <v>2040-41</v>
      </c>
      <c r="T21" s="341" t="str">
        <f t="shared" si="2"/>
        <v>2041-42</v>
      </c>
      <c r="U21" s="341" t="str">
        <f t="shared" si="2"/>
        <v>2042-43</v>
      </c>
      <c r="V21" s="341" t="str">
        <f t="shared" si="2"/>
        <v>2043-44</v>
      </c>
      <c r="W21" s="341" t="str">
        <f t="shared" si="2"/>
        <v>2044-45</v>
      </c>
      <c r="X21" s="341" t="str">
        <f t="shared" si="2"/>
        <v>2045-46</v>
      </c>
      <c r="Y21" s="341" t="str">
        <f t="shared" si="2"/>
        <v>2046-47</v>
      </c>
      <c r="Z21" s="341" t="str">
        <f t="shared" si="2"/>
        <v>2047-48</v>
      </c>
      <c r="AA21" s="341" t="str">
        <f t="shared" si="2"/>
        <v>2048-49</v>
      </c>
      <c r="AB21" s="341" t="str">
        <f t="shared" si="2"/>
        <v>2049-50</v>
      </c>
      <c r="AC21" s="341" t="str">
        <f t="shared" si="2"/>
        <v>2050-51</v>
      </c>
    </row>
    <row r="22" spans="2:29" x14ac:dyDescent="0.2">
      <c r="D22" s="342" t="s">
        <v>259</v>
      </c>
      <c r="E22" s="351"/>
      <c r="F22" s="351"/>
      <c r="G22" s="351">
        <v>2753359.9640425532</v>
      </c>
      <c r="H22" s="351">
        <v>2753359.9640425532</v>
      </c>
      <c r="I22" s="351">
        <v>2753359.9640425532</v>
      </c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</row>
    <row r="23" spans="2:29" x14ac:dyDescent="0.2">
      <c r="D23" s="342" t="s">
        <v>260</v>
      </c>
      <c r="E23" s="351"/>
      <c r="F23" s="351"/>
      <c r="G23" s="351">
        <v>1835573.3093617025</v>
      </c>
      <c r="H23" s="351">
        <v>1835573.3093617025</v>
      </c>
      <c r="I23" s="351">
        <v>1835573.3093617025</v>
      </c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</row>
    <row r="24" spans="2:29" x14ac:dyDescent="0.2">
      <c r="D24" s="349" t="s">
        <v>261</v>
      </c>
      <c r="E24" s="350">
        <f>SUM(E22:E23)</f>
        <v>0</v>
      </c>
      <c r="F24" s="350">
        <f>SUM(F22:F23)</f>
        <v>0</v>
      </c>
      <c r="G24" s="350">
        <f t="shared" ref="G24:I24" si="3">SUM(G22:G23)</f>
        <v>4588933.2734042555</v>
      </c>
      <c r="H24" s="350">
        <f t="shared" si="3"/>
        <v>4588933.2734042555</v>
      </c>
      <c r="I24" s="350">
        <f t="shared" si="3"/>
        <v>4588933.2734042555</v>
      </c>
      <c r="J24" s="350">
        <f>SUM(J22:J23)</f>
        <v>0</v>
      </c>
      <c r="K24" s="350">
        <f t="shared" ref="K24:AC24" si="4">SUM(K22:K23)</f>
        <v>0</v>
      </c>
      <c r="L24" s="350">
        <f t="shared" si="4"/>
        <v>0</v>
      </c>
      <c r="M24" s="350">
        <f t="shared" si="4"/>
        <v>0</v>
      </c>
      <c r="N24" s="350">
        <f t="shared" si="4"/>
        <v>0</v>
      </c>
      <c r="O24" s="350">
        <f t="shared" si="4"/>
        <v>0</v>
      </c>
      <c r="P24" s="350">
        <f t="shared" si="4"/>
        <v>0</v>
      </c>
      <c r="Q24" s="350">
        <f t="shared" si="4"/>
        <v>0</v>
      </c>
      <c r="R24" s="350">
        <f t="shared" si="4"/>
        <v>0</v>
      </c>
      <c r="S24" s="350">
        <f t="shared" si="4"/>
        <v>0</v>
      </c>
      <c r="T24" s="350">
        <f t="shared" si="4"/>
        <v>0</v>
      </c>
      <c r="U24" s="350">
        <f t="shared" si="4"/>
        <v>0</v>
      </c>
      <c r="V24" s="350">
        <f t="shared" si="4"/>
        <v>0</v>
      </c>
      <c r="W24" s="350">
        <f t="shared" si="4"/>
        <v>0</v>
      </c>
      <c r="X24" s="350">
        <f t="shared" si="4"/>
        <v>0</v>
      </c>
      <c r="Y24" s="350">
        <f t="shared" si="4"/>
        <v>0</v>
      </c>
      <c r="Z24" s="350">
        <f t="shared" si="4"/>
        <v>0</v>
      </c>
      <c r="AA24" s="350">
        <f t="shared" si="4"/>
        <v>0</v>
      </c>
      <c r="AB24" s="350">
        <f t="shared" si="4"/>
        <v>0</v>
      </c>
      <c r="AC24" s="350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41" t="s">
        <v>19</v>
      </c>
      <c r="F26" s="341" t="str">
        <f t="shared" ref="F26:AC26" si="5">LEFT(E26,4)+1&amp;"-"&amp;RIGHT(E26,2)+1</f>
        <v>2027-28</v>
      </c>
      <c r="G26" s="341" t="str">
        <f t="shared" si="5"/>
        <v>2028-29</v>
      </c>
      <c r="H26" s="341" t="str">
        <f t="shared" si="5"/>
        <v>2029-30</v>
      </c>
      <c r="I26" s="341" t="str">
        <f t="shared" si="5"/>
        <v>2030-31</v>
      </c>
      <c r="J26" s="341" t="str">
        <f t="shared" si="5"/>
        <v>2031-32</v>
      </c>
      <c r="K26" s="341" t="str">
        <f t="shared" si="5"/>
        <v>2032-33</v>
      </c>
      <c r="L26" s="341" t="str">
        <f t="shared" si="5"/>
        <v>2033-34</v>
      </c>
      <c r="M26" s="341" t="str">
        <f t="shared" si="5"/>
        <v>2034-35</v>
      </c>
      <c r="N26" s="341" t="str">
        <f t="shared" si="5"/>
        <v>2035-36</v>
      </c>
      <c r="O26" s="341" t="str">
        <f t="shared" si="5"/>
        <v>2036-37</v>
      </c>
      <c r="P26" s="341" t="str">
        <f t="shared" si="5"/>
        <v>2037-38</v>
      </c>
      <c r="Q26" s="341" t="str">
        <f t="shared" si="5"/>
        <v>2038-39</v>
      </c>
      <c r="R26" s="341" t="str">
        <f t="shared" si="5"/>
        <v>2039-40</v>
      </c>
      <c r="S26" s="341" t="str">
        <f t="shared" si="5"/>
        <v>2040-41</v>
      </c>
      <c r="T26" s="341" t="str">
        <f t="shared" si="5"/>
        <v>2041-42</v>
      </c>
      <c r="U26" s="341" t="str">
        <f t="shared" si="5"/>
        <v>2042-43</v>
      </c>
      <c r="V26" s="341" t="str">
        <f t="shared" si="5"/>
        <v>2043-44</v>
      </c>
      <c r="W26" s="341" t="str">
        <f t="shared" si="5"/>
        <v>2044-45</v>
      </c>
      <c r="X26" s="341" t="str">
        <f t="shared" si="5"/>
        <v>2045-46</v>
      </c>
      <c r="Y26" s="341" t="str">
        <f t="shared" si="5"/>
        <v>2046-47</v>
      </c>
      <c r="Z26" s="341" t="str">
        <f t="shared" si="5"/>
        <v>2047-48</v>
      </c>
      <c r="AA26" s="341" t="str">
        <f t="shared" si="5"/>
        <v>2048-49</v>
      </c>
      <c r="AB26" s="341" t="str">
        <f t="shared" si="5"/>
        <v>2049-50</v>
      </c>
      <c r="AC26" s="341" t="str">
        <f t="shared" si="5"/>
        <v>2050-51</v>
      </c>
    </row>
    <row r="27" spans="2:29" x14ac:dyDescent="0.2">
      <c r="D27" s="342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255</v>
      </c>
      <c r="E28" s="351">
        <f t="shared" ref="E28:I29" si="6">E13</f>
        <v>50000</v>
      </c>
      <c r="F28" s="351">
        <f t="shared" si="6"/>
        <v>50000</v>
      </c>
      <c r="G28" s="351">
        <f t="shared" si="6"/>
        <v>50000</v>
      </c>
      <c r="H28" s="351">
        <f t="shared" si="6"/>
        <v>50000</v>
      </c>
      <c r="I28" s="351">
        <f t="shared" si="6"/>
        <v>50000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</row>
    <row r="29" spans="2:29" x14ac:dyDescent="0.2">
      <c r="D29" s="2" t="s">
        <v>256</v>
      </c>
      <c r="E29" s="351">
        <f t="shared" si="6"/>
        <v>0</v>
      </c>
      <c r="F29" s="351">
        <f t="shared" si="6"/>
        <v>0</v>
      </c>
      <c r="G29" s="351">
        <f t="shared" si="6"/>
        <v>0</v>
      </c>
      <c r="H29" s="351">
        <f t="shared" si="6"/>
        <v>0</v>
      </c>
      <c r="I29" s="351">
        <f t="shared" si="6"/>
        <v>0</v>
      </c>
      <c r="J29" s="351">
        <f t="shared" ref="J29:AC29" si="7">J14</f>
        <v>0</v>
      </c>
      <c r="K29" s="351">
        <f t="shared" si="7"/>
        <v>0</v>
      </c>
      <c r="L29" s="351">
        <f t="shared" si="7"/>
        <v>0</v>
      </c>
      <c r="M29" s="351">
        <f t="shared" si="7"/>
        <v>0</v>
      </c>
      <c r="N29" s="351">
        <f t="shared" si="7"/>
        <v>0</v>
      </c>
      <c r="O29" s="351">
        <f t="shared" si="7"/>
        <v>0</v>
      </c>
      <c r="P29" s="351">
        <f t="shared" si="7"/>
        <v>0</v>
      </c>
      <c r="Q29" s="351">
        <f t="shared" si="7"/>
        <v>0</v>
      </c>
      <c r="R29" s="351">
        <f t="shared" si="7"/>
        <v>0</v>
      </c>
      <c r="S29" s="351">
        <f t="shared" si="7"/>
        <v>0</v>
      </c>
      <c r="T29" s="351">
        <f t="shared" si="7"/>
        <v>0</v>
      </c>
      <c r="U29" s="351">
        <f t="shared" si="7"/>
        <v>0</v>
      </c>
      <c r="V29" s="351">
        <f t="shared" si="7"/>
        <v>0</v>
      </c>
      <c r="W29" s="351">
        <f t="shared" si="7"/>
        <v>0</v>
      </c>
      <c r="X29" s="351">
        <f t="shared" si="7"/>
        <v>0</v>
      </c>
      <c r="Y29" s="351">
        <f t="shared" si="7"/>
        <v>0</v>
      </c>
      <c r="Z29" s="351">
        <f t="shared" si="7"/>
        <v>0</v>
      </c>
      <c r="AA29" s="351">
        <f t="shared" si="7"/>
        <v>0</v>
      </c>
      <c r="AB29" s="351">
        <f t="shared" si="7"/>
        <v>0</v>
      </c>
      <c r="AC29" s="351">
        <f t="shared" si="7"/>
        <v>0</v>
      </c>
    </row>
    <row r="30" spans="2:29" x14ac:dyDescent="0.2">
      <c r="D30" s="344" t="s">
        <v>257</v>
      </c>
      <c r="E30" s="345">
        <f>SUM(E28:E29)</f>
        <v>50000</v>
      </c>
      <c r="F30" s="345">
        <f t="shared" ref="F30:AC30" si="8">SUM(F28:F29)</f>
        <v>50000</v>
      </c>
      <c r="G30" s="345">
        <f t="shared" si="8"/>
        <v>50000</v>
      </c>
      <c r="H30" s="345">
        <f t="shared" si="8"/>
        <v>50000</v>
      </c>
      <c r="I30" s="345">
        <f t="shared" si="8"/>
        <v>50000</v>
      </c>
      <c r="J30" s="345">
        <f t="shared" si="8"/>
        <v>0</v>
      </c>
      <c r="K30" s="345">
        <f t="shared" si="8"/>
        <v>0</v>
      </c>
      <c r="L30" s="345">
        <f t="shared" si="8"/>
        <v>0</v>
      </c>
      <c r="M30" s="345">
        <f t="shared" si="8"/>
        <v>0</v>
      </c>
      <c r="N30" s="345">
        <f t="shared" si="8"/>
        <v>0</v>
      </c>
      <c r="O30" s="345">
        <f t="shared" si="8"/>
        <v>0</v>
      </c>
      <c r="P30" s="345">
        <f t="shared" si="8"/>
        <v>0</v>
      </c>
      <c r="Q30" s="345">
        <f t="shared" si="8"/>
        <v>0</v>
      </c>
      <c r="R30" s="345">
        <f t="shared" si="8"/>
        <v>0</v>
      </c>
      <c r="S30" s="345">
        <f t="shared" si="8"/>
        <v>0</v>
      </c>
      <c r="T30" s="345">
        <f t="shared" si="8"/>
        <v>0</v>
      </c>
      <c r="U30" s="345">
        <f t="shared" si="8"/>
        <v>0</v>
      </c>
      <c r="V30" s="345">
        <f t="shared" si="8"/>
        <v>0</v>
      </c>
      <c r="W30" s="345">
        <f t="shared" si="8"/>
        <v>0</v>
      </c>
      <c r="X30" s="345">
        <f t="shared" si="8"/>
        <v>0</v>
      </c>
      <c r="Y30" s="345">
        <f t="shared" si="8"/>
        <v>0</v>
      </c>
      <c r="Z30" s="345">
        <f t="shared" si="8"/>
        <v>0</v>
      </c>
      <c r="AA30" s="345">
        <f t="shared" si="8"/>
        <v>0</v>
      </c>
      <c r="AB30" s="345">
        <f t="shared" si="8"/>
        <v>0</v>
      </c>
      <c r="AC30" s="345">
        <f t="shared" si="8"/>
        <v>0</v>
      </c>
    </row>
    <row r="31" spans="2:29" x14ac:dyDescent="0.2">
      <c r="F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4.45" customHeight="1" x14ac:dyDescent="0.2">
      <c r="F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46" customFormat="1" x14ac:dyDescent="0.2">
      <c r="B34" s="338" t="s">
        <v>262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41" t="s">
        <v>19</v>
      </c>
      <c r="F37" s="341" t="str">
        <f t="shared" ref="F37:AC37" si="9">LEFT(E37,4)+1&amp;"-"&amp;RIGHT(E37,2)+1</f>
        <v>2027-28</v>
      </c>
      <c r="G37" s="341" t="str">
        <f t="shared" si="9"/>
        <v>2028-29</v>
      </c>
      <c r="H37" s="341" t="str">
        <f t="shared" si="9"/>
        <v>2029-30</v>
      </c>
      <c r="I37" s="341" t="str">
        <f t="shared" si="9"/>
        <v>2030-31</v>
      </c>
      <c r="J37" s="341" t="str">
        <f t="shared" si="9"/>
        <v>2031-32</v>
      </c>
      <c r="K37" s="341" t="str">
        <f t="shared" si="9"/>
        <v>2032-33</v>
      </c>
      <c r="L37" s="341" t="str">
        <f t="shared" si="9"/>
        <v>2033-34</v>
      </c>
      <c r="M37" s="341" t="str">
        <f t="shared" si="9"/>
        <v>2034-35</v>
      </c>
      <c r="N37" s="341" t="str">
        <f t="shared" si="9"/>
        <v>2035-36</v>
      </c>
      <c r="O37" s="341" t="str">
        <f t="shared" si="9"/>
        <v>2036-37</v>
      </c>
      <c r="P37" s="341" t="str">
        <f t="shared" si="9"/>
        <v>2037-38</v>
      </c>
      <c r="Q37" s="341" t="str">
        <f t="shared" si="9"/>
        <v>2038-39</v>
      </c>
      <c r="R37" s="341" t="str">
        <f t="shared" si="9"/>
        <v>2039-40</v>
      </c>
      <c r="S37" s="341" t="str">
        <f t="shared" si="9"/>
        <v>2040-41</v>
      </c>
      <c r="T37" s="341" t="str">
        <f t="shared" si="9"/>
        <v>2041-42</v>
      </c>
      <c r="U37" s="341" t="str">
        <f t="shared" si="9"/>
        <v>2042-43</v>
      </c>
      <c r="V37" s="341" t="str">
        <f t="shared" si="9"/>
        <v>2043-44</v>
      </c>
      <c r="W37" s="341" t="str">
        <f t="shared" si="9"/>
        <v>2044-45</v>
      </c>
      <c r="X37" s="341" t="str">
        <f t="shared" si="9"/>
        <v>2045-46</v>
      </c>
      <c r="Y37" s="341" t="str">
        <f t="shared" si="9"/>
        <v>2046-47</v>
      </c>
      <c r="Z37" s="341" t="str">
        <f t="shared" si="9"/>
        <v>2047-48</v>
      </c>
      <c r="AA37" s="341" t="str">
        <f t="shared" si="9"/>
        <v>2048-49</v>
      </c>
      <c r="AB37" s="341" t="str">
        <f t="shared" si="9"/>
        <v>2049-50</v>
      </c>
      <c r="AC37" s="341" t="str">
        <f t="shared" si="9"/>
        <v>2050-51</v>
      </c>
    </row>
    <row r="38" spans="2:29" x14ac:dyDescent="0.2">
      <c r="D38" s="342" t="s">
        <v>259</v>
      </c>
      <c r="E38" s="351"/>
      <c r="F38" s="351"/>
      <c r="G38" s="351"/>
      <c r="H38" s="351"/>
      <c r="I38" s="351"/>
      <c r="J38" s="351"/>
      <c r="K38" s="351"/>
      <c r="L38" s="351">
        <v>3671146.6187234051</v>
      </c>
      <c r="M38" s="351">
        <v>3671146.6187234051</v>
      </c>
      <c r="N38" s="351">
        <v>3671146.6187234051</v>
      </c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</row>
    <row r="39" spans="2:29" x14ac:dyDescent="0.2">
      <c r="D39" s="342" t="s">
        <v>260</v>
      </c>
      <c r="E39" s="351"/>
      <c r="F39" s="351"/>
      <c r="G39" s="351">
        <v>1835573.3093617025</v>
      </c>
      <c r="H39" s="351">
        <v>1835573.3093617025</v>
      </c>
      <c r="I39" s="351">
        <v>1835573.3093617025</v>
      </c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</row>
    <row r="40" spans="2:29" x14ac:dyDescent="0.2">
      <c r="D40" s="349" t="s">
        <v>261</v>
      </c>
      <c r="E40" s="350">
        <f>SUM(E38:E39)</f>
        <v>0</v>
      </c>
      <c r="F40" s="350">
        <f>SUM(F38:F39)</f>
        <v>0</v>
      </c>
      <c r="G40" s="350">
        <f t="shared" ref="G40:AC40" si="10">SUM(G38:G39)</f>
        <v>1835573.3093617025</v>
      </c>
      <c r="H40" s="350">
        <f t="shared" si="10"/>
        <v>1835573.3093617025</v>
      </c>
      <c r="I40" s="350">
        <f t="shared" si="10"/>
        <v>1835573.3093617025</v>
      </c>
      <c r="J40" s="350">
        <f t="shared" si="10"/>
        <v>0</v>
      </c>
      <c r="K40" s="350">
        <f t="shared" si="10"/>
        <v>0</v>
      </c>
      <c r="L40" s="350">
        <f t="shared" si="10"/>
        <v>3671146.6187234051</v>
      </c>
      <c r="M40" s="350">
        <f t="shared" si="10"/>
        <v>3671146.6187234051</v>
      </c>
      <c r="N40" s="350">
        <f t="shared" si="10"/>
        <v>3671146.6187234051</v>
      </c>
      <c r="O40" s="350">
        <f t="shared" si="10"/>
        <v>0</v>
      </c>
      <c r="P40" s="350">
        <f t="shared" si="10"/>
        <v>0</v>
      </c>
      <c r="Q40" s="350">
        <f t="shared" si="10"/>
        <v>0</v>
      </c>
      <c r="R40" s="350">
        <f t="shared" si="10"/>
        <v>0</v>
      </c>
      <c r="S40" s="350">
        <f t="shared" si="10"/>
        <v>0</v>
      </c>
      <c r="T40" s="350">
        <f t="shared" si="10"/>
        <v>0</v>
      </c>
      <c r="U40" s="350">
        <f t="shared" si="10"/>
        <v>0</v>
      </c>
      <c r="V40" s="350">
        <f t="shared" si="10"/>
        <v>0</v>
      </c>
      <c r="W40" s="350">
        <f t="shared" si="10"/>
        <v>0</v>
      </c>
      <c r="X40" s="350">
        <f t="shared" si="10"/>
        <v>0</v>
      </c>
      <c r="Y40" s="350">
        <f t="shared" si="10"/>
        <v>0</v>
      </c>
      <c r="Z40" s="350">
        <f t="shared" si="10"/>
        <v>0</v>
      </c>
      <c r="AA40" s="350">
        <f t="shared" si="10"/>
        <v>0</v>
      </c>
      <c r="AB40" s="350">
        <f t="shared" si="10"/>
        <v>0</v>
      </c>
      <c r="AC40" s="350">
        <f t="shared" si="10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41" t="s">
        <v>19</v>
      </c>
      <c r="F42" s="341" t="str">
        <f t="shared" ref="F42:AC42" si="11">LEFT(E42,4)+1&amp;"-"&amp;RIGHT(E42,2)+1</f>
        <v>2027-28</v>
      </c>
      <c r="G42" s="341" t="str">
        <f t="shared" si="11"/>
        <v>2028-29</v>
      </c>
      <c r="H42" s="341" t="str">
        <f t="shared" si="11"/>
        <v>2029-30</v>
      </c>
      <c r="I42" s="341" t="str">
        <f t="shared" si="11"/>
        <v>2030-31</v>
      </c>
      <c r="J42" s="341" t="str">
        <f t="shared" si="11"/>
        <v>2031-32</v>
      </c>
      <c r="K42" s="341" t="str">
        <f t="shared" si="11"/>
        <v>2032-33</v>
      </c>
      <c r="L42" s="341" t="str">
        <f t="shared" si="11"/>
        <v>2033-34</v>
      </c>
      <c r="M42" s="341" t="str">
        <f t="shared" si="11"/>
        <v>2034-35</v>
      </c>
      <c r="N42" s="341" t="str">
        <f t="shared" si="11"/>
        <v>2035-36</v>
      </c>
      <c r="O42" s="341" t="str">
        <f t="shared" si="11"/>
        <v>2036-37</v>
      </c>
      <c r="P42" s="341" t="str">
        <f t="shared" si="11"/>
        <v>2037-38</v>
      </c>
      <c r="Q42" s="341" t="str">
        <f t="shared" si="11"/>
        <v>2038-39</v>
      </c>
      <c r="R42" s="341" t="str">
        <f t="shared" si="11"/>
        <v>2039-40</v>
      </c>
      <c r="S42" s="341" t="str">
        <f t="shared" si="11"/>
        <v>2040-41</v>
      </c>
      <c r="T42" s="341" t="str">
        <f t="shared" si="11"/>
        <v>2041-42</v>
      </c>
      <c r="U42" s="341" t="str">
        <f t="shared" si="11"/>
        <v>2042-43</v>
      </c>
      <c r="V42" s="341" t="str">
        <f t="shared" si="11"/>
        <v>2043-44</v>
      </c>
      <c r="W42" s="341" t="str">
        <f t="shared" si="11"/>
        <v>2044-45</v>
      </c>
      <c r="X42" s="341" t="str">
        <f t="shared" si="11"/>
        <v>2045-46</v>
      </c>
      <c r="Y42" s="341" t="str">
        <f t="shared" si="11"/>
        <v>2046-47</v>
      </c>
      <c r="Z42" s="341" t="str">
        <f t="shared" si="11"/>
        <v>2047-48</v>
      </c>
      <c r="AA42" s="341" t="str">
        <f t="shared" si="11"/>
        <v>2048-49</v>
      </c>
      <c r="AB42" s="341" t="str">
        <f t="shared" si="11"/>
        <v>2049-50</v>
      </c>
      <c r="AC42" s="341" t="str">
        <f t="shared" si="11"/>
        <v>2050-51</v>
      </c>
    </row>
    <row r="43" spans="2:29" x14ac:dyDescent="0.2">
      <c r="D43" s="342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255</v>
      </c>
      <c r="E44" s="351">
        <f t="shared" ref="E44:N44" si="12">E13</f>
        <v>50000</v>
      </c>
      <c r="F44" s="351">
        <f t="shared" si="12"/>
        <v>50000</v>
      </c>
      <c r="G44" s="351">
        <f t="shared" si="12"/>
        <v>50000</v>
      </c>
      <c r="H44" s="351">
        <f t="shared" si="12"/>
        <v>50000</v>
      </c>
      <c r="I44" s="351">
        <f t="shared" si="12"/>
        <v>50000</v>
      </c>
      <c r="J44" s="351">
        <f t="shared" si="12"/>
        <v>50000</v>
      </c>
      <c r="K44" s="351">
        <f t="shared" si="12"/>
        <v>50000</v>
      </c>
      <c r="L44" s="351">
        <f t="shared" si="12"/>
        <v>50000</v>
      </c>
      <c r="M44" s="351">
        <f t="shared" si="12"/>
        <v>50000</v>
      </c>
      <c r="N44" s="351">
        <f t="shared" si="12"/>
        <v>50000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</row>
    <row r="45" spans="2:29" x14ac:dyDescent="0.2">
      <c r="D45" s="2" t="s">
        <v>256</v>
      </c>
      <c r="E45" s="351">
        <f t="shared" ref="E45:AC45" si="13">E29</f>
        <v>0</v>
      </c>
      <c r="F45" s="351">
        <f t="shared" si="13"/>
        <v>0</v>
      </c>
      <c r="G45" s="351">
        <f t="shared" si="13"/>
        <v>0</v>
      </c>
      <c r="H45" s="351">
        <f t="shared" si="13"/>
        <v>0</v>
      </c>
      <c r="I45" s="351">
        <f t="shared" si="13"/>
        <v>0</v>
      </c>
      <c r="J45" s="351">
        <f t="shared" si="13"/>
        <v>0</v>
      </c>
      <c r="K45" s="351">
        <f t="shared" si="13"/>
        <v>0</v>
      </c>
      <c r="L45" s="351">
        <f t="shared" si="13"/>
        <v>0</v>
      </c>
      <c r="M45" s="351">
        <f t="shared" si="13"/>
        <v>0</v>
      </c>
      <c r="N45" s="351">
        <f t="shared" si="13"/>
        <v>0</v>
      </c>
      <c r="O45" s="351">
        <f t="shared" si="13"/>
        <v>0</v>
      </c>
      <c r="P45" s="351">
        <f t="shared" si="13"/>
        <v>0</v>
      </c>
      <c r="Q45" s="351">
        <f t="shared" si="13"/>
        <v>0</v>
      </c>
      <c r="R45" s="351">
        <f t="shared" si="13"/>
        <v>0</v>
      </c>
      <c r="S45" s="351">
        <f t="shared" si="13"/>
        <v>0</v>
      </c>
      <c r="T45" s="351">
        <f t="shared" si="13"/>
        <v>0</v>
      </c>
      <c r="U45" s="351">
        <f t="shared" si="13"/>
        <v>0</v>
      </c>
      <c r="V45" s="351">
        <f t="shared" si="13"/>
        <v>0</v>
      </c>
      <c r="W45" s="351">
        <f t="shared" si="13"/>
        <v>0</v>
      </c>
      <c r="X45" s="351">
        <f t="shared" si="13"/>
        <v>0</v>
      </c>
      <c r="Y45" s="351">
        <f t="shared" si="13"/>
        <v>0</v>
      </c>
      <c r="Z45" s="351">
        <f t="shared" si="13"/>
        <v>0</v>
      </c>
      <c r="AA45" s="351">
        <f t="shared" si="13"/>
        <v>0</v>
      </c>
      <c r="AB45" s="351">
        <f t="shared" si="13"/>
        <v>0</v>
      </c>
      <c r="AC45" s="351">
        <f t="shared" si="13"/>
        <v>0</v>
      </c>
    </row>
    <row r="46" spans="2:29" x14ac:dyDescent="0.2">
      <c r="D46" s="344" t="s">
        <v>257</v>
      </c>
      <c r="E46" s="345">
        <f>SUM(E44:E45)</f>
        <v>50000</v>
      </c>
      <c r="F46" s="345">
        <f t="shared" ref="F46:AC46" si="14">SUM(F44:F45)</f>
        <v>50000</v>
      </c>
      <c r="G46" s="345">
        <f t="shared" si="14"/>
        <v>50000</v>
      </c>
      <c r="H46" s="345">
        <f t="shared" si="14"/>
        <v>50000</v>
      </c>
      <c r="I46" s="345">
        <f t="shared" si="14"/>
        <v>50000</v>
      </c>
      <c r="J46" s="345">
        <f t="shared" si="14"/>
        <v>50000</v>
      </c>
      <c r="K46" s="345">
        <f t="shared" si="14"/>
        <v>50000</v>
      </c>
      <c r="L46" s="345">
        <f t="shared" si="14"/>
        <v>50000</v>
      </c>
      <c r="M46" s="345">
        <f t="shared" si="14"/>
        <v>50000</v>
      </c>
      <c r="N46" s="345">
        <f t="shared" si="14"/>
        <v>50000</v>
      </c>
      <c r="O46" s="345">
        <f t="shared" si="14"/>
        <v>0</v>
      </c>
      <c r="P46" s="345">
        <f t="shared" si="14"/>
        <v>0</v>
      </c>
      <c r="Q46" s="345">
        <f t="shared" si="14"/>
        <v>0</v>
      </c>
      <c r="R46" s="345">
        <f t="shared" si="14"/>
        <v>0</v>
      </c>
      <c r="S46" s="345">
        <f t="shared" si="14"/>
        <v>0</v>
      </c>
      <c r="T46" s="345">
        <f t="shared" si="14"/>
        <v>0</v>
      </c>
      <c r="U46" s="345">
        <f t="shared" si="14"/>
        <v>0</v>
      </c>
      <c r="V46" s="345">
        <f t="shared" si="14"/>
        <v>0</v>
      </c>
      <c r="W46" s="345">
        <f t="shared" si="14"/>
        <v>0</v>
      </c>
      <c r="X46" s="345">
        <f t="shared" si="14"/>
        <v>0</v>
      </c>
      <c r="Y46" s="345">
        <f t="shared" si="14"/>
        <v>0</v>
      </c>
      <c r="Z46" s="345">
        <f t="shared" si="14"/>
        <v>0</v>
      </c>
      <c r="AA46" s="345">
        <f t="shared" si="14"/>
        <v>0</v>
      </c>
      <c r="AB46" s="345">
        <f t="shared" si="14"/>
        <v>0</v>
      </c>
      <c r="AC46" s="345">
        <f t="shared" si="14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89"/>
  <sheetViews>
    <sheetView showGridLines="0" zoomScale="90" zoomScaleNormal="90" workbookViewId="0">
      <pane xSplit="4" ySplit="5" topLeftCell="E6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43" ht="18.75" x14ac:dyDescent="0.3">
      <c r="A2" s="56" t="str">
        <f>proj</f>
        <v>VM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43" ht="18.75" x14ac:dyDescent="0.3">
      <c r="A3" s="5" t="s">
        <v>263</v>
      </c>
      <c r="B3" s="332"/>
      <c r="C3" s="5"/>
      <c r="D3" s="5"/>
    </row>
    <row r="5" spans="1:43" ht="15" x14ac:dyDescent="0.2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</row>
    <row r="6" spans="1:43" x14ac:dyDescent="0.2">
      <c r="C6" s="3"/>
      <c r="D6" s="3"/>
    </row>
    <row r="8" spans="1:43" s="337" customFormat="1" x14ac:dyDescent="0.2">
      <c r="B8" s="338" t="s">
        <v>254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</row>
    <row r="10" spans="1:43" x14ac:dyDescent="0.2">
      <c r="E10" s="341" t="s">
        <v>19</v>
      </c>
      <c r="F10" s="341" t="str">
        <f t="shared" ref="F10:AC10" si="0">LEFT(E10,4)+1&amp;"-"&amp;RIGHT(E10,2)+1</f>
        <v>2027-28</v>
      </c>
      <c r="G10" s="341" t="str">
        <f t="shared" si="0"/>
        <v>2028-29</v>
      </c>
      <c r="H10" s="341" t="str">
        <f t="shared" si="0"/>
        <v>2029-30</v>
      </c>
      <c r="I10" s="341" t="str">
        <f t="shared" si="0"/>
        <v>2030-31</v>
      </c>
      <c r="J10" s="341" t="str">
        <f t="shared" si="0"/>
        <v>2031-32</v>
      </c>
      <c r="K10" s="341" t="str">
        <f t="shared" si="0"/>
        <v>2032-33</v>
      </c>
      <c r="L10" s="341" t="str">
        <f t="shared" si="0"/>
        <v>2033-34</v>
      </c>
      <c r="M10" s="341" t="str">
        <f t="shared" si="0"/>
        <v>2034-35</v>
      </c>
      <c r="N10" s="341" t="str">
        <f t="shared" si="0"/>
        <v>2035-36</v>
      </c>
      <c r="O10" s="341" t="str">
        <f t="shared" si="0"/>
        <v>2036-37</v>
      </c>
      <c r="P10" s="341" t="str">
        <f t="shared" si="0"/>
        <v>2037-38</v>
      </c>
      <c r="Q10" s="341" t="str">
        <f t="shared" si="0"/>
        <v>2038-39</v>
      </c>
      <c r="R10" s="341" t="str">
        <f t="shared" si="0"/>
        <v>2039-40</v>
      </c>
      <c r="S10" s="341" t="str">
        <f t="shared" si="0"/>
        <v>2040-41</v>
      </c>
      <c r="T10" s="341" t="str">
        <f t="shared" si="0"/>
        <v>2041-42</v>
      </c>
      <c r="U10" s="341" t="str">
        <f t="shared" si="0"/>
        <v>2042-43</v>
      </c>
      <c r="V10" s="341" t="str">
        <f t="shared" si="0"/>
        <v>2043-44</v>
      </c>
      <c r="W10" s="341" t="str">
        <f t="shared" si="0"/>
        <v>2044-45</v>
      </c>
      <c r="X10" s="341" t="str">
        <f t="shared" si="0"/>
        <v>2045-46</v>
      </c>
      <c r="Y10" s="341" t="str">
        <f t="shared" si="0"/>
        <v>2046-47</v>
      </c>
      <c r="Z10" s="341" t="str">
        <f t="shared" si="0"/>
        <v>2047-48</v>
      </c>
      <c r="AA10" s="341" t="str">
        <f t="shared" si="0"/>
        <v>2048-49</v>
      </c>
      <c r="AB10" s="341" t="str">
        <f t="shared" si="0"/>
        <v>2049-50</v>
      </c>
      <c r="AC10" s="341" t="str">
        <f t="shared" si="0"/>
        <v>2050-51</v>
      </c>
    </row>
    <row r="11" spans="1:43" x14ac:dyDescent="0.2">
      <c r="D11" s="3" t="s">
        <v>264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3" x14ac:dyDescent="0.2">
      <c r="D12" s="1" t="s">
        <v>265</v>
      </c>
      <c r="E12" s="351">
        <f>'SWBD risks'!F17</f>
        <v>418503.11111584929</v>
      </c>
      <c r="F12" s="351">
        <f>'SWBD risks'!G17</f>
        <v>446847.42315823591</v>
      </c>
      <c r="G12" s="351">
        <f>'SWBD risks'!H17</f>
        <v>482877.08484736254</v>
      </c>
      <c r="H12" s="351">
        <f>'SWBD risks'!I17</f>
        <v>521900.21420619561</v>
      </c>
      <c r="I12" s="351">
        <f>'SWBD risks'!J17</f>
        <v>549487.84350218379</v>
      </c>
      <c r="J12" s="351">
        <f>'SWBD risks'!K17</f>
        <v>579868.35874457611</v>
      </c>
      <c r="K12" s="351">
        <f>'SWBD risks'!L17</f>
        <v>636118.32202573039</v>
      </c>
      <c r="L12" s="351">
        <f>'SWBD risks'!M17</f>
        <v>712152.83754657395</v>
      </c>
      <c r="M12" s="351">
        <f>'SWBD risks'!N17</f>
        <v>762489.15341503359</v>
      </c>
      <c r="N12" s="351">
        <f>'SWBD risks'!O17</f>
        <v>762489.15341503359</v>
      </c>
      <c r="O12" s="351">
        <f>'SWBD risks'!P17</f>
        <v>762489.15341503359</v>
      </c>
      <c r="P12" s="351">
        <f>'SWBD risks'!Q17</f>
        <v>762489.15341503359</v>
      </c>
      <c r="Q12" s="351">
        <f>'SWBD risks'!R17</f>
        <v>762489.15341503359</v>
      </c>
      <c r="R12" s="351">
        <f>'SWBD risks'!S17</f>
        <v>762489.15341503359</v>
      </c>
      <c r="S12" s="351">
        <f>'SWBD risks'!T17</f>
        <v>762489.15341503359</v>
      </c>
      <c r="T12" s="351">
        <f>'SWBD risks'!U17</f>
        <v>762489.15341503359</v>
      </c>
      <c r="U12" s="351">
        <f>'SWBD risks'!V17</f>
        <v>762489.15341503359</v>
      </c>
      <c r="V12" s="351">
        <f>'SWBD risks'!W17</f>
        <v>762489.15341503359</v>
      </c>
      <c r="W12" s="351">
        <f>'SWBD risks'!X17</f>
        <v>762489.15341503359</v>
      </c>
      <c r="X12" s="351">
        <f>'SWBD risks'!Y17</f>
        <v>762489.15341503359</v>
      </c>
      <c r="Y12" s="351">
        <f>'SWBD risks'!Z17</f>
        <v>762489.15341503359</v>
      </c>
      <c r="Z12" s="351">
        <f>'SWBD risks'!AA17</f>
        <v>762489.15341503359</v>
      </c>
      <c r="AA12" s="351">
        <f>'SWBD risks'!AB17</f>
        <v>762489.15341503359</v>
      </c>
      <c r="AB12" s="351">
        <f>'SWBD risks'!AC17</f>
        <v>762489.15341503359</v>
      </c>
      <c r="AC12" s="351">
        <f>'SWBD risks'!AD17</f>
        <v>762489.15341503359</v>
      </c>
    </row>
    <row r="13" spans="1:43" x14ac:dyDescent="0.2">
      <c r="D13" s="1" t="s">
        <v>266</v>
      </c>
      <c r="E13" s="351">
        <f>'SWBD risks'!F18</f>
        <v>452.56946316750015</v>
      </c>
      <c r="F13" s="351">
        <f>'SWBD risks'!G18</f>
        <v>452.56946316750015</v>
      </c>
      <c r="G13" s="351">
        <f>'SWBD risks'!H18</f>
        <v>452.56946316750015</v>
      </c>
      <c r="H13" s="351">
        <f>'SWBD risks'!I18</f>
        <v>452.56946316750015</v>
      </c>
      <c r="I13" s="351">
        <f>'SWBD risks'!J18</f>
        <v>452.56946316750015</v>
      </c>
      <c r="J13" s="351">
        <f>'SWBD risks'!K18</f>
        <v>452.56946316750015</v>
      </c>
      <c r="K13" s="351">
        <f>'SWBD risks'!L18</f>
        <v>452.56946316750015</v>
      </c>
      <c r="L13" s="351">
        <f>'SWBD risks'!M18</f>
        <v>452.56946316750015</v>
      </c>
      <c r="M13" s="351">
        <f>'SWBD risks'!N18</f>
        <v>452.56946316750015</v>
      </c>
      <c r="N13" s="351">
        <f>'SWBD risks'!O18</f>
        <v>452.56946316750015</v>
      </c>
      <c r="O13" s="351">
        <f>'SWBD risks'!P18</f>
        <v>452.56946316750015</v>
      </c>
      <c r="P13" s="351">
        <f>'SWBD risks'!Q18</f>
        <v>452.56946316750015</v>
      </c>
      <c r="Q13" s="351">
        <f>'SWBD risks'!R18</f>
        <v>452.56946316750015</v>
      </c>
      <c r="R13" s="351">
        <f>'SWBD risks'!S18</f>
        <v>452.56946316750015</v>
      </c>
      <c r="S13" s="351">
        <f>'SWBD risks'!T18</f>
        <v>452.56946316750015</v>
      </c>
      <c r="T13" s="351">
        <f>'SWBD risks'!U18</f>
        <v>452.56946316750015</v>
      </c>
      <c r="U13" s="351">
        <f>'SWBD risks'!V18</f>
        <v>452.56946316750015</v>
      </c>
      <c r="V13" s="351">
        <f>'SWBD risks'!W18</f>
        <v>452.56946316750015</v>
      </c>
      <c r="W13" s="351">
        <f>'SWBD risks'!X18</f>
        <v>452.56946316750015</v>
      </c>
      <c r="X13" s="351">
        <f>'SWBD risks'!Y18</f>
        <v>452.56946316750015</v>
      </c>
      <c r="Y13" s="351">
        <f>'SWBD risks'!Z18</f>
        <v>452.56946316750015</v>
      </c>
      <c r="Z13" s="351">
        <f>'SWBD risks'!AA18</f>
        <v>452.56946316750015</v>
      </c>
      <c r="AA13" s="351">
        <f>'SWBD risks'!AB18</f>
        <v>452.56946316750015</v>
      </c>
      <c r="AB13" s="351">
        <f>'SWBD risks'!AC18</f>
        <v>452.56946316750015</v>
      </c>
      <c r="AC13" s="351">
        <f>'SWBD risks'!AD18</f>
        <v>452.56946316750015</v>
      </c>
    </row>
    <row r="14" spans="1:43" x14ac:dyDescent="0.2">
      <c r="D14" s="1" t="s">
        <v>267</v>
      </c>
      <c r="E14" s="351">
        <f>'SWBD risks'!F19</f>
        <v>23935.458778324468</v>
      </c>
      <c r="F14" s="351">
        <f>'SWBD risks'!G19</f>
        <v>23935.458778324468</v>
      </c>
      <c r="G14" s="351">
        <f>'SWBD risks'!H19</f>
        <v>23935.458778324468</v>
      </c>
      <c r="H14" s="351">
        <f>'SWBD risks'!I19</f>
        <v>23935.458778324468</v>
      </c>
      <c r="I14" s="351">
        <f>'SWBD risks'!J19</f>
        <v>23935.458778324468</v>
      </c>
      <c r="J14" s="351">
        <f>'SWBD risks'!K19</f>
        <v>23935.458778324468</v>
      </c>
      <c r="K14" s="351">
        <f>'SWBD risks'!L19</f>
        <v>23935.458778324468</v>
      </c>
      <c r="L14" s="351">
        <f>'SWBD risks'!M19</f>
        <v>23935.458778324468</v>
      </c>
      <c r="M14" s="351">
        <f>'SWBD risks'!N19</f>
        <v>23935.458778324468</v>
      </c>
      <c r="N14" s="351">
        <f>'SWBD risks'!O19</f>
        <v>23935.458778324468</v>
      </c>
      <c r="O14" s="351">
        <f>'SWBD risks'!P19</f>
        <v>23935.458778324468</v>
      </c>
      <c r="P14" s="351">
        <f>'SWBD risks'!Q19</f>
        <v>23935.458778324468</v>
      </c>
      <c r="Q14" s="351">
        <f>'SWBD risks'!R19</f>
        <v>23935.458778324468</v>
      </c>
      <c r="R14" s="351">
        <f>'SWBD risks'!S19</f>
        <v>23935.458778324468</v>
      </c>
      <c r="S14" s="351">
        <f>'SWBD risks'!T19</f>
        <v>23935.458778324468</v>
      </c>
      <c r="T14" s="351">
        <f>'SWBD risks'!U19</f>
        <v>23935.458778324468</v>
      </c>
      <c r="U14" s="351">
        <f>'SWBD risks'!V19</f>
        <v>23935.458778324468</v>
      </c>
      <c r="V14" s="351">
        <f>'SWBD risks'!W19</f>
        <v>23935.458778324468</v>
      </c>
      <c r="W14" s="351">
        <f>'SWBD risks'!X19</f>
        <v>23935.458778324468</v>
      </c>
      <c r="X14" s="351">
        <f>'SWBD risks'!Y19</f>
        <v>23935.458778324468</v>
      </c>
      <c r="Y14" s="351">
        <f>'SWBD risks'!Z19</f>
        <v>23935.458778324468</v>
      </c>
      <c r="Z14" s="351">
        <f>'SWBD risks'!AA19</f>
        <v>23935.458778324468</v>
      </c>
      <c r="AA14" s="351">
        <f>'SWBD risks'!AB19</f>
        <v>23935.458778324468</v>
      </c>
      <c r="AB14" s="351">
        <f>'SWBD risks'!AC19</f>
        <v>23935.458778324468</v>
      </c>
      <c r="AC14" s="351">
        <f>'SWBD risks'!AD19</f>
        <v>23935.458778324468</v>
      </c>
    </row>
    <row r="15" spans="1:43" x14ac:dyDescent="0.2">
      <c r="D15" s="1" t="s">
        <v>268</v>
      </c>
      <c r="E15" s="351">
        <f>'SWBD risks'!F20</f>
        <v>647.70000000000005</v>
      </c>
      <c r="F15" s="351">
        <f>'SWBD risks'!G20</f>
        <v>647.70000000000005</v>
      </c>
      <c r="G15" s="351">
        <f>'SWBD risks'!H20</f>
        <v>647.70000000000005</v>
      </c>
      <c r="H15" s="351">
        <f>'SWBD risks'!I20</f>
        <v>647.70000000000005</v>
      </c>
      <c r="I15" s="351">
        <f>'SWBD risks'!J20</f>
        <v>647.70000000000005</v>
      </c>
      <c r="J15" s="351">
        <f>'SWBD risks'!K20</f>
        <v>647.70000000000005</v>
      </c>
      <c r="K15" s="351">
        <f>'SWBD risks'!L20</f>
        <v>647.70000000000005</v>
      </c>
      <c r="L15" s="351">
        <f>'SWBD risks'!M20</f>
        <v>647.70000000000005</v>
      </c>
      <c r="M15" s="351">
        <f>'SWBD risks'!N20</f>
        <v>647.70000000000005</v>
      </c>
      <c r="N15" s="351">
        <f>'SWBD risks'!O20</f>
        <v>647.70000000000005</v>
      </c>
      <c r="O15" s="351">
        <f>'SWBD risks'!P20</f>
        <v>647.70000000000005</v>
      </c>
      <c r="P15" s="351">
        <f>'SWBD risks'!Q20</f>
        <v>647.70000000000005</v>
      </c>
      <c r="Q15" s="351">
        <f>'SWBD risks'!R20</f>
        <v>647.70000000000005</v>
      </c>
      <c r="R15" s="351">
        <f>'SWBD risks'!S20</f>
        <v>647.70000000000005</v>
      </c>
      <c r="S15" s="351">
        <f>'SWBD risks'!T20</f>
        <v>647.70000000000005</v>
      </c>
      <c r="T15" s="351">
        <f>'SWBD risks'!U20</f>
        <v>647.70000000000005</v>
      </c>
      <c r="U15" s="351">
        <f>'SWBD risks'!V20</f>
        <v>647.70000000000005</v>
      </c>
      <c r="V15" s="351">
        <f>'SWBD risks'!W20</f>
        <v>647.70000000000005</v>
      </c>
      <c r="W15" s="351">
        <f>'SWBD risks'!X20</f>
        <v>647.70000000000005</v>
      </c>
      <c r="X15" s="351">
        <f>'SWBD risks'!Y20</f>
        <v>647.70000000000005</v>
      </c>
      <c r="Y15" s="351">
        <f>'SWBD risks'!Z20</f>
        <v>647.70000000000005</v>
      </c>
      <c r="Z15" s="351">
        <f>'SWBD risks'!AA20</f>
        <v>647.70000000000005</v>
      </c>
      <c r="AA15" s="351">
        <f>'SWBD risks'!AB20</f>
        <v>647.70000000000005</v>
      </c>
      <c r="AB15" s="351">
        <f>'SWBD risks'!AC20</f>
        <v>647.70000000000005</v>
      </c>
      <c r="AC15" s="351">
        <f>'SWBD risks'!AD20</f>
        <v>647.70000000000005</v>
      </c>
    </row>
    <row r="16" spans="1:43" x14ac:dyDescent="0.2">
      <c r="D16" s="1" t="s">
        <v>269</v>
      </c>
      <c r="E16" s="351">
        <f>'SWBD risks'!F23</f>
        <v>50001</v>
      </c>
      <c r="F16" s="351">
        <f>'SWBD risks'!G23</f>
        <v>50001</v>
      </c>
      <c r="G16" s="351">
        <f>'SWBD risks'!H23</f>
        <v>50001</v>
      </c>
      <c r="H16" s="351">
        <f>'SWBD risks'!I23</f>
        <v>50001</v>
      </c>
      <c r="I16" s="351">
        <f>'SWBD risks'!J23</f>
        <v>50001</v>
      </c>
      <c r="J16" s="351">
        <f>'SWBD risks'!K23</f>
        <v>50001</v>
      </c>
      <c r="K16" s="351">
        <f>'SWBD risks'!L23</f>
        <v>50001</v>
      </c>
      <c r="L16" s="351">
        <f>'SWBD risks'!M23</f>
        <v>50001</v>
      </c>
      <c r="M16" s="351">
        <f>'SWBD risks'!N23</f>
        <v>50001</v>
      </c>
      <c r="N16" s="351">
        <f>'SWBD risks'!O23</f>
        <v>50001</v>
      </c>
      <c r="O16" s="351">
        <f>'SWBD risks'!P23</f>
        <v>50001</v>
      </c>
      <c r="P16" s="351">
        <f>'SWBD risks'!Q23</f>
        <v>50001</v>
      </c>
      <c r="Q16" s="351">
        <f>'SWBD risks'!R23</f>
        <v>50001</v>
      </c>
      <c r="R16" s="351">
        <f>'SWBD risks'!S23</f>
        <v>50001</v>
      </c>
      <c r="S16" s="351">
        <f>'SWBD risks'!T23</f>
        <v>50001</v>
      </c>
      <c r="T16" s="351">
        <f>'SWBD risks'!U23</f>
        <v>50001</v>
      </c>
      <c r="U16" s="351">
        <f>'SWBD risks'!V23</f>
        <v>50001</v>
      </c>
      <c r="V16" s="351">
        <f>'SWBD risks'!W23</f>
        <v>50001</v>
      </c>
      <c r="W16" s="351">
        <f>'SWBD risks'!X23</f>
        <v>50001</v>
      </c>
      <c r="X16" s="351">
        <f>'SWBD risks'!Y23</f>
        <v>50001</v>
      </c>
      <c r="Y16" s="351">
        <f>'SWBD risks'!Z23</f>
        <v>50001</v>
      </c>
      <c r="Z16" s="351">
        <f>'SWBD risks'!AA23</f>
        <v>50001</v>
      </c>
      <c r="AA16" s="351">
        <f>'SWBD risks'!AB23</f>
        <v>50001</v>
      </c>
      <c r="AB16" s="351">
        <f>'SWBD risks'!AC23</f>
        <v>50001</v>
      </c>
      <c r="AC16" s="351">
        <f>'SWBD risks'!AD23</f>
        <v>50001</v>
      </c>
    </row>
    <row r="17" spans="4:30" x14ac:dyDescent="0.2">
      <c r="D17" s="352" t="s">
        <v>270</v>
      </c>
      <c r="E17" s="350">
        <f>SUM(E12:E16)</f>
        <v>493539.83935734129</v>
      </c>
      <c r="F17" s="350">
        <f t="shared" ref="F17:AC17" si="1">SUM(F12:F16)</f>
        <v>521884.15139972791</v>
      </c>
      <c r="G17" s="350">
        <f t="shared" si="1"/>
        <v>557913.81308885454</v>
      </c>
      <c r="H17" s="350">
        <f t="shared" si="1"/>
        <v>596936.9424476875</v>
      </c>
      <c r="I17" s="350">
        <f t="shared" si="1"/>
        <v>624524.57174367562</v>
      </c>
      <c r="J17" s="350">
        <f t="shared" si="1"/>
        <v>654905.08698606794</v>
      </c>
      <c r="K17" s="350">
        <f t="shared" si="1"/>
        <v>711155.05026722222</v>
      </c>
      <c r="L17" s="350">
        <f t="shared" si="1"/>
        <v>787189.56578806578</v>
      </c>
      <c r="M17" s="350">
        <f t="shared" si="1"/>
        <v>837525.88165652542</v>
      </c>
      <c r="N17" s="350">
        <f t="shared" si="1"/>
        <v>837525.88165652542</v>
      </c>
      <c r="O17" s="350">
        <f t="shared" si="1"/>
        <v>837525.88165652542</v>
      </c>
      <c r="P17" s="350">
        <f t="shared" si="1"/>
        <v>837525.88165652542</v>
      </c>
      <c r="Q17" s="350">
        <f t="shared" si="1"/>
        <v>837525.88165652542</v>
      </c>
      <c r="R17" s="350">
        <f t="shared" si="1"/>
        <v>837525.88165652542</v>
      </c>
      <c r="S17" s="350">
        <f t="shared" si="1"/>
        <v>837525.88165652542</v>
      </c>
      <c r="T17" s="350">
        <f t="shared" si="1"/>
        <v>837525.88165652542</v>
      </c>
      <c r="U17" s="350">
        <f t="shared" si="1"/>
        <v>837525.88165652542</v>
      </c>
      <c r="V17" s="350">
        <f t="shared" si="1"/>
        <v>837525.88165652542</v>
      </c>
      <c r="W17" s="350">
        <f t="shared" si="1"/>
        <v>837525.88165652542</v>
      </c>
      <c r="X17" s="350">
        <f t="shared" si="1"/>
        <v>837525.88165652542</v>
      </c>
      <c r="Y17" s="350">
        <f t="shared" si="1"/>
        <v>837525.88165652542</v>
      </c>
      <c r="Z17" s="350">
        <f t="shared" si="1"/>
        <v>837525.88165652542</v>
      </c>
      <c r="AA17" s="350">
        <f t="shared" si="1"/>
        <v>837525.88165652542</v>
      </c>
      <c r="AB17" s="350">
        <f t="shared" si="1"/>
        <v>837525.88165652542</v>
      </c>
      <c r="AC17" s="350">
        <f t="shared" si="1"/>
        <v>837525.88165652542</v>
      </c>
    </row>
    <row r="19" spans="4:30" x14ac:dyDescent="0.2">
      <c r="D19" s="3" t="s">
        <v>271</v>
      </c>
    </row>
    <row r="20" spans="4:30" x14ac:dyDescent="0.2">
      <c r="D20" s="167" t="s">
        <v>272</v>
      </c>
      <c r="E20" s="351">
        <v>299.69993459220876</v>
      </c>
      <c r="F20" s="351">
        <v>317.20150621470685</v>
      </c>
      <c r="G20" s="351">
        <v>345.81585247219442</v>
      </c>
      <c r="H20" s="351">
        <v>400.18354216468447</v>
      </c>
      <c r="I20" s="351">
        <v>472.98399533596461</v>
      </c>
      <c r="J20" s="351">
        <v>571.42196386938542</v>
      </c>
      <c r="K20" s="351">
        <v>702.25377234314294</v>
      </c>
      <c r="L20" s="351">
        <v>880.08019126454553</v>
      </c>
      <c r="M20" s="351">
        <v>1122.9115696152871</v>
      </c>
      <c r="N20" s="351">
        <v>1456.4227967572253</v>
      </c>
      <c r="O20" s="351">
        <v>1918.6663722703051</v>
      </c>
      <c r="P20" s="351">
        <v>2564.4212775663841</v>
      </c>
      <c r="Q20" s="351">
        <v>3472.7174485284227</v>
      </c>
      <c r="R20" s="351">
        <v>4757.795609958559</v>
      </c>
      <c r="S20" s="351">
        <v>6585.0890951789934</v>
      </c>
      <c r="T20" s="351">
        <v>9194.5547512103985</v>
      </c>
      <c r="U20" s="351">
        <v>12934.769757763635</v>
      </c>
      <c r="V20" s="351">
        <v>18312.816786355008</v>
      </c>
      <c r="W20" s="351">
        <v>20205.188025634321</v>
      </c>
      <c r="X20" s="351">
        <v>21561.484685290234</v>
      </c>
      <c r="Y20" s="351">
        <v>22733.631474389873</v>
      </c>
      <c r="Z20" s="351">
        <v>22967.76810476953</v>
      </c>
      <c r="AA20" s="351">
        <v>23075.586809350687</v>
      </c>
      <c r="AB20" s="351">
        <v>23194.240575645294</v>
      </c>
      <c r="AC20" s="351">
        <v>23324.860595467657</v>
      </c>
      <c r="AD20" s="1">
        <v>23468.702664204429</v>
      </c>
    </row>
    <row r="21" spans="4:30" s="353" customFormat="1" x14ac:dyDescent="0.2">
      <c r="D21" s="167" t="s">
        <v>265</v>
      </c>
      <c r="E21" s="351">
        <v>239814.59683879511</v>
      </c>
      <c r="F21" s="351">
        <v>261242.66792853732</v>
      </c>
      <c r="G21" s="351">
        <v>284735.42025671795</v>
      </c>
      <c r="H21" s="351">
        <v>310518.47089290642</v>
      </c>
      <c r="I21" s="351">
        <v>338756.17213513143</v>
      </c>
      <c r="J21" s="351">
        <v>369690.50620663341</v>
      </c>
      <c r="K21" s="351">
        <v>403588.06505364075</v>
      </c>
      <c r="L21" s="351">
        <v>440743.61081607733</v>
      </c>
      <c r="M21" s="351">
        <v>481482.12837633939</v>
      </c>
      <c r="N21" s="351">
        <v>526162.95950860833</v>
      </c>
      <c r="O21" s="351">
        <v>575184.33579584723</v>
      </c>
      <c r="P21" s="351">
        <v>628988.11978056829</v>
      </c>
      <c r="Q21" s="351">
        <v>688065.69603155565</v>
      </c>
      <c r="R21" s="351">
        <v>752965.07514755428</v>
      </c>
      <c r="S21" s="351">
        <v>824299.60351712792</v>
      </c>
      <c r="T21" s="351">
        <v>902758.8347917971</v>
      </c>
      <c r="U21" s="351">
        <v>989122.35677054687</v>
      </c>
      <c r="V21" s="351">
        <v>1084277.7152656652</v>
      </c>
      <c r="W21" s="351">
        <v>1187690.0316859093</v>
      </c>
      <c r="X21" s="351">
        <v>1300994.2507875334</v>
      </c>
      <c r="Y21" s="351">
        <v>1425432.4970207911</v>
      </c>
      <c r="Z21" s="351">
        <v>1562248.9920507874</v>
      </c>
      <c r="AA21" s="351">
        <v>1712708.7801828403</v>
      </c>
      <c r="AB21" s="351">
        <v>1878266.4506199802</v>
      </c>
      <c r="AC21" s="351">
        <v>2060502.3140084355</v>
      </c>
      <c r="AD21" s="353">
        <v>2261172.863199322</v>
      </c>
    </row>
    <row r="22" spans="4:30" x14ac:dyDescent="0.2">
      <c r="D22" s="1" t="s">
        <v>266</v>
      </c>
      <c r="E22" s="351">
        <v>3260.5182252930394</v>
      </c>
      <c r="F22" s="351">
        <v>3486.9771136717568</v>
      </c>
      <c r="G22" s="351">
        <v>3802.3013302168356</v>
      </c>
      <c r="H22" s="351">
        <v>4311.512307647964</v>
      </c>
      <c r="I22" s="351">
        <v>4963.3920140240098</v>
      </c>
      <c r="J22" s="351">
        <v>5810.2464820989499</v>
      </c>
      <c r="K22" s="351">
        <v>6901.3237359384957</v>
      </c>
      <c r="L22" s="351">
        <v>8341.6731721773031</v>
      </c>
      <c r="M22" s="351">
        <v>10260.685441844735</v>
      </c>
      <c r="N22" s="351">
        <v>12842.306908177128</v>
      </c>
      <c r="O22" s="351">
        <v>16358.505907911773</v>
      </c>
      <c r="P22" s="351">
        <v>21200.154429652517</v>
      </c>
      <c r="Q22" s="351">
        <v>27930.449465606267</v>
      </c>
      <c r="R22" s="351">
        <v>37362.717013571921</v>
      </c>
      <c r="S22" s="351">
        <v>50673.859058747439</v>
      </c>
      <c r="T22" s="351">
        <v>69569.958977249393</v>
      </c>
      <c r="U22" s="351">
        <v>96528.294520947587</v>
      </c>
      <c r="V22" s="351">
        <v>135151.40235733305</v>
      </c>
      <c r="W22" s="351">
        <v>149082.35111483981</v>
      </c>
      <c r="X22" s="351">
        <v>159258.64253270993</v>
      </c>
      <c r="Y22" s="343">
        <v>168182.91995186423</v>
      </c>
      <c r="Z22" s="343">
        <v>170513.64556436526</v>
      </c>
      <c r="AA22" s="343">
        <v>172015.96332091949</v>
      </c>
      <c r="AB22" s="343">
        <v>173670.42939314691</v>
      </c>
      <c r="AC22" s="343">
        <v>175493.1320166635</v>
      </c>
      <c r="AD22" s="1">
        <v>177501.9712746235</v>
      </c>
    </row>
    <row r="23" spans="4:30" x14ac:dyDescent="0.2">
      <c r="D23" s="1" t="s">
        <v>267</v>
      </c>
      <c r="E23" s="351">
        <v>68525.954196322273</v>
      </c>
      <c r="F23" s="351">
        <v>74600.344803168453</v>
      </c>
      <c r="G23" s="351">
        <v>81379.407244791029</v>
      </c>
      <c r="H23" s="351">
        <v>89112.096224807596</v>
      </c>
      <c r="I23" s="351">
        <v>97743.905438854941</v>
      </c>
      <c r="J23" s="351">
        <v>107426.95525939851</v>
      </c>
      <c r="K23" s="351">
        <v>118327.43949483625</v>
      </c>
      <c r="L23" s="351">
        <v>130713.52447542928</v>
      </c>
      <c r="M23" s="351">
        <v>144901.57212146104</v>
      </c>
      <c r="N23" s="351">
        <v>161314.38237484547</v>
      </c>
      <c r="O23" s="351">
        <v>180542.86673215841</v>
      </c>
      <c r="P23" s="351">
        <v>203402.45062331023</v>
      </c>
      <c r="Q23" s="351">
        <v>231030.65806024196</v>
      </c>
      <c r="R23" s="351">
        <v>265028.98257997876</v>
      </c>
      <c r="S23" s="351">
        <v>307669.50615116395</v>
      </c>
      <c r="T23" s="351">
        <v>362196.29364421091</v>
      </c>
      <c r="U23" s="351">
        <v>433265.67704468087</v>
      </c>
      <c r="V23" s="351">
        <v>527590.31173818849</v>
      </c>
      <c r="W23" s="351">
        <v>577959.69188868313</v>
      </c>
      <c r="X23" s="351">
        <v>623058.14077221369</v>
      </c>
      <c r="Y23" s="343">
        <v>667681.85276932956</v>
      </c>
      <c r="Z23" s="343">
        <v>707415.59020279278</v>
      </c>
      <c r="AA23" s="343">
        <v>750065.34341127507</v>
      </c>
      <c r="AB23" s="343">
        <v>796962.40763615945</v>
      </c>
      <c r="AC23" s="343">
        <v>848539.80506917078</v>
      </c>
      <c r="AD23" s="1">
        <v>905275.99372908438</v>
      </c>
    </row>
    <row r="24" spans="4:30" x14ac:dyDescent="0.2">
      <c r="D24" s="352" t="s">
        <v>273</v>
      </c>
      <c r="E24" s="350">
        <f t="shared" ref="E24:AC24" si="2">SUM(E20:E23)</f>
        <v>311900.76919500262</v>
      </c>
      <c r="F24" s="350">
        <f t="shared" si="2"/>
        <v>339647.19135159225</v>
      </c>
      <c r="G24" s="350">
        <f t="shared" si="2"/>
        <v>370262.94468419801</v>
      </c>
      <c r="H24" s="350">
        <f t="shared" si="2"/>
        <v>404342.26296752668</v>
      </c>
      <c r="I24" s="350">
        <f t="shared" si="2"/>
        <v>441936.45358334639</v>
      </c>
      <c r="J24" s="350">
        <f t="shared" si="2"/>
        <v>483499.12991200021</v>
      </c>
      <c r="K24" s="350">
        <f t="shared" si="2"/>
        <v>529519.08205675869</v>
      </c>
      <c r="L24" s="350">
        <f t="shared" si="2"/>
        <v>580678.88865494845</v>
      </c>
      <c r="M24" s="350">
        <f t="shared" si="2"/>
        <v>637767.29750926048</v>
      </c>
      <c r="N24" s="350">
        <f t="shared" si="2"/>
        <v>701776.07158838806</v>
      </c>
      <c r="O24" s="350">
        <f t="shared" si="2"/>
        <v>774004.37480818783</v>
      </c>
      <c r="P24" s="350">
        <f t="shared" si="2"/>
        <v>856155.14611109742</v>
      </c>
      <c r="Q24" s="350">
        <f t="shared" si="2"/>
        <v>950499.52100593224</v>
      </c>
      <c r="R24" s="350">
        <f t="shared" si="2"/>
        <v>1060114.5703510635</v>
      </c>
      <c r="S24" s="350">
        <f t="shared" si="2"/>
        <v>1189228.0578222182</v>
      </c>
      <c r="T24" s="350">
        <f t="shared" si="2"/>
        <v>1343719.6421644678</v>
      </c>
      <c r="U24" s="350">
        <f t="shared" si="2"/>
        <v>1531851.0980939388</v>
      </c>
      <c r="V24" s="350">
        <f t="shared" si="2"/>
        <v>1765332.2461475418</v>
      </c>
      <c r="W24" s="350">
        <f t="shared" si="2"/>
        <v>1934937.2627150663</v>
      </c>
      <c r="X24" s="350">
        <f t="shared" si="2"/>
        <v>2104872.5187777472</v>
      </c>
      <c r="Y24" s="350">
        <f t="shared" si="2"/>
        <v>2284030.9012163747</v>
      </c>
      <c r="Z24" s="350">
        <f t="shared" si="2"/>
        <v>2463145.9959227149</v>
      </c>
      <c r="AA24" s="350">
        <f t="shared" si="2"/>
        <v>2657865.6737243854</v>
      </c>
      <c r="AB24" s="350">
        <f t="shared" si="2"/>
        <v>2872093.528224932</v>
      </c>
      <c r="AC24" s="350">
        <f t="shared" si="2"/>
        <v>3107860.1116897375</v>
      </c>
    </row>
    <row r="26" spans="4:30" x14ac:dyDescent="0.2">
      <c r="D26" s="3" t="s">
        <v>274</v>
      </c>
    </row>
    <row r="27" spans="4:30" x14ac:dyDescent="0.2">
      <c r="D27" s="3" t="s">
        <v>265</v>
      </c>
      <c r="E27" s="354">
        <f t="shared" ref="E27:AC29" si="3">E12+E21</f>
        <v>658317.70795464446</v>
      </c>
      <c r="F27" s="354">
        <f t="shared" si="3"/>
        <v>708090.0910867732</v>
      </c>
      <c r="G27" s="354">
        <f t="shared" si="3"/>
        <v>767612.50510408054</v>
      </c>
      <c r="H27" s="354">
        <f t="shared" si="3"/>
        <v>832418.68509910209</v>
      </c>
      <c r="I27" s="354">
        <f t="shared" si="3"/>
        <v>888244.01563731523</v>
      </c>
      <c r="J27" s="354">
        <f t="shared" si="3"/>
        <v>949558.86495120951</v>
      </c>
      <c r="K27" s="354">
        <f t="shared" si="3"/>
        <v>1039706.3870793711</v>
      </c>
      <c r="L27" s="354">
        <f t="shared" si="3"/>
        <v>1152896.4483626513</v>
      </c>
      <c r="M27" s="354">
        <f t="shared" si="3"/>
        <v>1243971.2817913729</v>
      </c>
      <c r="N27" s="354">
        <f t="shared" si="3"/>
        <v>1288652.1129236419</v>
      </c>
      <c r="O27" s="354">
        <f t="shared" si="3"/>
        <v>1337673.4892108808</v>
      </c>
      <c r="P27" s="354">
        <f t="shared" si="3"/>
        <v>1391477.273195602</v>
      </c>
      <c r="Q27" s="354">
        <f t="shared" si="3"/>
        <v>1450554.8494465891</v>
      </c>
      <c r="R27" s="354">
        <f t="shared" si="3"/>
        <v>1515454.2285625879</v>
      </c>
      <c r="S27" s="354">
        <f t="shared" si="3"/>
        <v>1586788.7569321615</v>
      </c>
      <c r="T27" s="354">
        <f t="shared" si="3"/>
        <v>1665247.9882068308</v>
      </c>
      <c r="U27" s="354">
        <f t="shared" si="3"/>
        <v>1751611.5101855805</v>
      </c>
      <c r="V27" s="354">
        <f t="shared" si="3"/>
        <v>1846766.8686806988</v>
      </c>
      <c r="W27" s="354">
        <f t="shared" si="3"/>
        <v>1950179.1851009429</v>
      </c>
      <c r="X27" s="354">
        <f t="shared" si="3"/>
        <v>2063483.4042025669</v>
      </c>
      <c r="Y27" s="354">
        <f t="shared" si="3"/>
        <v>2187921.6504358249</v>
      </c>
      <c r="Z27" s="354">
        <f t="shared" si="3"/>
        <v>2324738.145465821</v>
      </c>
      <c r="AA27" s="354">
        <f t="shared" si="3"/>
        <v>2475197.9335978739</v>
      </c>
      <c r="AB27" s="354">
        <f t="shared" si="3"/>
        <v>2640755.6040350138</v>
      </c>
      <c r="AC27" s="354">
        <f t="shared" si="3"/>
        <v>2822991.4674234688</v>
      </c>
    </row>
    <row r="28" spans="4:30" x14ac:dyDescent="0.2">
      <c r="D28" s="3" t="s">
        <v>322</v>
      </c>
      <c r="E28" s="354">
        <f t="shared" si="3"/>
        <v>3713.0876884605395</v>
      </c>
      <c r="F28" s="354">
        <f t="shared" si="3"/>
        <v>3939.5465768392569</v>
      </c>
      <c r="G28" s="354">
        <f t="shared" si="3"/>
        <v>4254.8707933843361</v>
      </c>
      <c r="H28" s="354">
        <f t="shared" si="3"/>
        <v>4764.0817708154646</v>
      </c>
      <c r="I28" s="354">
        <f t="shared" si="3"/>
        <v>5415.9614771915103</v>
      </c>
      <c r="J28" s="354">
        <f t="shared" si="3"/>
        <v>6262.8159452664504</v>
      </c>
      <c r="K28" s="354">
        <f t="shared" si="3"/>
        <v>7353.8931991059962</v>
      </c>
      <c r="L28" s="354">
        <f t="shared" si="3"/>
        <v>8794.2426353448027</v>
      </c>
      <c r="M28" s="354">
        <f t="shared" si="3"/>
        <v>10713.254905012234</v>
      </c>
      <c r="N28" s="354">
        <f t="shared" si="3"/>
        <v>13294.876371344628</v>
      </c>
      <c r="O28" s="354">
        <f t="shared" si="3"/>
        <v>16811.075371079274</v>
      </c>
      <c r="P28" s="354">
        <f t="shared" si="3"/>
        <v>21652.723892820017</v>
      </c>
      <c r="Q28" s="354">
        <f t="shared" si="3"/>
        <v>28383.018928773767</v>
      </c>
      <c r="R28" s="354">
        <f t="shared" si="3"/>
        <v>37815.28647673942</v>
      </c>
      <c r="S28" s="354">
        <f t="shared" si="3"/>
        <v>51126.428521914939</v>
      </c>
      <c r="T28" s="354">
        <f t="shared" si="3"/>
        <v>70022.528440416892</v>
      </c>
      <c r="U28" s="354">
        <f t="shared" si="3"/>
        <v>96980.863984115087</v>
      </c>
      <c r="V28" s="354">
        <f t="shared" si="3"/>
        <v>135603.97182050056</v>
      </c>
      <c r="W28" s="354">
        <f t="shared" si="3"/>
        <v>149534.92057800732</v>
      </c>
      <c r="X28" s="354">
        <f t="shared" si="3"/>
        <v>159711.21199587744</v>
      </c>
      <c r="Y28" s="354">
        <f t="shared" si="3"/>
        <v>168635.48941503174</v>
      </c>
      <c r="Z28" s="354">
        <f t="shared" si="3"/>
        <v>170966.21502753277</v>
      </c>
      <c r="AA28" s="354">
        <f t="shared" si="3"/>
        <v>172468.532784087</v>
      </c>
      <c r="AB28" s="354">
        <f t="shared" si="3"/>
        <v>174122.99885631443</v>
      </c>
      <c r="AC28" s="354">
        <f t="shared" si="3"/>
        <v>175945.70147983101</v>
      </c>
    </row>
    <row r="29" spans="4:30" x14ac:dyDescent="0.2">
      <c r="D29" s="3" t="s">
        <v>108</v>
      </c>
      <c r="E29" s="354">
        <f t="shared" si="3"/>
        <v>92461.412974646737</v>
      </c>
      <c r="F29" s="354">
        <f t="shared" si="3"/>
        <v>98535.803581492917</v>
      </c>
      <c r="G29" s="354">
        <f t="shared" si="3"/>
        <v>105314.86602311549</v>
      </c>
      <c r="H29" s="354">
        <f t="shared" si="3"/>
        <v>113047.55500313206</v>
      </c>
      <c r="I29" s="354">
        <f t="shared" si="3"/>
        <v>121679.36421717941</v>
      </c>
      <c r="J29" s="354">
        <f t="shared" si="3"/>
        <v>131362.41403772298</v>
      </c>
      <c r="K29" s="354">
        <f t="shared" si="3"/>
        <v>142262.89827316071</v>
      </c>
      <c r="L29" s="354">
        <f t="shared" si="3"/>
        <v>154648.98325375374</v>
      </c>
      <c r="M29" s="354">
        <f t="shared" si="3"/>
        <v>168837.03089978552</v>
      </c>
      <c r="N29" s="354">
        <f t="shared" si="3"/>
        <v>185249.84115316995</v>
      </c>
      <c r="O29" s="354">
        <f t="shared" si="3"/>
        <v>204478.32551048289</v>
      </c>
      <c r="P29" s="354">
        <f t="shared" si="3"/>
        <v>227337.90940163471</v>
      </c>
      <c r="Q29" s="354">
        <f t="shared" si="3"/>
        <v>254966.11683856644</v>
      </c>
      <c r="R29" s="354">
        <f t="shared" si="3"/>
        <v>288964.44135830324</v>
      </c>
      <c r="S29" s="354">
        <f t="shared" si="3"/>
        <v>331604.96492948843</v>
      </c>
      <c r="T29" s="354">
        <f t="shared" si="3"/>
        <v>386131.75242253538</v>
      </c>
      <c r="U29" s="354">
        <f t="shared" si="3"/>
        <v>457201.13582300534</v>
      </c>
      <c r="V29" s="354">
        <f t="shared" si="3"/>
        <v>551525.77051651292</v>
      </c>
      <c r="W29" s="354">
        <f t="shared" si="3"/>
        <v>601895.15066700755</v>
      </c>
      <c r="X29" s="354">
        <f t="shared" si="3"/>
        <v>646993.59955053811</v>
      </c>
      <c r="Y29" s="354">
        <f t="shared" si="3"/>
        <v>691617.31154765398</v>
      </c>
      <c r="Z29" s="354">
        <f t="shared" si="3"/>
        <v>731351.0489811172</v>
      </c>
      <c r="AA29" s="354">
        <f t="shared" si="3"/>
        <v>774000.80218959949</v>
      </c>
      <c r="AB29" s="354">
        <f t="shared" si="3"/>
        <v>820897.86641448387</v>
      </c>
      <c r="AC29" s="354">
        <f t="shared" si="3"/>
        <v>872475.2638474952</v>
      </c>
    </row>
    <row r="30" spans="4:30" x14ac:dyDescent="0.2">
      <c r="D30" s="3" t="s">
        <v>323</v>
      </c>
      <c r="E30" s="354">
        <f t="shared" ref="E30:AC30" si="4">E15</f>
        <v>647.70000000000005</v>
      </c>
      <c r="F30" s="354">
        <f t="shared" si="4"/>
        <v>647.70000000000005</v>
      </c>
      <c r="G30" s="354">
        <f t="shared" si="4"/>
        <v>647.70000000000005</v>
      </c>
      <c r="H30" s="354">
        <f t="shared" si="4"/>
        <v>647.70000000000005</v>
      </c>
      <c r="I30" s="354">
        <f t="shared" si="4"/>
        <v>647.70000000000005</v>
      </c>
      <c r="J30" s="354">
        <f t="shared" si="4"/>
        <v>647.70000000000005</v>
      </c>
      <c r="K30" s="354">
        <f t="shared" si="4"/>
        <v>647.70000000000005</v>
      </c>
      <c r="L30" s="354">
        <f t="shared" si="4"/>
        <v>647.70000000000005</v>
      </c>
      <c r="M30" s="354">
        <f t="shared" si="4"/>
        <v>647.70000000000005</v>
      </c>
      <c r="N30" s="354">
        <f t="shared" si="4"/>
        <v>647.70000000000005</v>
      </c>
      <c r="O30" s="354">
        <f t="shared" si="4"/>
        <v>647.70000000000005</v>
      </c>
      <c r="P30" s="354">
        <f t="shared" si="4"/>
        <v>647.70000000000005</v>
      </c>
      <c r="Q30" s="354">
        <f t="shared" si="4"/>
        <v>647.70000000000005</v>
      </c>
      <c r="R30" s="354">
        <f t="shared" si="4"/>
        <v>647.70000000000005</v>
      </c>
      <c r="S30" s="354">
        <f t="shared" si="4"/>
        <v>647.70000000000005</v>
      </c>
      <c r="T30" s="354">
        <f t="shared" si="4"/>
        <v>647.70000000000005</v>
      </c>
      <c r="U30" s="354">
        <f t="shared" si="4"/>
        <v>647.70000000000005</v>
      </c>
      <c r="V30" s="354">
        <f t="shared" si="4"/>
        <v>647.70000000000005</v>
      </c>
      <c r="W30" s="354">
        <f t="shared" si="4"/>
        <v>647.70000000000005</v>
      </c>
      <c r="X30" s="354">
        <f t="shared" si="4"/>
        <v>647.70000000000005</v>
      </c>
      <c r="Y30" s="354">
        <f t="shared" si="4"/>
        <v>647.70000000000005</v>
      </c>
      <c r="Z30" s="354">
        <f t="shared" si="4"/>
        <v>647.70000000000005</v>
      </c>
      <c r="AA30" s="354">
        <f t="shared" si="4"/>
        <v>647.70000000000005</v>
      </c>
      <c r="AB30" s="354">
        <f t="shared" si="4"/>
        <v>647.70000000000005</v>
      </c>
      <c r="AC30" s="354">
        <f t="shared" si="4"/>
        <v>647.70000000000005</v>
      </c>
    </row>
    <row r="31" spans="4:30" x14ac:dyDescent="0.2">
      <c r="D31" s="3" t="s">
        <v>324</v>
      </c>
      <c r="E31" s="354">
        <f t="shared" ref="E31:AC31" si="5">E20</f>
        <v>299.69993459220876</v>
      </c>
      <c r="F31" s="354">
        <f t="shared" si="5"/>
        <v>317.20150621470685</v>
      </c>
      <c r="G31" s="354">
        <f t="shared" si="5"/>
        <v>345.81585247219442</v>
      </c>
      <c r="H31" s="354">
        <f t="shared" si="5"/>
        <v>400.18354216468447</v>
      </c>
      <c r="I31" s="354">
        <f t="shared" si="5"/>
        <v>472.98399533596461</v>
      </c>
      <c r="J31" s="354">
        <f t="shared" si="5"/>
        <v>571.42196386938542</v>
      </c>
      <c r="K31" s="354">
        <f t="shared" si="5"/>
        <v>702.25377234314294</v>
      </c>
      <c r="L31" s="354">
        <f t="shared" si="5"/>
        <v>880.08019126454553</v>
      </c>
      <c r="M31" s="354">
        <f t="shared" si="5"/>
        <v>1122.9115696152871</v>
      </c>
      <c r="N31" s="354">
        <f t="shared" si="5"/>
        <v>1456.4227967572253</v>
      </c>
      <c r="O31" s="354">
        <f t="shared" si="5"/>
        <v>1918.6663722703051</v>
      </c>
      <c r="P31" s="354">
        <f t="shared" si="5"/>
        <v>2564.4212775663841</v>
      </c>
      <c r="Q31" s="354">
        <f t="shared" si="5"/>
        <v>3472.7174485284227</v>
      </c>
      <c r="R31" s="354">
        <f t="shared" si="5"/>
        <v>4757.795609958559</v>
      </c>
      <c r="S31" s="354">
        <f t="shared" si="5"/>
        <v>6585.0890951789934</v>
      </c>
      <c r="T31" s="354">
        <f t="shared" si="5"/>
        <v>9194.5547512103985</v>
      </c>
      <c r="U31" s="354">
        <f t="shared" si="5"/>
        <v>12934.769757763635</v>
      </c>
      <c r="V31" s="354">
        <f t="shared" si="5"/>
        <v>18312.816786355008</v>
      </c>
      <c r="W31" s="354">
        <f t="shared" si="5"/>
        <v>20205.188025634321</v>
      </c>
      <c r="X31" s="354">
        <f t="shared" si="5"/>
        <v>21561.484685290234</v>
      </c>
      <c r="Y31" s="354">
        <f t="shared" si="5"/>
        <v>22733.631474389873</v>
      </c>
      <c r="Z31" s="354">
        <f t="shared" si="5"/>
        <v>22967.76810476953</v>
      </c>
      <c r="AA31" s="354">
        <f t="shared" si="5"/>
        <v>23075.586809350687</v>
      </c>
      <c r="AB31" s="354">
        <f t="shared" si="5"/>
        <v>23194.240575645294</v>
      </c>
      <c r="AC31" s="354">
        <f t="shared" si="5"/>
        <v>23324.860595467657</v>
      </c>
    </row>
    <row r="32" spans="4:30" x14ac:dyDescent="0.2">
      <c r="D32" s="3" t="s">
        <v>269</v>
      </c>
      <c r="E32" s="354">
        <f>E16</f>
        <v>50001</v>
      </c>
      <c r="F32" s="354">
        <f t="shared" ref="F32:K32" si="6">F16</f>
        <v>50001</v>
      </c>
      <c r="G32" s="354">
        <f t="shared" si="6"/>
        <v>50001</v>
      </c>
      <c r="H32" s="354">
        <f t="shared" si="6"/>
        <v>50001</v>
      </c>
      <c r="I32" s="354">
        <f t="shared" si="6"/>
        <v>50001</v>
      </c>
      <c r="J32" s="354">
        <f t="shared" si="6"/>
        <v>50001</v>
      </c>
      <c r="K32" s="354">
        <f t="shared" si="6"/>
        <v>50001</v>
      </c>
      <c r="L32" s="354">
        <f>L16</f>
        <v>50001</v>
      </c>
      <c r="M32" s="354">
        <f t="shared" ref="M32:AC32" si="7">M16</f>
        <v>50001</v>
      </c>
      <c r="N32" s="354">
        <f t="shared" si="7"/>
        <v>50001</v>
      </c>
      <c r="O32" s="354">
        <f t="shared" si="7"/>
        <v>50001</v>
      </c>
      <c r="P32" s="354">
        <f t="shared" si="7"/>
        <v>50001</v>
      </c>
      <c r="Q32" s="354">
        <f t="shared" si="7"/>
        <v>50001</v>
      </c>
      <c r="R32" s="354">
        <f t="shared" si="7"/>
        <v>50001</v>
      </c>
      <c r="S32" s="354">
        <f t="shared" si="7"/>
        <v>50001</v>
      </c>
      <c r="T32" s="354">
        <f t="shared" si="7"/>
        <v>50001</v>
      </c>
      <c r="U32" s="354">
        <f t="shared" si="7"/>
        <v>50001</v>
      </c>
      <c r="V32" s="354">
        <f t="shared" si="7"/>
        <v>50001</v>
      </c>
      <c r="W32" s="354">
        <f t="shared" si="7"/>
        <v>50001</v>
      </c>
      <c r="X32" s="354">
        <f t="shared" si="7"/>
        <v>50001</v>
      </c>
      <c r="Y32" s="354">
        <f t="shared" si="7"/>
        <v>50001</v>
      </c>
      <c r="Z32" s="354">
        <f t="shared" si="7"/>
        <v>50001</v>
      </c>
      <c r="AA32" s="354">
        <f t="shared" si="7"/>
        <v>50001</v>
      </c>
      <c r="AB32" s="354">
        <f t="shared" si="7"/>
        <v>50001</v>
      </c>
      <c r="AC32" s="354">
        <f t="shared" si="7"/>
        <v>50001</v>
      </c>
    </row>
    <row r="33" spans="2:30" x14ac:dyDescent="0.2">
      <c r="D33" s="352" t="s">
        <v>275</v>
      </c>
      <c r="E33" s="350">
        <f t="shared" ref="E33:AB33" si="8">SUM(E27:E32)</f>
        <v>805440.60855234403</v>
      </c>
      <c r="F33" s="350">
        <f t="shared" si="8"/>
        <v>861531.34275131999</v>
      </c>
      <c r="G33" s="350">
        <f t="shared" si="8"/>
        <v>928176.75777305255</v>
      </c>
      <c r="H33" s="350">
        <f t="shared" si="8"/>
        <v>1001279.2054152143</v>
      </c>
      <c r="I33" s="350">
        <f t="shared" si="8"/>
        <v>1066461.0253270222</v>
      </c>
      <c r="J33" s="350">
        <f t="shared" si="8"/>
        <v>1138404.2168980683</v>
      </c>
      <c r="K33" s="350">
        <f t="shared" si="8"/>
        <v>1240674.1323239808</v>
      </c>
      <c r="L33" s="350">
        <f t="shared" si="8"/>
        <v>1367868.4544430145</v>
      </c>
      <c r="M33" s="350">
        <f t="shared" si="8"/>
        <v>1475293.1791657859</v>
      </c>
      <c r="N33" s="350">
        <f t="shared" si="8"/>
        <v>1539301.9532449136</v>
      </c>
      <c r="O33" s="350">
        <f t="shared" si="8"/>
        <v>1611530.2564647135</v>
      </c>
      <c r="P33" s="350">
        <f t="shared" si="8"/>
        <v>1693681.0277676231</v>
      </c>
      <c r="Q33" s="350">
        <f t="shared" si="8"/>
        <v>1788025.4026624577</v>
      </c>
      <c r="R33" s="350">
        <f t="shared" si="8"/>
        <v>1897640.4520075889</v>
      </c>
      <c r="S33" s="350">
        <f t="shared" si="8"/>
        <v>2026753.9394787438</v>
      </c>
      <c r="T33" s="350">
        <f t="shared" si="8"/>
        <v>2181245.5238209935</v>
      </c>
      <c r="U33" s="350">
        <f t="shared" si="8"/>
        <v>2369376.9797504647</v>
      </c>
      <c r="V33" s="350">
        <f t="shared" si="8"/>
        <v>2602858.1278040675</v>
      </c>
      <c r="W33" s="350">
        <f t="shared" si="8"/>
        <v>2772463.144371592</v>
      </c>
      <c r="X33" s="350">
        <f t="shared" si="8"/>
        <v>2942398.4004342728</v>
      </c>
      <c r="Y33" s="350">
        <f t="shared" si="8"/>
        <v>3121556.7828729004</v>
      </c>
      <c r="Z33" s="350">
        <f t="shared" si="8"/>
        <v>3300671.8775792406</v>
      </c>
      <c r="AA33" s="350">
        <f t="shared" si="8"/>
        <v>3495391.5553809111</v>
      </c>
      <c r="AB33" s="350">
        <f t="shared" si="8"/>
        <v>3709619.4098814577</v>
      </c>
      <c r="AC33" s="350">
        <f>SUM(AC27:AC32)</f>
        <v>3945385.9933462627</v>
      </c>
    </row>
    <row r="36" spans="2:30" s="346" customFormat="1" x14ac:dyDescent="0.2">
      <c r="B36" s="338" t="s">
        <v>258</v>
      </c>
    </row>
    <row r="38" spans="2:30" x14ac:dyDescent="0.2">
      <c r="E38" s="341" t="s">
        <v>19</v>
      </c>
      <c r="F38" s="341" t="str">
        <f t="shared" ref="F38:AC38" si="9">LEFT(E38,4)+1&amp;"-"&amp;RIGHT(E38,2)+1</f>
        <v>2027-28</v>
      </c>
      <c r="G38" s="341" t="str">
        <f t="shared" si="9"/>
        <v>2028-29</v>
      </c>
      <c r="H38" s="341" t="str">
        <f t="shared" si="9"/>
        <v>2029-30</v>
      </c>
      <c r="I38" s="341" t="str">
        <f t="shared" si="9"/>
        <v>2030-31</v>
      </c>
      <c r="J38" s="341" t="str">
        <f t="shared" si="9"/>
        <v>2031-32</v>
      </c>
      <c r="K38" s="341" t="str">
        <f t="shared" si="9"/>
        <v>2032-33</v>
      </c>
      <c r="L38" s="341" t="str">
        <f t="shared" si="9"/>
        <v>2033-34</v>
      </c>
      <c r="M38" s="341" t="str">
        <f t="shared" si="9"/>
        <v>2034-35</v>
      </c>
      <c r="N38" s="341" t="str">
        <f t="shared" si="9"/>
        <v>2035-36</v>
      </c>
      <c r="O38" s="341" t="str">
        <f t="shared" si="9"/>
        <v>2036-37</v>
      </c>
      <c r="P38" s="341" t="str">
        <f t="shared" si="9"/>
        <v>2037-38</v>
      </c>
      <c r="Q38" s="341" t="str">
        <f t="shared" si="9"/>
        <v>2038-39</v>
      </c>
      <c r="R38" s="341" t="str">
        <f t="shared" si="9"/>
        <v>2039-40</v>
      </c>
      <c r="S38" s="341" t="str">
        <f t="shared" si="9"/>
        <v>2040-41</v>
      </c>
      <c r="T38" s="341" t="str">
        <f t="shared" si="9"/>
        <v>2041-42</v>
      </c>
      <c r="U38" s="341" t="str">
        <f t="shared" si="9"/>
        <v>2042-43</v>
      </c>
      <c r="V38" s="341" t="str">
        <f t="shared" si="9"/>
        <v>2043-44</v>
      </c>
      <c r="W38" s="341" t="str">
        <f t="shared" si="9"/>
        <v>2044-45</v>
      </c>
      <c r="X38" s="341" t="str">
        <f t="shared" si="9"/>
        <v>2045-46</v>
      </c>
      <c r="Y38" s="341" t="str">
        <f t="shared" si="9"/>
        <v>2046-47</v>
      </c>
      <c r="Z38" s="341" t="str">
        <f t="shared" si="9"/>
        <v>2047-48</v>
      </c>
      <c r="AA38" s="341" t="str">
        <f t="shared" si="9"/>
        <v>2048-49</v>
      </c>
      <c r="AB38" s="341" t="str">
        <f t="shared" si="9"/>
        <v>2049-50</v>
      </c>
      <c r="AC38" s="341" t="str">
        <f t="shared" si="9"/>
        <v>2050-51</v>
      </c>
    </row>
    <row r="39" spans="2:30" x14ac:dyDescent="0.2">
      <c r="D39" s="3" t="s">
        <v>264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2:30" x14ac:dyDescent="0.2">
      <c r="D40" s="1" t="s">
        <v>265</v>
      </c>
      <c r="E40" s="351">
        <f>E12</f>
        <v>418503.11111584929</v>
      </c>
      <c r="F40" s="351">
        <f t="shared" ref="F40:I40" si="10">F12</f>
        <v>446847.42315823591</v>
      </c>
      <c r="G40" s="351">
        <f t="shared" si="10"/>
        <v>482877.08484736254</v>
      </c>
      <c r="H40" s="351">
        <f t="shared" si="10"/>
        <v>521900.21420619561</v>
      </c>
      <c r="I40" s="351">
        <f t="shared" si="10"/>
        <v>549487.84350218379</v>
      </c>
      <c r="J40" s="351">
        <f>'SWBD risks'!K39</f>
        <v>67154.370094173762</v>
      </c>
      <c r="K40" s="351">
        <f>'SWBD risks'!L39</f>
        <v>73682.41120396879</v>
      </c>
      <c r="L40" s="351">
        <f>'SWBD risks'!M39</f>
        <v>82507.654114475852</v>
      </c>
      <c r="M40" s="351">
        <f>'SWBD risks'!N39</f>
        <v>88352.286881306223</v>
      </c>
      <c r="N40" s="351">
        <f>'SWBD risks'!O39</f>
        <v>88352.286881306223</v>
      </c>
      <c r="O40" s="351">
        <f>'SWBD risks'!P39</f>
        <v>88352.286881306223</v>
      </c>
      <c r="P40" s="351">
        <f>'SWBD risks'!Q39</f>
        <v>88352.286881306223</v>
      </c>
      <c r="Q40" s="351">
        <f>'SWBD risks'!R39</f>
        <v>88352.286881306223</v>
      </c>
      <c r="R40" s="351">
        <f>'SWBD risks'!S39</f>
        <v>88352.286881306223</v>
      </c>
      <c r="S40" s="351">
        <f>'SWBD risks'!T39</f>
        <v>88352.286881306223</v>
      </c>
      <c r="T40" s="351">
        <f>'SWBD risks'!U39</f>
        <v>88352.286881306223</v>
      </c>
      <c r="U40" s="351">
        <f>'SWBD risks'!V39</f>
        <v>88352.286881306223</v>
      </c>
      <c r="V40" s="351">
        <f>'SWBD risks'!W39</f>
        <v>88352.286881306223</v>
      </c>
      <c r="W40" s="351">
        <f>'SWBD risks'!X39</f>
        <v>88352.286881306223</v>
      </c>
      <c r="X40" s="351">
        <f>'SWBD risks'!Y39</f>
        <v>88352.286881306223</v>
      </c>
      <c r="Y40" s="351">
        <f>'SWBD risks'!Z39</f>
        <v>88352.286881306223</v>
      </c>
      <c r="Z40" s="351">
        <f>'SWBD risks'!AA39</f>
        <v>88352.286881306223</v>
      </c>
      <c r="AA40" s="351">
        <f>'SWBD risks'!AB39</f>
        <v>88352.286881306223</v>
      </c>
      <c r="AB40" s="351">
        <f>'SWBD risks'!AC39</f>
        <v>88352.286881306223</v>
      </c>
      <c r="AC40" s="351">
        <f>'SWBD risks'!AD39</f>
        <v>88352.286881306223</v>
      </c>
    </row>
    <row r="41" spans="2:30" x14ac:dyDescent="0.2">
      <c r="D41" s="1" t="s">
        <v>266</v>
      </c>
      <c r="E41" s="351">
        <f t="shared" ref="E41:I44" si="11">E13</f>
        <v>452.56946316750015</v>
      </c>
      <c r="F41" s="351">
        <f t="shared" si="11"/>
        <v>452.56946316750015</v>
      </c>
      <c r="G41" s="351">
        <f t="shared" si="11"/>
        <v>452.56946316750015</v>
      </c>
      <c r="H41" s="351">
        <f t="shared" si="11"/>
        <v>452.56946316750015</v>
      </c>
      <c r="I41" s="351">
        <f t="shared" si="11"/>
        <v>452.56946316750015</v>
      </c>
      <c r="J41" s="351">
        <f>'SWBD risks'!K40</f>
        <v>53.243466255000001</v>
      </c>
      <c r="K41" s="351">
        <f>'SWBD risks'!L40</f>
        <v>53.243466254999994</v>
      </c>
      <c r="L41" s="351">
        <f>'SWBD risks'!M40</f>
        <v>53.243466254999994</v>
      </c>
      <c r="M41" s="351">
        <f>'SWBD risks'!N40</f>
        <v>53.243466254999994</v>
      </c>
      <c r="N41" s="351">
        <f>'SWBD risks'!O40</f>
        <v>53.243466254999994</v>
      </c>
      <c r="O41" s="351">
        <f>'SWBD risks'!P40</f>
        <v>53.243466254999994</v>
      </c>
      <c r="P41" s="351">
        <f>'SWBD risks'!Q40</f>
        <v>53.243466254999994</v>
      </c>
      <c r="Q41" s="351">
        <f>'SWBD risks'!R40</f>
        <v>53.243466254999994</v>
      </c>
      <c r="R41" s="351">
        <f>'SWBD risks'!S40</f>
        <v>53.243466254999994</v>
      </c>
      <c r="S41" s="351">
        <f>'SWBD risks'!T40</f>
        <v>53.243466254999994</v>
      </c>
      <c r="T41" s="351">
        <f>'SWBD risks'!U40</f>
        <v>53.243466254999994</v>
      </c>
      <c r="U41" s="351">
        <f>'SWBD risks'!V40</f>
        <v>53.243466254999994</v>
      </c>
      <c r="V41" s="351">
        <f>'SWBD risks'!W40</f>
        <v>53.243466254999994</v>
      </c>
      <c r="W41" s="351">
        <f>'SWBD risks'!X40</f>
        <v>53.243466254999994</v>
      </c>
      <c r="X41" s="351">
        <f>'SWBD risks'!Y40</f>
        <v>53.243466254999994</v>
      </c>
      <c r="Y41" s="351">
        <f>'SWBD risks'!Z40</f>
        <v>53.243466254999994</v>
      </c>
      <c r="Z41" s="351">
        <f>'SWBD risks'!AA40</f>
        <v>53.243466254999994</v>
      </c>
      <c r="AA41" s="351">
        <f>'SWBD risks'!AB40</f>
        <v>53.243466254999994</v>
      </c>
      <c r="AB41" s="351">
        <f>'SWBD risks'!AC40</f>
        <v>53.243466254999994</v>
      </c>
      <c r="AC41" s="351">
        <f>'SWBD risks'!AD40</f>
        <v>53.243466254999994</v>
      </c>
    </row>
    <row r="42" spans="2:30" x14ac:dyDescent="0.2">
      <c r="D42" s="1" t="s">
        <v>267</v>
      </c>
      <c r="E42" s="351">
        <f t="shared" si="11"/>
        <v>23935.458778324468</v>
      </c>
      <c r="F42" s="351">
        <f t="shared" si="11"/>
        <v>23935.458778324468</v>
      </c>
      <c r="G42" s="351">
        <f t="shared" si="11"/>
        <v>23935.458778324468</v>
      </c>
      <c r="H42" s="351">
        <f t="shared" si="11"/>
        <v>23935.458778324468</v>
      </c>
      <c r="I42" s="351">
        <f t="shared" si="11"/>
        <v>23935.458778324468</v>
      </c>
      <c r="J42" s="351">
        <f>'SWBD risks'!K41</f>
        <v>2815.9363268617021</v>
      </c>
      <c r="K42" s="351">
        <f>'SWBD risks'!L41</f>
        <v>2815.9363268617012</v>
      </c>
      <c r="L42" s="351">
        <f>'SWBD risks'!M41</f>
        <v>2815.9363268617012</v>
      </c>
      <c r="M42" s="351">
        <f>'SWBD risks'!N41</f>
        <v>2815.9363268617012</v>
      </c>
      <c r="N42" s="351">
        <f>'SWBD risks'!O41</f>
        <v>2815.9363268617012</v>
      </c>
      <c r="O42" s="351">
        <f>'SWBD risks'!P41</f>
        <v>2815.9363268617012</v>
      </c>
      <c r="P42" s="351">
        <f>'SWBD risks'!Q41</f>
        <v>2815.9363268617012</v>
      </c>
      <c r="Q42" s="351">
        <f>'SWBD risks'!R41</f>
        <v>2815.9363268617012</v>
      </c>
      <c r="R42" s="351">
        <f>'SWBD risks'!S41</f>
        <v>2815.9363268617012</v>
      </c>
      <c r="S42" s="351">
        <f>'SWBD risks'!T41</f>
        <v>2815.9363268617012</v>
      </c>
      <c r="T42" s="351">
        <f>'SWBD risks'!U41</f>
        <v>2815.9363268617012</v>
      </c>
      <c r="U42" s="351">
        <f>'SWBD risks'!V41</f>
        <v>2815.9363268617012</v>
      </c>
      <c r="V42" s="351">
        <f>'SWBD risks'!W41</f>
        <v>2815.9363268617012</v>
      </c>
      <c r="W42" s="351">
        <f>'SWBD risks'!X41</f>
        <v>2815.9363268617012</v>
      </c>
      <c r="X42" s="351">
        <f>'SWBD risks'!Y41</f>
        <v>2815.9363268617012</v>
      </c>
      <c r="Y42" s="351">
        <f>'SWBD risks'!Z41</f>
        <v>2815.9363268617012</v>
      </c>
      <c r="Z42" s="351">
        <f>'SWBD risks'!AA41</f>
        <v>2815.9363268617012</v>
      </c>
      <c r="AA42" s="351">
        <f>'SWBD risks'!AB41</f>
        <v>2815.9363268617012</v>
      </c>
      <c r="AB42" s="351">
        <f>'SWBD risks'!AC41</f>
        <v>2815.9363268617012</v>
      </c>
      <c r="AC42" s="351">
        <f>'SWBD risks'!AD41</f>
        <v>2815.9363268617012</v>
      </c>
    </row>
    <row r="43" spans="2:30" x14ac:dyDescent="0.2">
      <c r="D43" s="1" t="s">
        <v>268</v>
      </c>
      <c r="E43" s="351">
        <f t="shared" si="11"/>
        <v>647.70000000000005</v>
      </c>
      <c r="F43" s="351">
        <f t="shared" si="11"/>
        <v>647.70000000000005</v>
      </c>
      <c r="G43" s="351">
        <f t="shared" si="11"/>
        <v>647.70000000000005</v>
      </c>
      <c r="H43" s="351">
        <f t="shared" si="11"/>
        <v>647.70000000000005</v>
      </c>
      <c r="I43" s="351">
        <f t="shared" si="11"/>
        <v>647.70000000000005</v>
      </c>
      <c r="J43" s="351">
        <f>'SWBD risks'!K42</f>
        <v>76.199999999999974</v>
      </c>
      <c r="K43" s="351">
        <f>'SWBD risks'!L42</f>
        <v>76.199999999999974</v>
      </c>
      <c r="L43" s="351">
        <f>'SWBD risks'!M42</f>
        <v>76.199999999999974</v>
      </c>
      <c r="M43" s="351">
        <f>'SWBD risks'!N42</f>
        <v>76.199999999999974</v>
      </c>
      <c r="N43" s="351">
        <f>'SWBD risks'!O42</f>
        <v>76.199999999999974</v>
      </c>
      <c r="O43" s="351">
        <f>'SWBD risks'!P42</f>
        <v>76.199999999999974</v>
      </c>
      <c r="P43" s="351">
        <f>'SWBD risks'!Q42</f>
        <v>76.199999999999974</v>
      </c>
      <c r="Q43" s="351">
        <f>'SWBD risks'!R42</f>
        <v>76.199999999999974</v>
      </c>
      <c r="R43" s="351">
        <f>'SWBD risks'!S42</f>
        <v>76.199999999999974</v>
      </c>
      <c r="S43" s="351">
        <f>'SWBD risks'!T42</f>
        <v>76.199999999999974</v>
      </c>
      <c r="T43" s="351">
        <f>'SWBD risks'!U42</f>
        <v>76.199999999999974</v>
      </c>
      <c r="U43" s="351">
        <f>'SWBD risks'!V42</f>
        <v>76.199999999999974</v>
      </c>
      <c r="V43" s="351">
        <f>'SWBD risks'!W42</f>
        <v>76.199999999999974</v>
      </c>
      <c r="W43" s="351">
        <f>'SWBD risks'!X42</f>
        <v>76.199999999999974</v>
      </c>
      <c r="X43" s="351">
        <f>'SWBD risks'!Y42</f>
        <v>76.199999999999974</v>
      </c>
      <c r="Y43" s="351">
        <f>'SWBD risks'!Z42</f>
        <v>76.199999999999974</v>
      </c>
      <c r="Z43" s="351">
        <f>'SWBD risks'!AA42</f>
        <v>76.199999999999974</v>
      </c>
      <c r="AA43" s="351">
        <f>'SWBD risks'!AB42</f>
        <v>76.199999999999974</v>
      </c>
      <c r="AB43" s="351">
        <f>'SWBD risks'!AC42</f>
        <v>76.199999999999974</v>
      </c>
      <c r="AC43" s="351">
        <f>'SWBD risks'!AD42</f>
        <v>76.199999999999974</v>
      </c>
    </row>
    <row r="44" spans="2:30" x14ac:dyDescent="0.2">
      <c r="D44" s="1" t="s">
        <v>269</v>
      </c>
      <c r="E44" s="351">
        <f t="shared" si="11"/>
        <v>50001</v>
      </c>
      <c r="F44" s="351">
        <f t="shared" si="11"/>
        <v>50001</v>
      </c>
      <c r="G44" s="351">
        <f t="shared" si="11"/>
        <v>50001</v>
      </c>
      <c r="H44" s="351">
        <f t="shared" si="11"/>
        <v>50001</v>
      </c>
      <c r="I44" s="351">
        <f t="shared" si="11"/>
        <v>50001</v>
      </c>
      <c r="J44" s="351">
        <f>'SWBD risks'!K43</f>
        <v>0</v>
      </c>
      <c r="K44" s="351">
        <f>'SWBD risks'!L43</f>
        <v>0</v>
      </c>
      <c r="L44" s="351">
        <f>'SWBD risks'!M43</f>
        <v>0</v>
      </c>
      <c r="M44" s="351">
        <f>'SWBD risks'!N43</f>
        <v>0</v>
      </c>
      <c r="N44" s="351">
        <f>'SWBD risks'!O43</f>
        <v>0</v>
      </c>
      <c r="O44" s="351">
        <f>'SWBD risks'!P43</f>
        <v>0</v>
      </c>
      <c r="P44" s="351">
        <f>'SWBD risks'!Q43</f>
        <v>0</v>
      </c>
      <c r="Q44" s="351">
        <f>'SWBD risks'!R43</f>
        <v>0</v>
      </c>
      <c r="R44" s="351">
        <f>'SWBD risks'!S43</f>
        <v>0</v>
      </c>
      <c r="S44" s="351">
        <f>'SWBD risks'!T43</f>
        <v>0</v>
      </c>
      <c r="T44" s="351">
        <f>'SWBD risks'!U43</f>
        <v>0</v>
      </c>
      <c r="U44" s="351">
        <f>'SWBD risks'!V43</f>
        <v>0</v>
      </c>
      <c r="V44" s="351">
        <f>'SWBD risks'!W43</f>
        <v>0</v>
      </c>
      <c r="W44" s="351">
        <f>'SWBD risks'!X43</f>
        <v>0</v>
      </c>
      <c r="X44" s="351">
        <f>'SWBD risks'!Y43</f>
        <v>0</v>
      </c>
      <c r="Y44" s="351">
        <f>'SWBD risks'!Z43</f>
        <v>0</v>
      </c>
      <c r="Z44" s="351">
        <f>'SWBD risks'!AA43</f>
        <v>0</v>
      </c>
      <c r="AA44" s="351">
        <f>'SWBD risks'!AB43</f>
        <v>0</v>
      </c>
      <c r="AB44" s="351">
        <f>'SWBD risks'!AC43</f>
        <v>0</v>
      </c>
      <c r="AC44" s="351">
        <f>'SWBD risks'!AD43</f>
        <v>0</v>
      </c>
    </row>
    <row r="45" spans="2:30" x14ac:dyDescent="0.2">
      <c r="D45" s="352" t="s">
        <v>270</v>
      </c>
      <c r="E45" s="350">
        <f>SUM(E40:E44)</f>
        <v>493539.83935734129</v>
      </c>
      <c r="F45" s="350">
        <f t="shared" ref="F45:AC45" si="12">SUM(F40:F44)</f>
        <v>521884.15139972791</v>
      </c>
      <c r="G45" s="350">
        <f t="shared" si="12"/>
        <v>557913.81308885454</v>
      </c>
      <c r="H45" s="350">
        <f t="shared" si="12"/>
        <v>596936.9424476875</v>
      </c>
      <c r="I45" s="350">
        <f t="shared" si="12"/>
        <v>624524.57174367562</v>
      </c>
      <c r="J45" s="350">
        <f t="shared" si="12"/>
        <v>70099.749887290454</v>
      </c>
      <c r="K45" s="350">
        <f t="shared" si="12"/>
        <v>76627.790997085482</v>
      </c>
      <c r="L45" s="350">
        <f t="shared" si="12"/>
        <v>85453.033907592544</v>
      </c>
      <c r="M45" s="350">
        <f t="shared" si="12"/>
        <v>91297.666674422915</v>
      </c>
      <c r="N45" s="350">
        <f t="shared" si="12"/>
        <v>91297.666674422915</v>
      </c>
      <c r="O45" s="350">
        <f t="shared" si="12"/>
        <v>91297.666674422915</v>
      </c>
      <c r="P45" s="350">
        <f t="shared" si="12"/>
        <v>91297.666674422915</v>
      </c>
      <c r="Q45" s="350">
        <f t="shared" si="12"/>
        <v>91297.666674422915</v>
      </c>
      <c r="R45" s="350">
        <f t="shared" si="12"/>
        <v>91297.666674422915</v>
      </c>
      <c r="S45" s="350">
        <f t="shared" si="12"/>
        <v>91297.666674422915</v>
      </c>
      <c r="T45" s="350">
        <f t="shared" si="12"/>
        <v>91297.666674422915</v>
      </c>
      <c r="U45" s="350">
        <f t="shared" si="12"/>
        <v>91297.666674422915</v>
      </c>
      <c r="V45" s="350">
        <f t="shared" si="12"/>
        <v>91297.666674422915</v>
      </c>
      <c r="W45" s="350">
        <f t="shared" si="12"/>
        <v>91297.666674422915</v>
      </c>
      <c r="X45" s="350">
        <f t="shared" si="12"/>
        <v>91297.666674422915</v>
      </c>
      <c r="Y45" s="350">
        <f t="shared" si="12"/>
        <v>91297.666674422915</v>
      </c>
      <c r="Z45" s="350">
        <f t="shared" si="12"/>
        <v>91297.666674422915</v>
      </c>
      <c r="AA45" s="350">
        <f t="shared" si="12"/>
        <v>91297.666674422915</v>
      </c>
      <c r="AB45" s="350">
        <f t="shared" si="12"/>
        <v>91297.666674422915</v>
      </c>
      <c r="AC45" s="350">
        <f t="shared" si="12"/>
        <v>91297.666674422915</v>
      </c>
    </row>
    <row r="47" spans="2:30" x14ac:dyDescent="0.2">
      <c r="D47" s="3" t="s">
        <v>271</v>
      </c>
    </row>
    <row r="48" spans="2:30" x14ac:dyDescent="0.2">
      <c r="D48" s="1" t="s">
        <v>272</v>
      </c>
      <c r="E48" s="351">
        <v>299.69993459220876</v>
      </c>
      <c r="F48" s="351">
        <v>317.20150621470685</v>
      </c>
      <c r="G48" s="351">
        <v>345.81585247219442</v>
      </c>
      <c r="H48" s="351">
        <v>400.18354216468447</v>
      </c>
      <c r="I48" s="351">
        <v>472.98399533596461</v>
      </c>
      <c r="J48" s="351">
        <v>235.71874532695108</v>
      </c>
      <c r="K48" s="351">
        <v>235.71874532695108</v>
      </c>
      <c r="L48" s="351">
        <v>235.71874532695108</v>
      </c>
      <c r="M48" s="351">
        <v>244.85238281546748</v>
      </c>
      <c r="N48" s="351">
        <v>277.48240941028178</v>
      </c>
      <c r="O48" s="351">
        <v>323.93565994417867</v>
      </c>
      <c r="P48" s="351">
        <v>389.77478752716013</v>
      </c>
      <c r="Q48" s="351">
        <v>482.20362151880056</v>
      </c>
      <c r="R48" s="351">
        <v>614.86395515572599</v>
      </c>
      <c r="S48" s="351">
        <v>804.01740726842354</v>
      </c>
      <c r="T48" s="351">
        <v>1073.0093439398058</v>
      </c>
      <c r="U48" s="351">
        <v>1456.7640429606997</v>
      </c>
      <c r="V48" s="351">
        <v>2005.8290699260838</v>
      </c>
      <c r="W48" s="351">
        <v>2793.4732186131637</v>
      </c>
      <c r="X48" s="351">
        <v>3926.0475738530636</v>
      </c>
      <c r="Y48" s="351">
        <v>5558.1251577011926</v>
      </c>
      <c r="Z48" s="351">
        <v>7914.6453087401223</v>
      </c>
      <c r="AA48" s="351">
        <v>11349.804992164611</v>
      </c>
      <c r="AB48" s="351">
        <v>16341.076648712147</v>
      </c>
      <c r="AC48" s="351">
        <v>17777.613222801589</v>
      </c>
      <c r="AD48" s="355">
        <v>18546.599984866847</v>
      </c>
    </row>
    <row r="49" spans="2:30" s="353" customFormat="1" x14ac:dyDescent="0.2">
      <c r="D49" s="1" t="s">
        <v>265</v>
      </c>
      <c r="E49" s="351">
        <v>239814.59683879511</v>
      </c>
      <c r="F49" s="351">
        <v>261242.66792853732</v>
      </c>
      <c r="G49" s="351">
        <v>284735.42025671795</v>
      </c>
      <c r="H49" s="351">
        <v>310518.47089290642</v>
      </c>
      <c r="I49" s="351">
        <v>338756.17213513143</v>
      </c>
      <c r="J49" s="351">
        <v>232.90632788290642</v>
      </c>
      <c r="K49" s="351">
        <v>232.90632788290642</v>
      </c>
      <c r="L49" s="351">
        <v>232.90632788290642</v>
      </c>
      <c r="M49" s="351">
        <v>234.79160017473174</v>
      </c>
      <c r="N49" s="351">
        <v>241.5267574544101</v>
      </c>
      <c r="O49" s="351">
        <v>250.91295956584955</v>
      </c>
      <c r="P49" s="351">
        <v>264.05288385956578</v>
      </c>
      <c r="Q49" s="351">
        <v>282.51676531133063</v>
      </c>
      <c r="R49" s="351">
        <v>309.19293478100843</v>
      </c>
      <c r="S49" s="351">
        <v>347.35235518389595</v>
      </c>
      <c r="T49" s="351">
        <v>401.69090950170096</v>
      </c>
      <c r="U49" s="351">
        <v>479.31912145255302</v>
      </c>
      <c r="V49" s="351">
        <v>590.54470826569343</v>
      </c>
      <c r="W49" s="351">
        <v>750.33355475687335</v>
      </c>
      <c r="X49" s="351">
        <v>980.44684196384367</v>
      </c>
      <c r="Y49" s="351">
        <v>1312.5708095545074</v>
      </c>
      <c r="Z49" s="351">
        <v>1792.9054082315342</v>
      </c>
      <c r="AA49" s="351">
        <v>2530.7933256341275</v>
      </c>
      <c r="AB49" s="351">
        <v>3623.9365946437479</v>
      </c>
      <c r="AC49" s="351">
        <v>4008.8352037172021</v>
      </c>
      <c r="AD49" s="356">
        <v>4282.2028028317627</v>
      </c>
    </row>
    <row r="50" spans="2:30" x14ac:dyDescent="0.2">
      <c r="D50" s="1" t="s">
        <v>266</v>
      </c>
      <c r="E50" s="351">
        <v>3260.5182252930394</v>
      </c>
      <c r="F50" s="351">
        <v>3486.9771136717568</v>
      </c>
      <c r="G50" s="351">
        <v>3802.3013302168356</v>
      </c>
      <c r="H50" s="351">
        <v>4311.512307647964</v>
      </c>
      <c r="I50" s="351">
        <v>4963.3920140240098</v>
      </c>
      <c r="J50" s="351">
        <v>1673.463592760399</v>
      </c>
      <c r="K50" s="351">
        <v>1673.463592760399</v>
      </c>
      <c r="L50" s="351">
        <v>1673.463592760399</v>
      </c>
      <c r="M50" s="351">
        <v>1738.2834746935459</v>
      </c>
      <c r="N50" s="351">
        <v>1969.8532598980253</v>
      </c>
      <c r="O50" s="351">
        <v>2299.522123852279</v>
      </c>
      <c r="P50" s="351">
        <v>2766.7668243126905</v>
      </c>
      <c r="Q50" s="351">
        <v>3422.712547260644</v>
      </c>
      <c r="R50" s="351">
        <v>4364.1744076351824</v>
      </c>
      <c r="S50" s="351">
        <v>5706.5575424883718</v>
      </c>
      <c r="T50" s="351">
        <v>7615.5388695838565</v>
      </c>
      <c r="U50" s="351">
        <v>10338.969627068762</v>
      </c>
      <c r="V50" s="351">
        <v>14235.57690458752</v>
      </c>
      <c r="W50" s="351">
        <v>19825.336654989762</v>
      </c>
      <c r="X50" s="351">
        <v>27863.004660039514</v>
      </c>
      <c r="Y50" s="343">
        <v>39445.560514407451</v>
      </c>
      <c r="Z50" s="343">
        <v>56169.363397563597</v>
      </c>
      <c r="AA50" s="343">
        <v>80548.215706164701</v>
      </c>
      <c r="AB50" s="343">
        <v>115970.66786188731</v>
      </c>
      <c r="AC50" s="343">
        <v>126165.89485829044</v>
      </c>
      <c r="AD50" s="355">
        <v>131623.6616250856</v>
      </c>
    </row>
    <row r="51" spans="2:30" x14ac:dyDescent="0.2">
      <c r="D51" s="1" t="s">
        <v>267</v>
      </c>
      <c r="E51" s="351">
        <v>68525.954196322273</v>
      </c>
      <c r="F51" s="351">
        <v>74600.344803168453</v>
      </c>
      <c r="G51" s="351">
        <v>81379.407244791029</v>
      </c>
      <c r="H51" s="351">
        <v>89112.096224807596</v>
      </c>
      <c r="I51" s="351">
        <v>97743.905438854941</v>
      </c>
      <c r="J51" s="351">
        <v>2305.8936636810849</v>
      </c>
      <c r="K51" s="351">
        <v>2305.8936636810849</v>
      </c>
      <c r="L51" s="351">
        <v>2305.8936636810849</v>
      </c>
      <c r="M51" s="351">
        <v>2426.1476630798843</v>
      </c>
      <c r="N51" s="351">
        <v>2855.7564803171617</v>
      </c>
      <c r="O51" s="351">
        <v>3467.3195888655246</v>
      </c>
      <c r="P51" s="351">
        <v>4334.0655067732105</v>
      </c>
      <c r="Q51" s="351">
        <v>5550.8580117050933</v>
      </c>
      <c r="R51" s="351">
        <v>7297.3403900144904</v>
      </c>
      <c r="S51" s="351">
        <v>9787.596359581963</v>
      </c>
      <c r="T51" s="351">
        <v>13328.966577123527</v>
      </c>
      <c r="U51" s="351">
        <v>18381.256222551587</v>
      </c>
      <c r="V51" s="351">
        <v>25609.967969634461</v>
      </c>
      <c r="W51" s="351">
        <v>35979.75663243192</v>
      </c>
      <c r="X51" s="351">
        <v>50890.848956360758</v>
      </c>
      <c r="Y51" s="343">
        <v>72378.383238992756</v>
      </c>
      <c r="Z51" s="343">
        <v>103403.9818426313</v>
      </c>
      <c r="AA51" s="343">
        <v>148474.09155958588</v>
      </c>
      <c r="AB51" s="343">
        <v>213878.7446787644</v>
      </c>
      <c r="AC51" s="343">
        <v>232366.59367458615</v>
      </c>
      <c r="AD51" s="355">
        <v>241901.75818948128</v>
      </c>
    </row>
    <row r="52" spans="2:30" x14ac:dyDescent="0.2">
      <c r="D52" s="352" t="s">
        <v>273</v>
      </c>
      <c r="E52" s="350">
        <f t="shared" ref="E52:AC52" si="13">SUM(E48:E51)</f>
        <v>311900.76919500262</v>
      </c>
      <c r="F52" s="350">
        <f t="shared" si="13"/>
        <v>339647.19135159225</v>
      </c>
      <c r="G52" s="350">
        <f t="shared" si="13"/>
        <v>370262.94468419801</v>
      </c>
      <c r="H52" s="350">
        <f t="shared" si="13"/>
        <v>404342.26296752668</v>
      </c>
      <c r="I52" s="350">
        <f t="shared" si="13"/>
        <v>441936.45358334639</v>
      </c>
      <c r="J52" s="350">
        <f t="shared" si="13"/>
        <v>4447.9823296513414</v>
      </c>
      <c r="K52" s="350">
        <f t="shared" si="13"/>
        <v>4447.9823296513414</v>
      </c>
      <c r="L52" s="350">
        <f t="shared" si="13"/>
        <v>4447.9823296513414</v>
      </c>
      <c r="M52" s="350">
        <f t="shared" si="13"/>
        <v>4644.0751207636295</v>
      </c>
      <c r="N52" s="350">
        <f t="shared" si="13"/>
        <v>5344.6189070798791</v>
      </c>
      <c r="O52" s="350">
        <f t="shared" si="13"/>
        <v>6341.6903322278322</v>
      </c>
      <c r="P52" s="350">
        <f t="shared" si="13"/>
        <v>7754.6600024726267</v>
      </c>
      <c r="Q52" s="350">
        <f t="shared" si="13"/>
        <v>9738.2909457958685</v>
      </c>
      <c r="R52" s="350">
        <f t="shared" si="13"/>
        <v>12585.571687586407</v>
      </c>
      <c r="S52" s="350">
        <f t="shared" si="13"/>
        <v>16645.523664522654</v>
      </c>
      <c r="T52" s="350">
        <f t="shared" si="13"/>
        <v>22419.20570014889</v>
      </c>
      <c r="U52" s="350">
        <f t="shared" si="13"/>
        <v>30656.309014033599</v>
      </c>
      <c r="V52" s="350">
        <f t="shared" si="13"/>
        <v>42441.918652413762</v>
      </c>
      <c r="W52" s="350">
        <f t="shared" si="13"/>
        <v>59348.900060791719</v>
      </c>
      <c r="X52" s="350">
        <f t="shared" si="13"/>
        <v>83660.348032217182</v>
      </c>
      <c r="Y52" s="350">
        <f t="shared" si="13"/>
        <v>118694.6397206559</v>
      </c>
      <c r="Z52" s="350">
        <f t="shared" si="13"/>
        <v>169280.89595716656</v>
      </c>
      <c r="AA52" s="350">
        <f t="shared" si="13"/>
        <v>242902.90558354932</v>
      </c>
      <c r="AB52" s="350">
        <f t="shared" si="13"/>
        <v>349814.42578400765</v>
      </c>
      <c r="AC52" s="350">
        <f t="shared" si="13"/>
        <v>380318.93695939542</v>
      </c>
    </row>
    <row r="54" spans="2:30" x14ac:dyDescent="0.2">
      <c r="D54" s="3" t="s">
        <v>274</v>
      </c>
    </row>
    <row r="55" spans="2:30" x14ac:dyDescent="0.2">
      <c r="D55" s="3" t="s">
        <v>265</v>
      </c>
      <c r="E55" s="354">
        <f t="shared" ref="E55:AC57" si="14">E40+E49</f>
        <v>658317.70795464446</v>
      </c>
      <c r="F55" s="354">
        <f t="shared" si="14"/>
        <v>708090.0910867732</v>
      </c>
      <c r="G55" s="354">
        <f t="shared" si="14"/>
        <v>767612.50510408054</v>
      </c>
      <c r="H55" s="354">
        <f t="shared" si="14"/>
        <v>832418.68509910209</v>
      </c>
      <c r="I55" s="354">
        <f t="shared" si="14"/>
        <v>888244.01563731523</v>
      </c>
      <c r="J55" s="354">
        <f t="shared" si="14"/>
        <v>67387.276422056675</v>
      </c>
      <c r="K55" s="354">
        <f t="shared" si="14"/>
        <v>73915.317531851702</v>
      </c>
      <c r="L55" s="354">
        <f t="shared" si="14"/>
        <v>82740.560442358765</v>
      </c>
      <c r="M55" s="354">
        <f t="shared" si="14"/>
        <v>88587.078481480959</v>
      </c>
      <c r="N55" s="354">
        <f t="shared" si="14"/>
        <v>88593.813638760636</v>
      </c>
      <c r="O55" s="354">
        <f t="shared" si="14"/>
        <v>88603.199840872068</v>
      </c>
      <c r="P55" s="354">
        <f t="shared" si="14"/>
        <v>88616.339765165787</v>
      </c>
      <c r="Q55" s="354">
        <f t="shared" si="14"/>
        <v>88634.803646617554</v>
      </c>
      <c r="R55" s="354">
        <f t="shared" si="14"/>
        <v>88661.479816087231</v>
      </c>
      <c r="S55" s="354">
        <f t="shared" si="14"/>
        <v>88699.639236490126</v>
      </c>
      <c r="T55" s="354">
        <f t="shared" si="14"/>
        <v>88753.977790807927</v>
      </c>
      <c r="U55" s="354">
        <f t="shared" si="14"/>
        <v>88831.606002758781</v>
      </c>
      <c r="V55" s="354">
        <f t="shared" si="14"/>
        <v>88942.831589571913</v>
      </c>
      <c r="W55" s="354">
        <f t="shared" si="14"/>
        <v>89102.620436063095</v>
      </c>
      <c r="X55" s="354">
        <f t="shared" si="14"/>
        <v>89332.733723270067</v>
      </c>
      <c r="Y55" s="354">
        <f t="shared" si="14"/>
        <v>89664.857690860736</v>
      </c>
      <c r="Z55" s="354">
        <f t="shared" si="14"/>
        <v>90145.19228953775</v>
      </c>
      <c r="AA55" s="354">
        <f t="shared" si="14"/>
        <v>90883.080206940358</v>
      </c>
      <c r="AB55" s="354">
        <f t="shared" si="14"/>
        <v>91976.22347594997</v>
      </c>
      <c r="AC55" s="354">
        <f t="shared" si="14"/>
        <v>92361.122085023424</v>
      </c>
    </row>
    <row r="56" spans="2:30" x14ac:dyDescent="0.2">
      <c r="D56" s="3" t="s">
        <v>322</v>
      </c>
      <c r="E56" s="354">
        <f t="shared" si="14"/>
        <v>3713.0876884605395</v>
      </c>
      <c r="F56" s="354">
        <f t="shared" si="14"/>
        <v>3939.5465768392569</v>
      </c>
      <c r="G56" s="354">
        <f t="shared" si="14"/>
        <v>4254.8707933843361</v>
      </c>
      <c r="H56" s="354">
        <f t="shared" si="14"/>
        <v>4764.0817708154646</v>
      </c>
      <c r="I56" s="354">
        <f t="shared" si="14"/>
        <v>5415.9614771915103</v>
      </c>
      <c r="J56" s="354">
        <f t="shared" si="14"/>
        <v>1726.707059015399</v>
      </c>
      <c r="K56" s="354">
        <f t="shared" si="14"/>
        <v>1726.707059015399</v>
      </c>
      <c r="L56" s="354">
        <f t="shared" si="14"/>
        <v>1726.707059015399</v>
      </c>
      <c r="M56" s="354">
        <f t="shared" si="14"/>
        <v>1791.5269409485459</v>
      </c>
      <c r="N56" s="354">
        <f t="shared" si="14"/>
        <v>2023.0967261530252</v>
      </c>
      <c r="O56" s="354">
        <f t="shared" si="14"/>
        <v>2352.765590107279</v>
      </c>
      <c r="P56" s="354">
        <f t="shared" si="14"/>
        <v>2820.0102905676904</v>
      </c>
      <c r="Q56" s="354">
        <f t="shared" si="14"/>
        <v>3475.9560135156439</v>
      </c>
      <c r="R56" s="354">
        <f t="shared" si="14"/>
        <v>4417.4178738901828</v>
      </c>
      <c r="S56" s="354">
        <f t="shared" si="14"/>
        <v>5759.8010087433722</v>
      </c>
      <c r="T56" s="354">
        <f t="shared" si="14"/>
        <v>7668.7823358388569</v>
      </c>
      <c r="U56" s="354">
        <f t="shared" si="14"/>
        <v>10392.213093323762</v>
      </c>
      <c r="V56" s="354">
        <f t="shared" si="14"/>
        <v>14288.820370842521</v>
      </c>
      <c r="W56" s="354">
        <f t="shared" si="14"/>
        <v>19878.580121244762</v>
      </c>
      <c r="X56" s="354">
        <f t="shared" si="14"/>
        <v>27916.248126294515</v>
      </c>
      <c r="Y56" s="354">
        <f t="shared" si="14"/>
        <v>39498.803980662451</v>
      </c>
      <c r="Z56" s="354">
        <f t="shared" si="14"/>
        <v>56222.606863818597</v>
      </c>
      <c r="AA56" s="354">
        <f t="shared" si="14"/>
        <v>80601.459172419694</v>
      </c>
      <c r="AB56" s="354">
        <f t="shared" si="14"/>
        <v>116023.91132814231</v>
      </c>
      <c r="AC56" s="354">
        <f t="shared" si="14"/>
        <v>126219.13832454543</v>
      </c>
    </row>
    <row r="57" spans="2:30" x14ac:dyDescent="0.2">
      <c r="D57" s="3" t="s">
        <v>108</v>
      </c>
      <c r="E57" s="354">
        <f t="shared" si="14"/>
        <v>92461.412974646737</v>
      </c>
      <c r="F57" s="354">
        <f t="shared" si="14"/>
        <v>98535.803581492917</v>
      </c>
      <c r="G57" s="354">
        <f t="shared" si="14"/>
        <v>105314.86602311549</v>
      </c>
      <c r="H57" s="354">
        <f t="shared" si="14"/>
        <v>113047.55500313206</v>
      </c>
      <c r="I57" s="354">
        <f t="shared" si="14"/>
        <v>121679.36421717941</v>
      </c>
      <c r="J57" s="354">
        <f t="shared" si="14"/>
        <v>5121.8299905427866</v>
      </c>
      <c r="K57" s="354">
        <f t="shared" si="14"/>
        <v>5121.8299905427866</v>
      </c>
      <c r="L57" s="354">
        <f t="shared" si="14"/>
        <v>5121.8299905427866</v>
      </c>
      <c r="M57" s="354">
        <f t="shared" si="14"/>
        <v>5242.083989941586</v>
      </c>
      <c r="N57" s="354">
        <f t="shared" si="14"/>
        <v>5671.6928071788625</v>
      </c>
      <c r="O57" s="354">
        <f t="shared" si="14"/>
        <v>6283.2559157272262</v>
      </c>
      <c r="P57" s="354">
        <f t="shared" si="14"/>
        <v>7150.0018336349112</v>
      </c>
      <c r="Q57" s="354">
        <f t="shared" si="14"/>
        <v>8366.794338566795</v>
      </c>
      <c r="R57" s="354">
        <f t="shared" si="14"/>
        <v>10113.276716876191</v>
      </c>
      <c r="S57" s="354">
        <f t="shared" si="14"/>
        <v>12603.532686443665</v>
      </c>
      <c r="T57" s="354">
        <f t="shared" si="14"/>
        <v>16144.902903985228</v>
      </c>
      <c r="U57" s="354">
        <f t="shared" si="14"/>
        <v>21197.192549413288</v>
      </c>
      <c r="V57" s="354">
        <f t="shared" si="14"/>
        <v>28425.904296496163</v>
      </c>
      <c r="W57" s="354">
        <f t="shared" si="14"/>
        <v>38795.692959293621</v>
      </c>
      <c r="X57" s="354">
        <f t="shared" si="14"/>
        <v>53706.78528322246</v>
      </c>
      <c r="Y57" s="354">
        <f t="shared" si="14"/>
        <v>75194.319565854457</v>
      </c>
      <c r="Z57" s="354">
        <f t="shared" si="14"/>
        <v>106219.918169493</v>
      </c>
      <c r="AA57" s="354">
        <f t="shared" si="14"/>
        <v>151290.02788644758</v>
      </c>
      <c r="AB57" s="354">
        <f t="shared" si="14"/>
        <v>216694.6810056261</v>
      </c>
      <c r="AC57" s="354">
        <f t="shared" si="14"/>
        <v>235182.53000144786</v>
      </c>
    </row>
    <row r="58" spans="2:30" x14ac:dyDescent="0.2">
      <c r="D58" s="3" t="s">
        <v>323</v>
      </c>
      <c r="E58" s="354">
        <f>E43</f>
        <v>647.70000000000005</v>
      </c>
      <c r="F58" s="354">
        <f t="shared" ref="F58:AC58" si="15">F43</f>
        <v>647.70000000000005</v>
      </c>
      <c r="G58" s="354">
        <f t="shared" si="15"/>
        <v>647.70000000000005</v>
      </c>
      <c r="H58" s="354">
        <f t="shared" si="15"/>
        <v>647.70000000000005</v>
      </c>
      <c r="I58" s="354">
        <f t="shared" si="15"/>
        <v>647.70000000000005</v>
      </c>
      <c r="J58" s="354">
        <f t="shared" si="15"/>
        <v>76.199999999999974</v>
      </c>
      <c r="K58" s="354">
        <f t="shared" si="15"/>
        <v>76.199999999999974</v>
      </c>
      <c r="L58" s="354">
        <f t="shared" si="15"/>
        <v>76.199999999999974</v>
      </c>
      <c r="M58" s="354">
        <f t="shared" si="15"/>
        <v>76.199999999999974</v>
      </c>
      <c r="N58" s="354">
        <f t="shared" si="15"/>
        <v>76.199999999999974</v>
      </c>
      <c r="O58" s="354">
        <f t="shared" si="15"/>
        <v>76.199999999999974</v>
      </c>
      <c r="P58" s="354">
        <f t="shared" si="15"/>
        <v>76.199999999999974</v>
      </c>
      <c r="Q58" s="354">
        <f t="shared" si="15"/>
        <v>76.199999999999974</v>
      </c>
      <c r="R58" s="354">
        <f t="shared" si="15"/>
        <v>76.199999999999974</v>
      </c>
      <c r="S58" s="354">
        <f t="shared" si="15"/>
        <v>76.199999999999974</v>
      </c>
      <c r="T58" s="354">
        <f t="shared" si="15"/>
        <v>76.199999999999974</v>
      </c>
      <c r="U58" s="354">
        <f t="shared" si="15"/>
        <v>76.199999999999974</v>
      </c>
      <c r="V58" s="354">
        <f t="shared" si="15"/>
        <v>76.199999999999974</v>
      </c>
      <c r="W58" s="354">
        <f t="shared" si="15"/>
        <v>76.199999999999974</v>
      </c>
      <c r="X58" s="354">
        <f t="shared" si="15"/>
        <v>76.199999999999974</v>
      </c>
      <c r="Y58" s="354">
        <f t="shared" si="15"/>
        <v>76.199999999999974</v>
      </c>
      <c r="Z58" s="354">
        <f t="shared" si="15"/>
        <v>76.199999999999974</v>
      </c>
      <c r="AA58" s="354">
        <f t="shared" si="15"/>
        <v>76.199999999999974</v>
      </c>
      <c r="AB58" s="354">
        <f t="shared" si="15"/>
        <v>76.199999999999974</v>
      </c>
      <c r="AC58" s="354">
        <f t="shared" si="15"/>
        <v>76.199999999999974</v>
      </c>
    </row>
    <row r="59" spans="2:30" x14ac:dyDescent="0.2">
      <c r="D59" s="3" t="s">
        <v>324</v>
      </c>
      <c r="E59" s="354">
        <f>E48</f>
        <v>299.69993459220876</v>
      </c>
      <c r="F59" s="354">
        <f t="shared" ref="F59:AC59" si="16">F48</f>
        <v>317.20150621470685</v>
      </c>
      <c r="G59" s="354">
        <f t="shared" si="16"/>
        <v>345.81585247219442</v>
      </c>
      <c r="H59" s="354">
        <f t="shared" si="16"/>
        <v>400.18354216468447</v>
      </c>
      <c r="I59" s="354">
        <f t="shared" si="16"/>
        <v>472.98399533596461</v>
      </c>
      <c r="J59" s="354">
        <f t="shared" si="16"/>
        <v>235.71874532695108</v>
      </c>
      <c r="K59" s="354">
        <f t="shared" si="16"/>
        <v>235.71874532695108</v>
      </c>
      <c r="L59" s="354">
        <f t="shared" si="16"/>
        <v>235.71874532695108</v>
      </c>
      <c r="M59" s="354">
        <f t="shared" si="16"/>
        <v>244.85238281546748</v>
      </c>
      <c r="N59" s="354">
        <f t="shared" si="16"/>
        <v>277.48240941028178</v>
      </c>
      <c r="O59" s="354">
        <f t="shared" si="16"/>
        <v>323.93565994417867</v>
      </c>
      <c r="P59" s="354">
        <f t="shared" si="16"/>
        <v>389.77478752716013</v>
      </c>
      <c r="Q59" s="354">
        <f t="shared" si="16"/>
        <v>482.20362151880056</v>
      </c>
      <c r="R59" s="354">
        <f t="shared" si="16"/>
        <v>614.86395515572599</v>
      </c>
      <c r="S59" s="354">
        <f t="shared" si="16"/>
        <v>804.01740726842354</v>
      </c>
      <c r="T59" s="354">
        <f t="shared" si="16"/>
        <v>1073.0093439398058</v>
      </c>
      <c r="U59" s="354">
        <f t="shared" si="16"/>
        <v>1456.7640429606997</v>
      </c>
      <c r="V59" s="354">
        <f t="shared" si="16"/>
        <v>2005.8290699260838</v>
      </c>
      <c r="W59" s="354">
        <f t="shared" si="16"/>
        <v>2793.4732186131637</v>
      </c>
      <c r="X59" s="354">
        <f t="shared" si="16"/>
        <v>3926.0475738530636</v>
      </c>
      <c r="Y59" s="354">
        <f t="shared" si="16"/>
        <v>5558.1251577011926</v>
      </c>
      <c r="Z59" s="354">
        <f t="shared" si="16"/>
        <v>7914.6453087401223</v>
      </c>
      <c r="AA59" s="354">
        <f t="shared" si="16"/>
        <v>11349.804992164611</v>
      </c>
      <c r="AB59" s="354">
        <f t="shared" si="16"/>
        <v>16341.076648712147</v>
      </c>
      <c r="AC59" s="354">
        <f t="shared" si="16"/>
        <v>17777.613222801589</v>
      </c>
    </row>
    <row r="60" spans="2:30" x14ac:dyDescent="0.2">
      <c r="D60" s="3" t="s">
        <v>269</v>
      </c>
      <c r="E60" s="354">
        <f>E44</f>
        <v>50001</v>
      </c>
      <c r="F60" s="354">
        <f t="shared" ref="F60:AC60" si="17">F44</f>
        <v>50001</v>
      </c>
      <c r="G60" s="354">
        <f t="shared" si="17"/>
        <v>50001</v>
      </c>
      <c r="H60" s="354">
        <f t="shared" si="17"/>
        <v>50001</v>
      </c>
      <c r="I60" s="354">
        <f t="shared" si="17"/>
        <v>50001</v>
      </c>
      <c r="J60" s="354">
        <f t="shared" si="17"/>
        <v>0</v>
      </c>
      <c r="K60" s="354">
        <f t="shared" si="17"/>
        <v>0</v>
      </c>
      <c r="L60" s="354">
        <f t="shared" si="17"/>
        <v>0</v>
      </c>
      <c r="M60" s="354">
        <f t="shared" si="17"/>
        <v>0</v>
      </c>
      <c r="N60" s="354">
        <f t="shared" si="17"/>
        <v>0</v>
      </c>
      <c r="O60" s="354">
        <f t="shared" si="17"/>
        <v>0</v>
      </c>
      <c r="P60" s="354">
        <f t="shared" si="17"/>
        <v>0</v>
      </c>
      <c r="Q60" s="354">
        <f t="shared" si="17"/>
        <v>0</v>
      </c>
      <c r="R60" s="354">
        <f t="shared" si="17"/>
        <v>0</v>
      </c>
      <c r="S60" s="354">
        <f t="shared" si="17"/>
        <v>0</v>
      </c>
      <c r="T60" s="354">
        <f t="shared" si="17"/>
        <v>0</v>
      </c>
      <c r="U60" s="354">
        <f t="shared" si="17"/>
        <v>0</v>
      </c>
      <c r="V60" s="354">
        <f t="shared" si="17"/>
        <v>0</v>
      </c>
      <c r="W60" s="354">
        <f t="shared" si="17"/>
        <v>0</v>
      </c>
      <c r="X60" s="354">
        <f t="shared" si="17"/>
        <v>0</v>
      </c>
      <c r="Y60" s="354">
        <f t="shared" si="17"/>
        <v>0</v>
      </c>
      <c r="Z60" s="354">
        <f t="shared" si="17"/>
        <v>0</v>
      </c>
      <c r="AA60" s="354">
        <f t="shared" si="17"/>
        <v>0</v>
      </c>
      <c r="AB60" s="354">
        <f t="shared" si="17"/>
        <v>0</v>
      </c>
      <c r="AC60" s="354">
        <f t="shared" si="17"/>
        <v>0</v>
      </c>
    </row>
    <row r="61" spans="2:30" x14ac:dyDescent="0.2">
      <c r="D61" s="352" t="s">
        <v>275</v>
      </c>
      <c r="E61" s="350">
        <f t="shared" ref="E61:AB61" si="18">SUM(E55:E60)</f>
        <v>805440.60855234403</v>
      </c>
      <c r="F61" s="350">
        <f t="shared" si="18"/>
        <v>861531.34275131999</v>
      </c>
      <c r="G61" s="350">
        <f t="shared" si="18"/>
        <v>928176.75777305255</v>
      </c>
      <c r="H61" s="350">
        <f t="shared" si="18"/>
        <v>1001279.2054152143</v>
      </c>
      <c r="I61" s="350">
        <f t="shared" si="18"/>
        <v>1066461.0253270222</v>
      </c>
      <c r="J61" s="350">
        <f t="shared" si="18"/>
        <v>74547.732216941818</v>
      </c>
      <c r="K61" s="350">
        <f t="shared" si="18"/>
        <v>81075.773326736846</v>
      </c>
      <c r="L61" s="350">
        <f t="shared" si="18"/>
        <v>89901.016237243908</v>
      </c>
      <c r="M61" s="350">
        <f t="shared" si="18"/>
        <v>95941.741795186565</v>
      </c>
      <c r="N61" s="350">
        <f t="shared" si="18"/>
        <v>96642.285581502802</v>
      </c>
      <c r="O61" s="350">
        <f t="shared" si="18"/>
        <v>97639.357006650738</v>
      </c>
      <c r="P61" s="350">
        <f t="shared" si="18"/>
        <v>99052.326676895551</v>
      </c>
      <c r="Q61" s="350">
        <f t="shared" si="18"/>
        <v>101035.95762021879</v>
      </c>
      <c r="R61" s="350">
        <f t="shared" si="18"/>
        <v>103883.23836200933</v>
      </c>
      <c r="S61" s="350">
        <f t="shared" si="18"/>
        <v>107943.19033894558</v>
      </c>
      <c r="T61" s="350">
        <f t="shared" si="18"/>
        <v>113716.87237457182</v>
      </c>
      <c r="U61" s="350">
        <f t="shared" si="18"/>
        <v>121953.97568845653</v>
      </c>
      <c r="V61" s="350">
        <f t="shared" si="18"/>
        <v>133739.58532683668</v>
      </c>
      <c r="W61" s="350">
        <f t="shared" si="18"/>
        <v>150646.56673521464</v>
      </c>
      <c r="X61" s="350">
        <f t="shared" si="18"/>
        <v>174958.0147066401</v>
      </c>
      <c r="Y61" s="350">
        <f t="shared" si="18"/>
        <v>209992.30639507883</v>
      </c>
      <c r="Z61" s="350">
        <f t="shared" si="18"/>
        <v>260578.56263158948</v>
      </c>
      <c r="AA61" s="350">
        <f t="shared" si="18"/>
        <v>334200.57225797226</v>
      </c>
      <c r="AB61" s="350">
        <f t="shared" si="18"/>
        <v>441112.09245843056</v>
      </c>
      <c r="AC61" s="350">
        <f>SUM(AC55:AC60)</f>
        <v>471616.60363381827</v>
      </c>
    </row>
    <row r="64" spans="2:30" s="346" customFormat="1" x14ac:dyDescent="0.2">
      <c r="B64" s="338" t="s">
        <v>262</v>
      </c>
    </row>
    <row r="66" spans="4:30" x14ac:dyDescent="0.2">
      <c r="E66" s="341" t="s">
        <v>19</v>
      </c>
      <c r="F66" s="341" t="str">
        <f t="shared" ref="F66:AC66" si="19">LEFT(E66,4)+1&amp;"-"&amp;RIGHT(E66,2)+1</f>
        <v>2027-28</v>
      </c>
      <c r="G66" s="341" t="str">
        <f t="shared" si="19"/>
        <v>2028-29</v>
      </c>
      <c r="H66" s="341" t="str">
        <f t="shared" si="19"/>
        <v>2029-30</v>
      </c>
      <c r="I66" s="341" t="str">
        <f t="shared" si="19"/>
        <v>2030-31</v>
      </c>
      <c r="J66" s="341" t="str">
        <f t="shared" si="19"/>
        <v>2031-32</v>
      </c>
      <c r="K66" s="341" t="str">
        <f t="shared" si="19"/>
        <v>2032-33</v>
      </c>
      <c r="L66" s="341" t="str">
        <f t="shared" si="19"/>
        <v>2033-34</v>
      </c>
      <c r="M66" s="341" t="str">
        <f t="shared" si="19"/>
        <v>2034-35</v>
      </c>
      <c r="N66" s="341" t="str">
        <f t="shared" si="19"/>
        <v>2035-36</v>
      </c>
      <c r="O66" s="341" t="str">
        <f t="shared" si="19"/>
        <v>2036-37</v>
      </c>
      <c r="P66" s="341" t="str">
        <f t="shared" si="19"/>
        <v>2037-38</v>
      </c>
      <c r="Q66" s="341" t="str">
        <f t="shared" si="19"/>
        <v>2038-39</v>
      </c>
      <c r="R66" s="341" t="str">
        <f t="shared" si="19"/>
        <v>2039-40</v>
      </c>
      <c r="S66" s="341" t="str">
        <f t="shared" si="19"/>
        <v>2040-41</v>
      </c>
      <c r="T66" s="341" t="str">
        <f t="shared" si="19"/>
        <v>2041-42</v>
      </c>
      <c r="U66" s="341" t="str">
        <f t="shared" si="19"/>
        <v>2042-43</v>
      </c>
      <c r="V66" s="341" t="str">
        <f t="shared" si="19"/>
        <v>2043-44</v>
      </c>
      <c r="W66" s="341" t="str">
        <f t="shared" si="19"/>
        <v>2044-45</v>
      </c>
      <c r="X66" s="341" t="str">
        <f t="shared" si="19"/>
        <v>2045-46</v>
      </c>
      <c r="Y66" s="341" t="str">
        <f t="shared" si="19"/>
        <v>2046-47</v>
      </c>
      <c r="Z66" s="341" t="str">
        <f t="shared" si="19"/>
        <v>2047-48</v>
      </c>
      <c r="AA66" s="341" t="str">
        <f t="shared" si="19"/>
        <v>2048-49</v>
      </c>
      <c r="AB66" s="341" t="str">
        <f t="shared" si="19"/>
        <v>2049-50</v>
      </c>
      <c r="AC66" s="341" t="str">
        <f t="shared" si="19"/>
        <v>2050-51</v>
      </c>
    </row>
    <row r="67" spans="4:30" x14ac:dyDescent="0.2">
      <c r="D67" s="3" t="s">
        <v>264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4:30" x14ac:dyDescent="0.2">
      <c r="D68" s="1" t="s">
        <v>276</v>
      </c>
      <c r="E68" s="351">
        <f>E12</f>
        <v>418503.11111584929</v>
      </c>
      <c r="F68" s="351">
        <f t="shared" ref="F68:N68" si="20">F12</f>
        <v>446847.42315823591</v>
      </c>
      <c r="G68" s="351">
        <f t="shared" si="20"/>
        <v>482877.08484736254</v>
      </c>
      <c r="H68" s="351">
        <f t="shared" si="20"/>
        <v>521900.21420619561</v>
      </c>
      <c r="I68" s="351">
        <f t="shared" si="20"/>
        <v>549487.84350218379</v>
      </c>
      <c r="J68" s="351">
        <f t="shared" si="20"/>
        <v>579868.35874457611</v>
      </c>
      <c r="K68" s="351">
        <f t="shared" si="20"/>
        <v>636118.32202573039</v>
      </c>
      <c r="L68" s="351">
        <f t="shared" si="20"/>
        <v>712152.83754657395</v>
      </c>
      <c r="M68" s="351">
        <f t="shared" si="20"/>
        <v>762489.15341503359</v>
      </c>
      <c r="N68" s="351">
        <f t="shared" si="20"/>
        <v>762489.15341503359</v>
      </c>
      <c r="O68" s="351">
        <f>'SWBD risks'!P61</f>
        <v>88352.286881306165</v>
      </c>
      <c r="P68" s="351">
        <f>'SWBD risks'!Q61</f>
        <v>88352.286881306223</v>
      </c>
      <c r="Q68" s="351">
        <f>'SWBD risks'!R61</f>
        <v>88352.286881306223</v>
      </c>
      <c r="R68" s="351">
        <f>'SWBD risks'!S61</f>
        <v>88352.286881306223</v>
      </c>
      <c r="S68" s="351">
        <f>'SWBD risks'!T61</f>
        <v>88352.286881306223</v>
      </c>
      <c r="T68" s="351">
        <f>'SWBD risks'!U61</f>
        <v>88352.286881306223</v>
      </c>
      <c r="U68" s="351">
        <f>'SWBD risks'!V61</f>
        <v>88352.286881306223</v>
      </c>
      <c r="V68" s="351">
        <f>'SWBD risks'!W61</f>
        <v>88352.286881306223</v>
      </c>
      <c r="W68" s="351">
        <f>'SWBD risks'!X61</f>
        <v>88352.286881306223</v>
      </c>
      <c r="X68" s="351">
        <f>'SWBD risks'!Y61</f>
        <v>88352.286881306223</v>
      </c>
      <c r="Y68" s="351">
        <f>'SWBD risks'!Z61</f>
        <v>88352.286881306223</v>
      </c>
      <c r="Z68" s="351">
        <f>'SWBD risks'!AA61</f>
        <v>88352.286881306223</v>
      </c>
      <c r="AA68" s="351">
        <f>'SWBD risks'!AB61</f>
        <v>88352.286881306223</v>
      </c>
      <c r="AB68" s="351">
        <f>'SWBD risks'!AC61</f>
        <v>88352.286881306223</v>
      </c>
      <c r="AC68" s="351">
        <f>'SWBD risks'!AD61</f>
        <v>88352.286881306223</v>
      </c>
    </row>
    <row r="69" spans="4:30" x14ac:dyDescent="0.2">
      <c r="D69" s="1" t="s">
        <v>266</v>
      </c>
      <c r="E69" s="351">
        <f t="shared" ref="E69:N72" si="21">E13</f>
        <v>452.56946316750015</v>
      </c>
      <c r="F69" s="351">
        <f t="shared" si="21"/>
        <v>452.56946316750015</v>
      </c>
      <c r="G69" s="351">
        <f t="shared" si="21"/>
        <v>452.56946316750015</v>
      </c>
      <c r="H69" s="351">
        <f t="shared" si="21"/>
        <v>452.56946316750015</v>
      </c>
      <c r="I69" s="351">
        <f t="shared" si="21"/>
        <v>452.56946316750015</v>
      </c>
      <c r="J69" s="351">
        <f t="shared" si="21"/>
        <v>452.56946316750015</v>
      </c>
      <c r="K69" s="351">
        <f t="shared" si="21"/>
        <v>452.56946316750015</v>
      </c>
      <c r="L69" s="351">
        <f t="shared" si="21"/>
        <v>452.56946316750015</v>
      </c>
      <c r="M69" s="351">
        <f t="shared" si="21"/>
        <v>452.56946316750015</v>
      </c>
      <c r="N69" s="351">
        <f t="shared" si="21"/>
        <v>452.56946316750015</v>
      </c>
      <c r="O69" s="351">
        <f>'SWBD risks'!P62</f>
        <v>53.243466255000001</v>
      </c>
      <c r="P69" s="351">
        <f>'SWBD risks'!Q62</f>
        <v>53.243466254999994</v>
      </c>
      <c r="Q69" s="351">
        <f>'SWBD risks'!R62</f>
        <v>53.243466254999994</v>
      </c>
      <c r="R69" s="351">
        <f>'SWBD risks'!S62</f>
        <v>53.243466254999994</v>
      </c>
      <c r="S69" s="351">
        <f>'SWBD risks'!T62</f>
        <v>53.243466254999994</v>
      </c>
      <c r="T69" s="351">
        <f>'SWBD risks'!U62</f>
        <v>53.243466254999994</v>
      </c>
      <c r="U69" s="351">
        <f>'SWBD risks'!V62</f>
        <v>53.243466254999994</v>
      </c>
      <c r="V69" s="351">
        <f>'SWBD risks'!W62</f>
        <v>53.243466254999994</v>
      </c>
      <c r="W69" s="351">
        <f>'SWBD risks'!X62</f>
        <v>53.243466254999994</v>
      </c>
      <c r="X69" s="351">
        <f>'SWBD risks'!Y62</f>
        <v>53.243466254999994</v>
      </c>
      <c r="Y69" s="351">
        <f>'SWBD risks'!Z62</f>
        <v>53.243466254999994</v>
      </c>
      <c r="Z69" s="351">
        <f>'SWBD risks'!AA62</f>
        <v>53.243466254999994</v>
      </c>
      <c r="AA69" s="351">
        <f>'SWBD risks'!AB62</f>
        <v>53.243466254999994</v>
      </c>
      <c r="AB69" s="351">
        <f>'SWBD risks'!AC62</f>
        <v>53.243466254999994</v>
      </c>
      <c r="AC69" s="351">
        <f>'SWBD risks'!AD62</f>
        <v>53.243466254999994</v>
      </c>
    </row>
    <row r="70" spans="4:30" x14ac:dyDescent="0.2">
      <c r="D70" s="1" t="s">
        <v>267</v>
      </c>
      <c r="E70" s="351">
        <f t="shared" si="21"/>
        <v>23935.458778324468</v>
      </c>
      <c r="F70" s="351">
        <f t="shared" si="21"/>
        <v>23935.458778324468</v>
      </c>
      <c r="G70" s="351">
        <f t="shared" si="21"/>
        <v>23935.458778324468</v>
      </c>
      <c r="H70" s="351">
        <f t="shared" si="21"/>
        <v>23935.458778324468</v>
      </c>
      <c r="I70" s="351">
        <f t="shared" si="21"/>
        <v>23935.458778324468</v>
      </c>
      <c r="J70" s="351">
        <f t="shared" si="21"/>
        <v>23935.458778324468</v>
      </c>
      <c r="K70" s="351">
        <f t="shared" si="21"/>
        <v>23935.458778324468</v>
      </c>
      <c r="L70" s="351">
        <f t="shared" si="21"/>
        <v>23935.458778324468</v>
      </c>
      <c r="M70" s="351">
        <f t="shared" si="21"/>
        <v>23935.458778324468</v>
      </c>
      <c r="N70" s="351">
        <f t="shared" si="21"/>
        <v>23935.458778324468</v>
      </c>
      <c r="O70" s="351">
        <f>'SWBD risks'!P63</f>
        <v>2815.9363268617021</v>
      </c>
      <c r="P70" s="351">
        <f>'SWBD risks'!Q63</f>
        <v>2815.9363268617012</v>
      </c>
      <c r="Q70" s="351">
        <f>'SWBD risks'!R63</f>
        <v>2815.9363268617012</v>
      </c>
      <c r="R70" s="351">
        <f>'SWBD risks'!S63</f>
        <v>2815.9363268617012</v>
      </c>
      <c r="S70" s="351">
        <f>'SWBD risks'!T63</f>
        <v>2815.9363268617012</v>
      </c>
      <c r="T70" s="351">
        <f>'SWBD risks'!U63</f>
        <v>2815.9363268617012</v>
      </c>
      <c r="U70" s="351">
        <f>'SWBD risks'!V63</f>
        <v>2815.9363268617012</v>
      </c>
      <c r="V70" s="351">
        <f>'SWBD risks'!W63</f>
        <v>2815.9363268617012</v>
      </c>
      <c r="W70" s="351">
        <f>'SWBD risks'!X63</f>
        <v>2815.9363268617012</v>
      </c>
      <c r="X70" s="351">
        <f>'SWBD risks'!Y63</f>
        <v>2815.9363268617012</v>
      </c>
      <c r="Y70" s="351">
        <f>'SWBD risks'!Z63</f>
        <v>2815.9363268617012</v>
      </c>
      <c r="Z70" s="351">
        <f>'SWBD risks'!AA63</f>
        <v>2815.9363268617012</v>
      </c>
      <c r="AA70" s="351">
        <f>'SWBD risks'!AB63</f>
        <v>2815.9363268617012</v>
      </c>
      <c r="AB70" s="351">
        <f>'SWBD risks'!AC63</f>
        <v>2815.9363268617012</v>
      </c>
      <c r="AC70" s="351">
        <f>'SWBD risks'!AD63</f>
        <v>2815.9363268617012</v>
      </c>
    </row>
    <row r="71" spans="4:30" x14ac:dyDescent="0.2">
      <c r="D71" s="1" t="s">
        <v>268</v>
      </c>
      <c r="E71" s="351">
        <f t="shared" si="21"/>
        <v>647.70000000000005</v>
      </c>
      <c r="F71" s="351">
        <f t="shared" si="21"/>
        <v>647.70000000000005</v>
      </c>
      <c r="G71" s="351">
        <f t="shared" si="21"/>
        <v>647.70000000000005</v>
      </c>
      <c r="H71" s="351">
        <f t="shared" si="21"/>
        <v>647.70000000000005</v>
      </c>
      <c r="I71" s="351">
        <f t="shared" si="21"/>
        <v>647.70000000000005</v>
      </c>
      <c r="J71" s="351">
        <f t="shared" si="21"/>
        <v>647.70000000000005</v>
      </c>
      <c r="K71" s="351">
        <f t="shared" si="21"/>
        <v>647.70000000000005</v>
      </c>
      <c r="L71" s="351">
        <f t="shared" si="21"/>
        <v>647.70000000000005</v>
      </c>
      <c r="M71" s="351">
        <f t="shared" si="21"/>
        <v>647.70000000000005</v>
      </c>
      <c r="N71" s="351">
        <f t="shared" si="21"/>
        <v>647.70000000000005</v>
      </c>
      <c r="O71" s="351">
        <f>'SWBD risks'!P64</f>
        <v>76.199999999999974</v>
      </c>
      <c r="P71" s="351">
        <f>'SWBD risks'!Q64</f>
        <v>76.199999999999974</v>
      </c>
      <c r="Q71" s="351">
        <f>'SWBD risks'!R64</f>
        <v>76.199999999999974</v>
      </c>
      <c r="R71" s="351">
        <f>'SWBD risks'!S64</f>
        <v>76.199999999999974</v>
      </c>
      <c r="S71" s="351">
        <f>'SWBD risks'!T64</f>
        <v>76.199999999999974</v>
      </c>
      <c r="T71" s="351">
        <f>'SWBD risks'!U64</f>
        <v>76.199999999999974</v>
      </c>
      <c r="U71" s="351">
        <f>'SWBD risks'!V64</f>
        <v>76.199999999999974</v>
      </c>
      <c r="V71" s="351">
        <f>'SWBD risks'!W64</f>
        <v>76.199999999999974</v>
      </c>
      <c r="W71" s="351">
        <f>'SWBD risks'!X64</f>
        <v>76.199999999999974</v>
      </c>
      <c r="X71" s="351">
        <f>'SWBD risks'!Y64</f>
        <v>76.199999999999974</v>
      </c>
      <c r="Y71" s="351">
        <f>'SWBD risks'!Z64</f>
        <v>76.199999999999974</v>
      </c>
      <c r="Z71" s="351">
        <f>'SWBD risks'!AA64</f>
        <v>76.199999999999974</v>
      </c>
      <c r="AA71" s="351">
        <f>'SWBD risks'!AB64</f>
        <v>76.199999999999974</v>
      </c>
      <c r="AB71" s="351">
        <f>'SWBD risks'!AC64</f>
        <v>76.199999999999974</v>
      </c>
      <c r="AC71" s="351">
        <f>'SWBD risks'!AD64</f>
        <v>76.199999999999974</v>
      </c>
    </row>
    <row r="72" spans="4:30" x14ac:dyDescent="0.2">
      <c r="D72" s="1" t="s">
        <v>269</v>
      </c>
      <c r="E72" s="351">
        <f t="shared" si="21"/>
        <v>50001</v>
      </c>
      <c r="F72" s="351">
        <f t="shared" si="21"/>
        <v>50001</v>
      </c>
      <c r="G72" s="351">
        <f t="shared" si="21"/>
        <v>50001</v>
      </c>
      <c r="H72" s="351">
        <f t="shared" si="21"/>
        <v>50001</v>
      </c>
      <c r="I72" s="351">
        <f t="shared" si="21"/>
        <v>50001</v>
      </c>
      <c r="J72" s="351">
        <f t="shared" si="21"/>
        <v>50001</v>
      </c>
      <c r="K72" s="351">
        <f t="shared" si="21"/>
        <v>50001</v>
      </c>
      <c r="L72" s="351">
        <f t="shared" si="21"/>
        <v>50001</v>
      </c>
      <c r="M72" s="351">
        <f t="shared" si="21"/>
        <v>50001</v>
      </c>
      <c r="N72" s="351">
        <f t="shared" si="21"/>
        <v>50001</v>
      </c>
      <c r="O72" s="351">
        <f>'SWBD risks'!P65</f>
        <v>0</v>
      </c>
      <c r="P72" s="351">
        <f>'SWBD risks'!Q65</f>
        <v>0</v>
      </c>
      <c r="Q72" s="351">
        <f>'SWBD risks'!R65</f>
        <v>0</v>
      </c>
      <c r="R72" s="351">
        <f>'SWBD risks'!S65</f>
        <v>0</v>
      </c>
      <c r="S72" s="351">
        <f>'SWBD risks'!T65</f>
        <v>0</v>
      </c>
      <c r="T72" s="351">
        <f>'SWBD risks'!U65</f>
        <v>0</v>
      </c>
      <c r="U72" s="351">
        <f>'SWBD risks'!V65</f>
        <v>0</v>
      </c>
      <c r="V72" s="351">
        <f>'SWBD risks'!W65</f>
        <v>0</v>
      </c>
      <c r="W72" s="351">
        <f>'SWBD risks'!X65</f>
        <v>0</v>
      </c>
      <c r="X72" s="351">
        <f>'SWBD risks'!Y65</f>
        <v>0</v>
      </c>
      <c r="Y72" s="351">
        <f>'SWBD risks'!Z65</f>
        <v>0</v>
      </c>
      <c r="Z72" s="351">
        <f>'SWBD risks'!AA65</f>
        <v>0</v>
      </c>
      <c r="AA72" s="351">
        <f>'SWBD risks'!AB65</f>
        <v>0</v>
      </c>
      <c r="AB72" s="351">
        <f>'SWBD risks'!AC65</f>
        <v>0</v>
      </c>
      <c r="AC72" s="351">
        <f>'SWBD risks'!AD65</f>
        <v>0</v>
      </c>
    </row>
    <row r="73" spans="4:30" x14ac:dyDescent="0.2">
      <c r="D73" s="352" t="s">
        <v>270</v>
      </c>
      <c r="E73" s="350">
        <f>SUM(E68:E72)</f>
        <v>493539.83935734129</v>
      </c>
      <c r="F73" s="350">
        <f t="shared" ref="F73:AC73" si="22">SUM(F68:F72)</f>
        <v>521884.15139972791</v>
      </c>
      <c r="G73" s="350">
        <f t="shared" si="22"/>
        <v>557913.81308885454</v>
      </c>
      <c r="H73" s="350">
        <f t="shared" si="22"/>
        <v>596936.9424476875</v>
      </c>
      <c r="I73" s="350">
        <f t="shared" si="22"/>
        <v>624524.57174367562</v>
      </c>
      <c r="J73" s="350">
        <f t="shared" si="22"/>
        <v>654905.08698606794</v>
      </c>
      <c r="K73" s="350">
        <f t="shared" si="22"/>
        <v>711155.05026722222</v>
      </c>
      <c r="L73" s="350">
        <f t="shared" si="22"/>
        <v>787189.56578806578</v>
      </c>
      <c r="M73" s="350">
        <f t="shared" si="22"/>
        <v>837525.88165652542</v>
      </c>
      <c r="N73" s="350">
        <f t="shared" si="22"/>
        <v>837525.88165652542</v>
      </c>
      <c r="O73" s="350">
        <f t="shared" si="22"/>
        <v>91297.666674422857</v>
      </c>
      <c r="P73" s="350">
        <f t="shared" si="22"/>
        <v>91297.666674422915</v>
      </c>
      <c r="Q73" s="350">
        <f t="shared" si="22"/>
        <v>91297.666674422915</v>
      </c>
      <c r="R73" s="350">
        <f t="shared" si="22"/>
        <v>91297.666674422915</v>
      </c>
      <c r="S73" s="350">
        <f t="shared" si="22"/>
        <v>91297.666674422915</v>
      </c>
      <c r="T73" s="350">
        <f t="shared" si="22"/>
        <v>91297.666674422915</v>
      </c>
      <c r="U73" s="350">
        <f t="shared" si="22"/>
        <v>91297.666674422915</v>
      </c>
      <c r="V73" s="350">
        <f t="shared" si="22"/>
        <v>91297.666674422915</v>
      </c>
      <c r="W73" s="350">
        <f t="shared" si="22"/>
        <v>91297.666674422915</v>
      </c>
      <c r="X73" s="350">
        <f t="shared" si="22"/>
        <v>91297.666674422915</v>
      </c>
      <c r="Y73" s="350">
        <f t="shared" si="22"/>
        <v>91297.666674422915</v>
      </c>
      <c r="Z73" s="350">
        <f t="shared" si="22"/>
        <v>91297.666674422915</v>
      </c>
      <c r="AA73" s="350">
        <f t="shared" si="22"/>
        <v>91297.666674422915</v>
      </c>
      <c r="AB73" s="350">
        <f t="shared" si="22"/>
        <v>91297.666674422915</v>
      </c>
      <c r="AC73" s="350">
        <f t="shared" si="22"/>
        <v>91297.666674422915</v>
      </c>
    </row>
    <row r="75" spans="4:30" x14ac:dyDescent="0.2">
      <c r="D75" s="3" t="s">
        <v>271</v>
      </c>
    </row>
    <row r="76" spans="4:30" x14ac:dyDescent="0.2">
      <c r="D76" s="1" t="s">
        <v>272</v>
      </c>
      <c r="E76" s="343">
        <v>299.69993459220876</v>
      </c>
      <c r="F76" s="343">
        <v>317.20150621470685</v>
      </c>
      <c r="G76" s="343">
        <v>345.81585247219442</v>
      </c>
      <c r="H76" s="343">
        <v>400.18354216468447</v>
      </c>
      <c r="I76" s="343">
        <v>472.98399533596461</v>
      </c>
      <c r="J76" s="343">
        <v>235.71874532695108</v>
      </c>
      <c r="K76" s="343">
        <v>235.71874532695108</v>
      </c>
      <c r="L76" s="343">
        <v>235.71874532695108</v>
      </c>
      <c r="M76" s="343">
        <v>244.85238281546748</v>
      </c>
      <c r="N76" s="343">
        <v>277.48240941028178</v>
      </c>
      <c r="O76" s="343">
        <v>323.93565994417867</v>
      </c>
      <c r="P76" s="343">
        <v>389.77478752716013</v>
      </c>
      <c r="Q76" s="343">
        <v>482.20362151880056</v>
      </c>
      <c r="R76" s="343">
        <v>614.86395515572599</v>
      </c>
      <c r="S76" s="343">
        <v>804.01740726842354</v>
      </c>
      <c r="T76" s="343">
        <v>1073.0093439398058</v>
      </c>
      <c r="U76" s="343">
        <v>1456.7640429606997</v>
      </c>
      <c r="V76" s="343">
        <v>2005.8290699260838</v>
      </c>
      <c r="W76" s="343">
        <v>2793.4732186131637</v>
      </c>
      <c r="X76" s="343">
        <v>3926.0475738530636</v>
      </c>
      <c r="Y76" s="343">
        <v>5558.1251577011926</v>
      </c>
      <c r="Z76" s="343">
        <v>7914.6453087401223</v>
      </c>
      <c r="AA76" s="343">
        <v>11349.804992164611</v>
      </c>
      <c r="AB76" s="343">
        <v>16341.076648712147</v>
      </c>
      <c r="AC76" s="343">
        <v>17777.613222801589</v>
      </c>
      <c r="AD76" s="348">
        <v>18546.599984866847</v>
      </c>
    </row>
    <row r="77" spans="4:30" s="353" customFormat="1" x14ac:dyDescent="0.2">
      <c r="D77" s="1" t="s">
        <v>265</v>
      </c>
      <c r="E77" s="343">
        <v>239814.59683879511</v>
      </c>
      <c r="F77" s="343">
        <v>261242.66792853732</v>
      </c>
      <c r="G77" s="343">
        <v>284735.42025671795</v>
      </c>
      <c r="H77" s="343">
        <v>310518.47089290642</v>
      </c>
      <c r="I77" s="343">
        <v>338756.17213513143</v>
      </c>
      <c r="J77" s="343">
        <v>232.90632788290642</v>
      </c>
      <c r="K77" s="343">
        <v>232.90632788290642</v>
      </c>
      <c r="L77" s="343">
        <v>232.90632788290642</v>
      </c>
      <c r="M77" s="343">
        <v>234.79160017473174</v>
      </c>
      <c r="N77" s="343">
        <v>241.5267574544101</v>
      </c>
      <c r="O77" s="343">
        <v>250.91295956584955</v>
      </c>
      <c r="P77" s="343">
        <v>264.05288385956578</v>
      </c>
      <c r="Q77" s="343">
        <v>282.51676531133063</v>
      </c>
      <c r="R77" s="343">
        <v>309.19293478100843</v>
      </c>
      <c r="S77" s="343">
        <v>347.35235518389595</v>
      </c>
      <c r="T77" s="343">
        <v>401.69090950170096</v>
      </c>
      <c r="U77" s="343">
        <v>479.31912145255302</v>
      </c>
      <c r="V77" s="343">
        <v>590.54470826569343</v>
      </c>
      <c r="W77" s="343">
        <v>750.33355475687335</v>
      </c>
      <c r="X77" s="343">
        <v>980.44684196384367</v>
      </c>
      <c r="Y77" s="343">
        <v>1312.5708095545074</v>
      </c>
      <c r="Z77" s="343">
        <v>1792.9054082315342</v>
      </c>
      <c r="AA77" s="343">
        <v>2530.7933256341275</v>
      </c>
      <c r="AB77" s="343">
        <v>3623.9365946437479</v>
      </c>
      <c r="AC77" s="343">
        <v>4008.8352037172021</v>
      </c>
      <c r="AD77" s="357">
        <v>4282.2028028317627</v>
      </c>
    </row>
    <row r="78" spans="4:30" x14ac:dyDescent="0.2">
      <c r="D78" s="1" t="s">
        <v>266</v>
      </c>
      <c r="E78" s="343">
        <v>3260.5182252930394</v>
      </c>
      <c r="F78" s="343">
        <v>3486.9771136717568</v>
      </c>
      <c r="G78" s="343">
        <v>3802.3013302168356</v>
      </c>
      <c r="H78" s="343">
        <v>4311.512307647964</v>
      </c>
      <c r="I78" s="343">
        <v>4963.3920140240098</v>
      </c>
      <c r="J78" s="343">
        <v>1673.463592760399</v>
      </c>
      <c r="K78" s="343">
        <v>1673.463592760399</v>
      </c>
      <c r="L78" s="343">
        <v>1673.463592760399</v>
      </c>
      <c r="M78" s="343">
        <v>1738.2834746935459</v>
      </c>
      <c r="N78" s="343">
        <v>1969.8532598980253</v>
      </c>
      <c r="O78" s="343">
        <v>2299.522123852279</v>
      </c>
      <c r="P78" s="343">
        <v>2766.7668243126905</v>
      </c>
      <c r="Q78" s="343">
        <v>3422.712547260644</v>
      </c>
      <c r="R78" s="343">
        <v>4364.1744076351824</v>
      </c>
      <c r="S78" s="343">
        <v>5706.5575424883718</v>
      </c>
      <c r="T78" s="343">
        <v>7615.5388695838565</v>
      </c>
      <c r="U78" s="343">
        <v>10338.969627068762</v>
      </c>
      <c r="V78" s="343">
        <v>14235.57690458752</v>
      </c>
      <c r="W78" s="343">
        <v>19825.336654989762</v>
      </c>
      <c r="X78" s="343">
        <v>27863.004660039514</v>
      </c>
      <c r="Y78" s="343">
        <v>39445.560514407451</v>
      </c>
      <c r="Z78" s="343">
        <v>56169.363397563597</v>
      </c>
      <c r="AA78" s="343">
        <v>80548.215706164701</v>
      </c>
      <c r="AB78" s="343">
        <v>115970.66786188731</v>
      </c>
      <c r="AC78" s="343">
        <v>126165.89485829044</v>
      </c>
      <c r="AD78" s="355">
        <v>131623.6616250856</v>
      </c>
    </row>
    <row r="79" spans="4:30" x14ac:dyDescent="0.2">
      <c r="D79" s="1" t="s">
        <v>267</v>
      </c>
      <c r="E79" s="343">
        <v>68525.954196322273</v>
      </c>
      <c r="F79" s="343">
        <v>74600.344803168453</v>
      </c>
      <c r="G79" s="343">
        <v>81379.407244791029</v>
      </c>
      <c r="H79" s="343">
        <v>89112.096224807596</v>
      </c>
      <c r="I79" s="343">
        <v>97743.905438854941</v>
      </c>
      <c r="J79" s="343">
        <v>2305.8936636810849</v>
      </c>
      <c r="K79" s="343">
        <v>2305.8936636810849</v>
      </c>
      <c r="L79" s="343">
        <v>2305.8936636810849</v>
      </c>
      <c r="M79" s="343">
        <v>2426.1476630798843</v>
      </c>
      <c r="N79" s="343">
        <v>2855.7564803171617</v>
      </c>
      <c r="O79" s="343">
        <v>3467.3195888655246</v>
      </c>
      <c r="P79" s="343">
        <v>4334.0655067732105</v>
      </c>
      <c r="Q79" s="343">
        <v>5550.8580117050933</v>
      </c>
      <c r="R79" s="343">
        <v>7297.3403900144904</v>
      </c>
      <c r="S79" s="343">
        <v>9787.596359581963</v>
      </c>
      <c r="T79" s="343">
        <v>13328.966577123527</v>
      </c>
      <c r="U79" s="343">
        <v>18381.256222551587</v>
      </c>
      <c r="V79" s="343">
        <v>25609.967969634461</v>
      </c>
      <c r="W79" s="343">
        <v>35979.75663243192</v>
      </c>
      <c r="X79" s="343">
        <v>50890.848956360758</v>
      </c>
      <c r="Y79" s="343">
        <v>72378.383238992756</v>
      </c>
      <c r="Z79" s="343">
        <v>103403.9818426313</v>
      </c>
      <c r="AA79" s="343">
        <v>148474.09155958588</v>
      </c>
      <c r="AB79" s="343">
        <v>213878.7446787644</v>
      </c>
      <c r="AC79" s="343">
        <v>232366.59367458615</v>
      </c>
      <c r="AD79" s="355">
        <v>241901.75818948128</v>
      </c>
    </row>
    <row r="80" spans="4:30" x14ac:dyDescent="0.2">
      <c r="D80" s="352" t="s">
        <v>273</v>
      </c>
      <c r="E80" s="350">
        <f t="shared" ref="E80:AC80" si="23">SUM(E76:E79)</f>
        <v>311900.76919500262</v>
      </c>
      <c r="F80" s="350">
        <f t="shared" si="23"/>
        <v>339647.19135159225</v>
      </c>
      <c r="G80" s="350">
        <f t="shared" si="23"/>
        <v>370262.94468419801</v>
      </c>
      <c r="H80" s="350">
        <f t="shared" si="23"/>
        <v>404342.26296752668</v>
      </c>
      <c r="I80" s="350">
        <f t="shared" si="23"/>
        <v>441936.45358334639</v>
      </c>
      <c r="J80" s="350">
        <f t="shared" si="23"/>
        <v>4447.9823296513414</v>
      </c>
      <c r="K80" s="350">
        <f t="shared" si="23"/>
        <v>4447.9823296513414</v>
      </c>
      <c r="L80" s="350">
        <f t="shared" si="23"/>
        <v>4447.9823296513414</v>
      </c>
      <c r="M80" s="350">
        <f t="shared" si="23"/>
        <v>4644.0751207636295</v>
      </c>
      <c r="N80" s="350">
        <f t="shared" si="23"/>
        <v>5344.6189070798791</v>
      </c>
      <c r="O80" s="350">
        <f t="shared" si="23"/>
        <v>6341.6903322278322</v>
      </c>
      <c r="P80" s="350">
        <f t="shared" si="23"/>
        <v>7754.6600024726267</v>
      </c>
      <c r="Q80" s="350">
        <f t="shared" si="23"/>
        <v>9738.2909457958685</v>
      </c>
      <c r="R80" s="350">
        <f t="shared" si="23"/>
        <v>12585.571687586407</v>
      </c>
      <c r="S80" s="350">
        <f t="shared" si="23"/>
        <v>16645.523664522654</v>
      </c>
      <c r="T80" s="350">
        <f t="shared" si="23"/>
        <v>22419.20570014889</v>
      </c>
      <c r="U80" s="350">
        <f t="shared" si="23"/>
        <v>30656.309014033599</v>
      </c>
      <c r="V80" s="350">
        <f t="shared" si="23"/>
        <v>42441.918652413762</v>
      </c>
      <c r="W80" s="350">
        <f t="shared" si="23"/>
        <v>59348.900060791719</v>
      </c>
      <c r="X80" s="350">
        <f t="shared" si="23"/>
        <v>83660.348032217182</v>
      </c>
      <c r="Y80" s="350">
        <f t="shared" si="23"/>
        <v>118694.6397206559</v>
      </c>
      <c r="Z80" s="350">
        <f t="shared" si="23"/>
        <v>169280.89595716656</v>
      </c>
      <c r="AA80" s="350">
        <f t="shared" si="23"/>
        <v>242902.90558354932</v>
      </c>
      <c r="AB80" s="350">
        <f t="shared" si="23"/>
        <v>349814.42578400765</v>
      </c>
      <c r="AC80" s="350">
        <f t="shared" si="23"/>
        <v>380318.93695939542</v>
      </c>
    </row>
    <row r="82" spans="4:29" x14ac:dyDescent="0.2">
      <c r="D82" s="3" t="s">
        <v>274</v>
      </c>
    </row>
    <row r="83" spans="4:29" x14ac:dyDescent="0.2">
      <c r="D83" s="3" t="s">
        <v>265</v>
      </c>
      <c r="E83" s="354">
        <f t="shared" ref="E83:AC85" si="24">E68+E77</f>
        <v>658317.70795464446</v>
      </c>
      <c r="F83" s="354">
        <f t="shared" si="24"/>
        <v>708090.0910867732</v>
      </c>
      <c r="G83" s="354">
        <f t="shared" si="24"/>
        <v>767612.50510408054</v>
      </c>
      <c r="H83" s="354">
        <f t="shared" si="24"/>
        <v>832418.68509910209</v>
      </c>
      <c r="I83" s="354">
        <f t="shared" si="24"/>
        <v>888244.01563731523</v>
      </c>
      <c r="J83" s="354">
        <f t="shared" si="24"/>
        <v>580101.26507245901</v>
      </c>
      <c r="K83" s="354">
        <f t="shared" si="24"/>
        <v>636351.22835361329</v>
      </c>
      <c r="L83" s="354">
        <f t="shared" si="24"/>
        <v>712385.74387445685</v>
      </c>
      <c r="M83" s="354">
        <f t="shared" si="24"/>
        <v>762723.94501520833</v>
      </c>
      <c r="N83" s="354">
        <f t="shared" si="24"/>
        <v>762730.68017248798</v>
      </c>
      <c r="O83" s="354">
        <f t="shared" si="24"/>
        <v>88603.19984087201</v>
      </c>
      <c r="P83" s="354">
        <f t="shared" si="24"/>
        <v>88616.339765165787</v>
      </c>
      <c r="Q83" s="354">
        <f t="shared" si="24"/>
        <v>88634.803646617554</v>
      </c>
      <c r="R83" s="354">
        <f t="shared" si="24"/>
        <v>88661.479816087231</v>
      </c>
      <c r="S83" s="354">
        <f t="shared" si="24"/>
        <v>88699.639236490126</v>
      </c>
      <c r="T83" s="354">
        <f t="shared" si="24"/>
        <v>88753.977790807927</v>
      </c>
      <c r="U83" s="354">
        <f t="shared" si="24"/>
        <v>88831.606002758781</v>
      </c>
      <c r="V83" s="354">
        <f t="shared" si="24"/>
        <v>88942.831589571913</v>
      </c>
      <c r="W83" s="354">
        <f t="shared" si="24"/>
        <v>89102.620436063095</v>
      </c>
      <c r="X83" s="354">
        <f t="shared" si="24"/>
        <v>89332.733723270067</v>
      </c>
      <c r="Y83" s="354">
        <f t="shared" si="24"/>
        <v>89664.857690860736</v>
      </c>
      <c r="Z83" s="354">
        <f t="shared" si="24"/>
        <v>90145.19228953775</v>
      </c>
      <c r="AA83" s="354">
        <f t="shared" si="24"/>
        <v>90883.080206940358</v>
      </c>
      <c r="AB83" s="354">
        <f t="shared" si="24"/>
        <v>91976.22347594997</v>
      </c>
      <c r="AC83" s="354">
        <f t="shared" si="24"/>
        <v>92361.122085023424</v>
      </c>
    </row>
    <row r="84" spans="4:29" x14ac:dyDescent="0.2">
      <c r="D84" s="3" t="str">
        <f>D56</f>
        <v>Safety risk</v>
      </c>
      <c r="E84" s="354">
        <f t="shared" si="24"/>
        <v>3713.0876884605395</v>
      </c>
      <c r="F84" s="354">
        <f t="shared" si="24"/>
        <v>3939.5465768392569</v>
      </c>
      <c r="G84" s="354">
        <f t="shared" si="24"/>
        <v>4254.8707933843361</v>
      </c>
      <c r="H84" s="354">
        <f t="shared" si="24"/>
        <v>4764.0817708154646</v>
      </c>
      <c r="I84" s="354">
        <f t="shared" si="24"/>
        <v>5415.9614771915103</v>
      </c>
      <c r="J84" s="354">
        <f t="shared" si="24"/>
        <v>2126.0330559278991</v>
      </c>
      <c r="K84" s="354">
        <f t="shared" si="24"/>
        <v>2126.0330559278991</v>
      </c>
      <c r="L84" s="354">
        <f t="shared" si="24"/>
        <v>2126.0330559278991</v>
      </c>
      <c r="M84" s="354">
        <f t="shared" si="24"/>
        <v>2190.852937861046</v>
      </c>
      <c r="N84" s="354">
        <f t="shared" si="24"/>
        <v>2422.4227230655256</v>
      </c>
      <c r="O84" s="354">
        <f t="shared" si="24"/>
        <v>2352.765590107279</v>
      </c>
      <c r="P84" s="354">
        <f t="shared" si="24"/>
        <v>2820.0102905676904</v>
      </c>
      <c r="Q84" s="354">
        <f t="shared" si="24"/>
        <v>3475.9560135156439</v>
      </c>
      <c r="R84" s="354">
        <f t="shared" si="24"/>
        <v>4417.4178738901828</v>
      </c>
      <c r="S84" s="354">
        <f t="shared" si="24"/>
        <v>5759.8010087433722</v>
      </c>
      <c r="T84" s="354">
        <f t="shared" si="24"/>
        <v>7668.7823358388569</v>
      </c>
      <c r="U84" s="354">
        <f t="shared" si="24"/>
        <v>10392.213093323762</v>
      </c>
      <c r="V84" s="354">
        <f t="shared" si="24"/>
        <v>14288.820370842521</v>
      </c>
      <c r="W84" s="354">
        <f t="shared" si="24"/>
        <v>19878.580121244762</v>
      </c>
      <c r="X84" s="354">
        <f t="shared" si="24"/>
        <v>27916.248126294515</v>
      </c>
      <c r="Y84" s="354">
        <f t="shared" si="24"/>
        <v>39498.803980662451</v>
      </c>
      <c r="Z84" s="354">
        <f t="shared" si="24"/>
        <v>56222.606863818597</v>
      </c>
      <c r="AA84" s="354">
        <f t="shared" si="24"/>
        <v>80601.459172419694</v>
      </c>
      <c r="AB84" s="354">
        <f t="shared" si="24"/>
        <v>116023.91132814231</v>
      </c>
      <c r="AC84" s="354">
        <f t="shared" si="24"/>
        <v>126219.13832454543</v>
      </c>
    </row>
    <row r="85" spans="4:29" x14ac:dyDescent="0.2">
      <c r="D85" s="3" t="str">
        <f>D57</f>
        <v>Unplanned replacement</v>
      </c>
      <c r="E85" s="354">
        <f t="shared" si="24"/>
        <v>92461.412974646737</v>
      </c>
      <c r="F85" s="354">
        <f t="shared" si="24"/>
        <v>98535.803581492917</v>
      </c>
      <c r="G85" s="354">
        <f t="shared" si="24"/>
        <v>105314.86602311549</v>
      </c>
      <c r="H85" s="354">
        <f t="shared" si="24"/>
        <v>113047.55500313206</v>
      </c>
      <c r="I85" s="354">
        <f t="shared" si="24"/>
        <v>121679.36421717941</v>
      </c>
      <c r="J85" s="354">
        <f t="shared" si="24"/>
        <v>26241.352442005555</v>
      </c>
      <c r="K85" s="354">
        <f t="shared" si="24"/>
        <v>26241.352442005555</v>
      </c>
      <c r="L85" s="354">
        <f t="shared" si="24"/>
        <v>26241.352442005555</v>
      </c>
      <c r="M85" s="354">
        <f t="shared" si="24"/>
        <v>26361.60644140435</v>
      </c>
      <c r="N85" s="354">
        <f t="shared" si="24"/>
        <v>26791.21525864163</v>
      </c>
      <c r="O85" s="354">
        <f t="shared" si="24"/>
        <v>6283.2559157272262</v>
      </c>
      <c r="P85" s="354">
        <f t="shared" si="24"/>
        <v>7150.0018336349112</v>
      </c>
      <c r="Q85" s="354">
        <f t="shared" si="24"/>
        <v>8366.794338566795</v>
      </c>
      <c r="R85" s="354">
        <f t="shared" si="24"/>
        <v>10113.276716876191</v>
      </c>
      <c r="S85" s="354">
        <f t="shared" si="24"/>
        <v>12603.532686443665</v>
      </c>
      <c r="T85" s="354">
        <f t="shared" si="24"/>
        <v>16144.902903985228</v>
      </c>
      <c r="U85" s="354">
        <f t="shared" si="24"/>
        <v>21197.192549413288</v>
      </c>
      <c r="V85" s="354">
        <f t="shared" si="24"/>
        <v>28425.904296496163</v>
      </c>
      <c r="W85" s="354">
        <f t="shared" si="24"/>
        <v>38795.692959293621</v>
      </c>
      <c r="X85" s="354">
        <f t="shared" si="24"/>
        <v>53706.78528322246</v>
      </c>
      <c r="Y85" s="354">
        <f t="shared" si="24"/>
        <v>75194.319565854457</v>
      </c>
      <c r="Z85" s="354">
        <f t="shared" si="24"/>
        <v>106219.918169493</v>
      </c>
      <c r="AA85" s="354">
        <f t="shared" si="24"/>
        <v>151290.02788644758</v>
      </c>
      <c r="AB85" s="354">
        <f t="shared" si="24"/>
        <v>216694.6810056261</v>
      </c>
      <c r="AC85" s="354">
        <f t="shared" si="24"/>
        <v>235182.53000144786</v>
      </c>
    </row>
    <row r="86" spans="4:29" x14ac:dyDescent="0.2">
      <c r="D86" s="3" t="str">
        <f>D58</f>
        <v>Unplanned fault</v>
      </c>
      <c r="E86" s="354">
        <f>E71</f>
        <v>647.70000000000005</v>
      </c>
      <c r="F86" s="354">
        <f t="shared" ref="F86:AC86" si="25">F71</f>
        <v>647.70000000000005</v>
      </c>
      <c r="G86" s="354">
        <f t="shared" si="25"/>
        <v>647.70000000000005</v>
      </c>
      <c r="H86" s="354">
        <f t="shared" si="25"/>
        <v>647.70000000000005</v>
      </c>
      <c r="I86" s="354">
        <f t="shared" si="25"/>
        <v>647.70000000000005</v>
      </c>
      <c r="J86" s="354">
        <f t="shared" si="25"/>
        <v>647.70000000000005</v>
      </c>
      <c r="K86" s="354">
        <f t="shared" si="25"/>
        <v>647.70000000000005</v>
      </c>
      <c r="L86" s="354">
        <f t="shared" si="25"/>
        <v>647.70000000000005</v>
      </c>
      <c r="M86" s="354">
        <f t="shared" si="25"/>
        <v>647.70000000000005</v>
      </c>
      <c r="N86" s="354">
        <f t="shared" si="25"/>
        <v>647.70000000000005</v>
      </c>
      <c r="O86" s="354">
        <f t="shared" si="25"/>
        <v>76.199999999999974</v>
      </c>
      <c r="P86" s="354">
        <f t="shared" si="25"/>
        <v>76.199999999999974</v>
      </c>
      <c r="Q86" s="354">
        <f t="shared" si="25"/>
        <v>76.199999999999974</v>
      </c>
      <c r="R86" s="354">
        <f t="shared" si="25"/>
        <v>76.199999999999974</v>
      </c>
      <c r="S86" s="354">
        <f t="shared" si="25"/>
        <v>76.199999999999974</v>
      </c>
      <c r="T86" s="354">
        <f t="shared" si="25"/>
        <v>76.199999999999974</v>
      </c>
      <c r="U86" s="354">
        <f t="shared" si="25"/>
        <v>76.199999999999974</v>
      </c>
      <c r="V86" s="354">
        <f t="shared" si="25"/>
        <v>76.199999999999974</v>
      </c>
      <c r="W86" s="354">
        <f t="shared" si="25"/>
        <v>76.199999999999974</v>
      </c>
      <c r="X86" s="354">
        <f t="shared" si="25"/>
        <v>76.199999999999974</v>
      </c>
      <c r="Y86" s="354">
        <f t="shared" si="25"/>
        <v>76.199999999999974</v>
      </c>
      <c r="Z86" s="354">
        <f t="shared" si="25"/>
        <v>76.199999999999974</v>
      </c>
      <c r="AA86" s="354">
        <f t="shared" si="25"/>
        <v>76.199999999999974</v>
      </c>
      <c r="AB86" s="354">
        <f t="shared" si="25"/>
        <v>76.199999999999974</v>
      </c>
      <c r="AC86" s="354">
        <f t="shared" si="25"/>
        <v>76.199999999999974</v>
      </c>
    </row>
    <row r="87" spans="4:29" x14ac:dyDescent="0.2">
      <c r="D87" s="3" t="str">
        <f>D59</f>
        <v>Environmental risk</v>
      </c>
      <c r="E87" s="354">
        <f>E76</f>
        <v>299.69993459220876</v>
      </c>
      <c r="F87" s="354">
        <f t="shared" ref="F87:AC87" si="26">F76</f>
        <v>317.20150621470685</v>
      </c>
      <c r="G87" s="354">
        <f t="shared" si="26"/>
        <v>345.81585247219442</v>
      </c>
      <c r="H87" s="354">
        <f t="shared" si="26"/>
        <v>400.18354216468447</v>
      </c>
      <c r="I87" s="354">
        <f t="shared" si="26"/>
        <v>472.98399533596461</v>
      </c>
      <c r="J87" s="354">
        <f t="shared" si="26"/>
        <v>235.71874532695108</v>
      </c>
      <c r="K87" s="354">
        <f t="shared" si="26"/>
        <v>235.71874532695108</v>
      </c>
      <c r="L87" s="354">
        <f t="shared" si="26"/>
        <v>235.71874532695108</v>
      </c>
      <c r="M87" s="354">
        <f t="shared" si="26"/>
        <v>244.85238281546748</v>
      </c>
      <c r="N87" s="354">
        <f t="shared" si="26"/>
        <v>277.48240941028178</v>
      </c>
      <c r="O87" s="354">
        <f t="shared" si="26"/>
        <v>323.93565994417867</v>
      </c>
      <c r="P87" s="354">
        <f t="shared" si="26"/>
        <v>389.77478752716013</v>
      </c>
      <c r="Q87" s="354">
        <f t="shared" si="26"/>
        <v>482.20362151880056</v>
      </c>
      <c r="R87" s="354">
        <f t="shared" si="26"/>
        <v>614.86395515572599</v>
      </c>
      <c r="S87" s="354">
        <f t="shared" si="26"/>
        <v>804.01740726842354</v>
      </c>
      <c r="T87" s="354">
        <f t="shared" si="26"/>
        <v>1073.0093439398058</v>
      </c>
      <c r="U87" s="354">
        <f t="shared" si="26"/>
        <v>1456.7640429606997</v>
      </c>
      <c r="V87" s="354">
        <f t="shared" si="26"/>
        <v>2005.8290699260838</v>
      </c>
      <c r="W87" s="354">
        <f t="shared" si="26"/>
        <v>2793.4732186131637</v>
      </c>
      <c r="X87" s="354">
        <f t="shared" si="26"/>
        <v>3926.0475738530636</v>
      </c>
      <c r="Y87" s="354">
        <f t="shared" si="26"/>
        <v>5558.1251577011926</v>
      </c>
      <c r="Z87" s="354">
        <f t="shared" si="26"/>
        <v>7914.6453087401223</v>
      </c>
      <c r="AA87" s="354">
        <f t="shared" si="26"/>
        <v>11349.804992164611</v>
      </c>
      <c r="AB87" s="354">
        <f t="shared" si="26"/>
        <v>16341.076648712147</v>
      </c>
      <c r="AC87" s="354">
        <f t="shared" si="26"/>
        <v>17777.613222801589</v>
      </c>
    </row>
    <row r="88" spans="4:29" x14ac:dyDescent="0.2">
      <c r="D88" s="3" t="str">
        <f>D60</f>
        <v>Other risk</v>
      </c>
      <c r="E88" s="354">
        <f>E72</f>
        <v>50001</v>
      </c>
      <c r="F88" s="354">
        <f t="shared" ref="F88:AC88" si="27">F72</f>
        <v>50001</v>
      </c>
      <c r="G88" s="354">
        <f t="shared" si="27"/>
        <v>50001</v>
      </c>
      <c r="H88" s="354">
        <f t="shared" si="27"/>
        <v>50001</v>
      </c>
      <c r="I88" s="354">
        <f t="shared" si="27"/>
        <v>50001</v>
      </c>
      <c r="J88" s="354">
        <f t="shared" si="27"/>
        <v>50001</v>
      </c>
      <c r="K88" s="354">
        <f t="shared" si="27"/>
        <v>50001</v>
      </c>
      <c r="L88" s="354">
        <f t="shared" si="27"/>
        <v>50001</v>
      </c>
      <c r="M88" s="354">
        <f t="shared" si="27"/>
        <v>50001</v>
      </c>
      <c r="N88" s="354">
        <f t="shared" si="27"/>
        <v>50001</v>
      </c>
      <c r="O88" s="354">
        <f t="shared" si="27"/>
        <v>0</v>
      </c>
      <c r="P88" s="354">
        <f t="shared" si="27"/>
        <v>0</v>
      </c>
      <c r="Q88" s="354">
        <f t="shared" si="27"/>
        <v>0</v>
      </c>
      <c r="R88" s="354">
        <f t="shared" si="27"/>
        <v>0</v>
      </c>
      <c r="S88" s="354">
        <f t="shared" si="27"/>
        <v>0</v>
      </c>
      <c r="T88" s="354">
        <f t="shared" si="27"/>
        <v>0</v>
      </c>
      <c r="U88" s="354">
        <f t="shared" si="27"/>
        <v>0</v>
      </c>
      <c r="V88" s="354">
        <f t="shared" si="27"/>
        <v>0</v>
      </c>
      <c r="W88" s="354">
        <f t="shared" si="27"/>
        <v>0</v>
      </c>
      <c r="X88" s="354">
        <f t="shared" si="27"/>
        <v>0</v>
      </c>
      <c r="Y88" s="354">
        <f t="shared" si="27"/>
        <v>0</v>
      </c>
      <c r="Z88" s="354">
        <f t="shared" si="27"/>
        <v>0</v>
      </c>
      <c r="AA88" s="354">
        <f t="shared" si="27"/>
        <v>0</v>
      </c>
      <c r="AB88" s="354">
        <f t="shared" si="27"/>
        <v>0</v>
      </c>
      <c r="AC88" s="354">
        <f t="shared" si="27"/>
        <v>0</v>
      </c>
    </row>
    <row r="89" spans="4:29" x14ac:dyDescent="0.2">
      <c r="D89" s="352" t="s">
        <v>275</v>
      </c>
      <c r="E89" s="350">
        <f>SUM(E83:E88)</f>
        <v>805440.60855234403</v>
      </c>
      <c r="F89" s="350">
        <f t="shared" ref="F89:AC89" si="28">SUM(F83:F88)</f>
        <v>861531.34275131999</v>
      </c>
      <c r="G89" s="350">
        <f t="shared" si="28"/>
        <v>928176.75777305255</v>
      </c>
      <c r="H89" s="350">
        <f t="shared" si="28"/>
        <v>1001279.2054152143</v>
      </c>
      <c r="I89" s="350">
        <f t="shared" si="28"/>
        <v>1066461.0253270222</v>
      </c>
      <c r="J89" s="350">
        <f t="shared" si="28"/>
        <v>659353.06931571942</v>
      </c>
      <c r="K89" s="350">
        <f t="shared" si="28"/>
        <v>715603.0325968737</v>
      </c>
      <c r="L89" s="350">
        <f t="shared" si="28"/>
        <v>791637.54811771726</v>
      </c>
      <c r="M89" s="350">
        <f t="shared" si="28"/>
        <v>842169.95677728904</v>
      </c>
      <c r="N89" s="350">
        <f t="shared" si="28"/>
        <v>842870.50056360534</v>
      </c>
      <c r="O89" s="350">
        <f t="shared" si="28"/>
        <v>97639.35700665068</v>
      </c>
      <c r="P89" s="350">
        <f t="shared" si="28"/>
        <v>99052.326676895551</v>
      </c>
      <c r="Q89" s="350">
        <f t="shared" si="28"/>
        <v>101035.95762021879</v>
      </c>
      <c r="R89" s="350">
        <f t="shared" si="28"/>
        <v>103883.23836200933</v>
      </c>
      <c r="S89" s="350">
        <f t="shared" si="28"/>
        <v>107943.19033894558</v>
      </c>
      <c r="T89" s="350">
        <f t="shared" si="28"/>
        <v>113716.87237457182</v>
      </c>
      <c r="U89" s="350">
        <f t="shared" si="28"/>
        <v>121953.97568845653</v>
      </c>
      <c r="V89" s="350">
        <f t="shared" si="28"/>
        <v>133739.58532683668</v>
      </c>
      <c r="W89" s="350">
        <f t="shared" si="28"/>
        <v>150646.56673521464</v>
      </c>
      <c r="X89" s="350">
        <f t="shared" si="28"/>
        <v>174958.0147066401</v>
      </c>
      <c r="Y89" s="350">
        <f t="shared" si="28"/>
        <v>209992.30639507883</v>
      </c>
      <c r="Z89" s="350">
        <f t="shared" si="28"/>
        <v>260578.56263158948</v>
      </c>
      <c r="AA89" s="350">
        <f t="shared" si="28"/>
        <v>334200.57225797226</v>
      </c>
      <c r="AB89" s="350">
        <f t="shared" si="28"/>
        <v>441112.09245843056</v>
      </c>
      <c r="AC89" s="350">
        <f t="shared" si="28"/>
        <v>471616.60363381827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/>
  </sheetViews>
  <sheetFormatPr defaultColWidth="8.25" defaultRowHeight="12.75" x14ac:dyDescent="0.2"/>
  <cols>
    <col min="1" max="1" width="23.125" style="362" customWidth="1"/>
    <col min="2" max="2" width="12.5" style="362" customWidth="1"/>
    <col min="3" max="3" width="20.25" style="362" customWidth="1"/>
    <col min="4" max="4" width="21.375" style="362" customWidth="1"/>
    <col min="5" max="7" width="13.5" style="362" customWidth="1"/>
    <col min="8" max="8" width="24.125" style="362" bestFit="1" customWidth="1"/>
    <col min="9" max="11" width="15.25" style="362" customWidth="1"/>
    <col min="12" max="12" width="13.375" style="362" customWidth="1"/>
    <col min="13" max="13" width="15.25" style="362" customWidth="1"/>
    <col min="14" max="14" width="13.5" style="362" customWidth="1"/>
    <col min="15" max="15" width="15.25" style="362" customWidth="1"/>
    <col min="16" max="16" width="13.5" style="362" customWidth="1"/>
    <col min="17" max="17" width="13.375" style="362" customWidth="1"/>
    <col min="18" max="32" width="14.875" style="362" customWidth="1"/>
    <col min="33" max="36" width="14.875" customWidth="1"/>
    <col min="37" max="16384" width="8.25" style="362"/>
  </cols>
  <sheetData>
    <row r="1" spans="1:36" s="1" customFormat="1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6" s="1" customFormat="1" ht="18.75" x14ac:dyDescent="0.3">
      <c r="A2" s="56" t="str">
        <f>proj</f>
        <v>VM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5" spans="1:36" x14ac:dyDescent="0.2">
      <c r="A5" s="358" t="s">
        <v>277</v>
      </c>
      <c r="B5" s="358"/>
      <c r="C5" s="359" t="s">
        <v>278</v>
      </c>
      <c r="D5" s="359"/>
      <c r="E5" s="8"/>
      <c r="F5" s="360" t="s">
        <v>279</v>
      </c>
      <c r="G5" s="361" t="s">
        <v>280</v>
      </c>
      <c r="H5" s="359" t="s">
        <v>281</v>
      </c>
      <c r="I5" s="359" t="s">
        <v>282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6" x14ac:dyDescent="0.2">
      <c r="A6" s="363" t="s">
        <v>283</v>
      </c>
      <c r="B6" s="364" t="s">
        <v>251</v>
      </c>
      <c r="C6" s="365" t="s">
        <v>284</v>
      </c>
      <c r="D6" s="366"/>
      <c r="E6" s="8"/>
      <c r="F6" s="365" t="s">
        <v>285</v>
      </c>
      <c r="G6" s="367">
        <v>2.1250000000000002E-3</v>
      </c>
      <c r="H6" s="361">
        <v>1</v>
      </c>
      <c r="I6" s="36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6" x14ac:dyDescent="0.2">
      <c r="A7" s="363" t="s">
        <v>286</v>
      </c>
      <c r="B7" s="364" t="s">
        <v>287</v>
      </c>
      <c r="C7" s="365" t="s">
        <v>288</v>
      </c>
      <c r="D7" s="366"/>
      <c r="E7" s="8"/>
      <c r="F7" s="365" t="s">
        <v>289</v>
      </c>
      <c r="G7" s="367">
        <v>2.1250000000000002E-3</v>
      </c>
      <c r="H7" s="361">
        <v>1</v>
      </c>
      <c r="I7" s="36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6" x14ac:dyDescent="0.2">
      <c r="A8" s="369" t="s">
        <v>8</v>
      </c>
      <c r="B8" s="370">
        <v>52.307000000000002</v>
      </c>
      <c r="C8" s="369" t="s">
        <v>290</v>
      </c>
      <c r="D8" s="371">
        <v>3754581.769148936</v>
      </c>
      <c r="E8" s="8"/>
      <c r="F8" s="365" t="s">
        <v>291</v>
      </c>
      <c r="G8" s="367">
        <v>2.1250000000000002E-3</v>
      </c>
      <c r="H8" s="361">
        <v>1</v>
      </c>
      <c r="I8" s="36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6" x14ac:dyDescent="0.2">
      <c r="A9" s="369" t="s">
        <v>292</v>
      </c>
      <c r="B9" s="372">
        <v>0.5</v>
      </c>
      <c r="C9" s="369" t="s">
        <v>293</v>
      </c>
      <c r="D9" s="371">
        <v>101600</v>
      </c>
      <c r="E9" s="8"/>
      <c r="F9" s="365" t="s">
        <v>294</v>
      </c>
      <c r="G9" s="373">
        <v>0</v>
      </c>
      <c r="H9" s="361">
        <v>1</v>
      </c>
      <c r="I9" s="36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6" x14ac:dyDescent="0.2">
      <c r="A10" s="374" t="s">
        <v>295</v>
      </c>
      <c r="B10" s="375" t="s">
        <v>296</v>
      </c>
      <c r="C10" s="359" t="s">
        <v>297</v>
      </c>
      <c r="D10" s="358" t="s">
        <v>298</v>
      </c>
      <c r="E10" s="359">
        <v>2025</v>
      </c>
      <c r="F10" s="359">
        <v>2026</v>
      </c>
      <c r="G10" s="359">
        <v>2027</v>
      </c>
      <c r="H10" s="359">
        <v>2028</v>
      </c>
      <c r="I10" s="359">
        <v>2029</v>
      </c>
      <c r="J10" s="359">
        <v>2030</v>
      </c>
      <c r="K10" s="359">
        <v>2031</v>
      </c>
      <c r="L10" s="359">
        <v>2032</v>
      </c>
      <c r="M10" s="359">
        <v>2033</v>
      </c>
      <c r="N10" s="359">
        <v>2034</v>
      </c>
      <c r="O10" s="359">
        <v>2035</v>
      </c>
      <c r="P10" s="359">
        <v>2036</v>
      </c>
      <c r="Q10" s="359">
        <v>2037</v>
      </c>
      <c r="R10" s="359">
        <v>2038</v>
      </c>
      <c r="S10" s="359">
        <v>2039</v>
      </c>
      <c r="T10" s="359">
        <v>2040</v>
      </c>
      <c r="U10" s="359">
        <v>2041</v>
      </c>
      <c r="V10" s="359">
        <v>2042</v>
      </c>
      <c r="W10" s="359">
        <v>2043</v>
      </c>
      <c r="X10" s="359">
        <v>2044</v>
      </c>
      <c r="Y10" s="359">
        <v>2045</v>
      </c>
      <c r="Z10" s="359">
        <v>2046</v>
      </c>
      <c r="AA10" s="359">
        <v>2047</v>
      </c>
      <c r="AB10" s="376">
        <v>2048</v>
      </c>
      <c r="AC10" s="376">
        <v>2049</v>
      </c>
      <c r="AD10" s="376">
        <v>2050</v>
      </c>
      <c r="AE10" s="376">
        <v>2051</v>
      </c>
      <c r="AF10" s="376">
        <v>2052</v>
      </c>
      <c r="AG10" s="376">
        <v>2053</v>
      </c>
      <c r="AH10" s="376">
        <v>2054</v>
      </c>
      <c r="AI10" s="376">
        <v>2055</v>
      </c>
      <c r="AJ10" s="376">
        <v>2056</v>
      </c>
    </row>
    <row r="11" spans="1:36" x14ac:dyDescent="0.2">
      <c r="A11" s="363" t="s">
        <v>299</v>
      </c>
      <c r="B11" s="377" t="b">
        <v>0</v>
      </c>
      <c r="C11" s="378">
        <v>0</v>
      </c>
      <c r="D11" s="363" t="s">
        <v>23</v>
      </c>
      <c r="E11" s="379">
        <v>6124.4033511390289</v>
      </c>
      <c r="F11" s="379">
        <v>7100.1686351864992</v>
      </c>
      <c r="G11" s="379">
        <v>7505.8900260229011</v>
      </c>
      <c r="H11" s="379">
        <v>8023.705999222866</v>
      </c>
      <c r="I11" s="379">
        <v>8572.2202489266856</v>
      </c>
      <c r="J11" s="379">
        <v>9010.7639926778775</v>
      </c>
      <c r="K11" s="379">
        <v>9475.7719369832103</v>
      </c>
      <c r="L11" s="379">
        <v>10300.803800700618</v>
      </c>
      <c r="M11" s="379">
        <v>11541.712253179501</v>
      </c>
      <c r="N11" s="379">
        <v>12278.406568368249</v>
      </c>
      <c r="O11" s="379">
        <v>12278.406568368249</v>
      </c>
      <c r="P11" s="379">
        <v>12278.406568368249</v>
      </c>
      <c r="Q11" s="379">
        <v>12278.406568368249</v>
      </c>
      <c r="R11" s="379">
        <v>12278.406568368249</v>
      </c>
      <c r="S11" s="379">
        <v>12278.406568368249</v>
      </c>
      <c r="T11" s="379">
        <v>12278.406568368249</v>
      </c>
      <c r="U11" s="379">
        <v>12278.406568368249</v>
      </c>
      <c r="V11" s="379">
        <v>12278.406568368249</v>
      </c>
      <c r="W11" s="379">
        <v>12278.406568368249</v>
      </c>
      <c r="X11" s="379">
        <v>12278.406568368249</v>
      </c>
      <c r="Y11" s="379">
        <v>12278.406568368249</v>
      </c>
      <c r="Z11" s="379">
        <v>12278.406568368249</v>
      </c>
      <c r="AA11" s="379">
        <v>12278.406568368249</v>
      </c>
      <c r="AB11" s="379">
        <v>12278.406568368249</v>
      </c>
      <c r="AC11" s="379">
        <v>12278.406568368249</v>
      </c>
      <c r="AD11" s="379">
        <v>12278.406568368249</v>
      </c>
      <c r="AE11" s="379">
        <v>12278.406568368249</v>
      </c>
      <c r="AF11" s="379">
        <v>12278.406568368249</v>
      </c>
      <c r="AG11" s="379">
        <v>12278.406568368249</v>
      </c>
      <c r="AH11" s="379">
        <v>12278.406568368249</v>
      </c>
      <c r="AI11" s="379">
        <v>12278.406568368249</v>
      </c>
      <c r="AJ11" s="379">
        <v>12278.406568368249</v>
      </c>
    </row>
    <row r="12" spans="1:36" x14ac:dyDescent="0.2">
      <c r="A12" s="363" t="s">
        <v>300</v>
      </c>
      <c r="B12" s="377" t="b">
        <v>1</v>
      </c>
      <c r="C12" s="378">
        <v>48309.178743961347</v>
      </c>
      <c r="D12" s="363" t="s">
        <v>23</v>
      </c>
      <c r="E12" s="380">
        <v>7965.4947896446702</v>
      </c>
      <c r="F12" s="380">
        <v>10102.608736584598</v>
      </c>
      <c r="G12" s="380">
        <v>10962.204577106313</v>
      </c>
      <c r="H12" s="380">
        <v>12050.005547786288</v>
      </c>
      <c r="I12" s="380">
        <v>13256.939926062794</v>
      </c>
      <c r="J12" s="380">
        <v>13991.729659298797</v>
      </c>
      <c r="K12" s="380">
        <v>14842.74997286084</v>
      </c>
      <c r="L12" s="380">
        <v>16502.279551077125</v>
      </c>
      <c r="M12" s="380">
        <v>18452.22739898623</v>
      </c>
      <c r="N12" s="380">
        <v>19941.022855760995</v>
      </c>
      <c r="O12" s="380">
        <v>19941.022855760995</v>
      </c>
      <c r="P12" s="380">
        <v>19941.022855760995</v>
      </c>
      <c r="Q12" s="380">
        <v>19941.022855760995</v>
      </c>
      <c r="R12" s="380">
        <v>19941.022855760995</v>
      </c>
      <c r="S12" s="380">
        <v>19941.022855760995</v>
      </c>
      <c r="T12" s="380">
        <v>19941.022855760995</v>
      </c>
      <c r="U12" s="380">
        <v>19941.022855760995</v>
      </c>
      <c r="V12" s="380">
        <v>19941.022855760995</v>
      </c>
      <c r="W12" s="380">
        <v>19941.022855760995</v>
      </c>
      <c r="X12" s="380">
        <v>19941.022855760995</v>
      </c>
      <c r="Y12" s="380">
        <v>19941.022855760995</v>
      </c>
      <c r="Z12" s="380">
        <v>19941.022855760995</v>
      </c>
      <c r="AA12" s="380">
        <v>19941.022855760995</v>
      </c>
      <c r="AB12" s="380">
        <v>19941.022855760995</v>
      </c>
      <c r="AC12" s="380">
        <v>19941.022855760995</v>
      </c>
      <c r="AD12" s="380">
        <v>19941.022855760995</v>
      </c>
      <c r="AE12" s="380">
        <v>19941.022855760995</v>
      </c>
      <c r="AF12" s="380">
        <v>19941.022855760995</v>
      </c>
      <c r="AG12" s="380">
        <v>19941.022855760995</v>
      </c>
      <c r="AH12" s="380">
        <v>19941.022855760995</v>
      </c>
      <c r="AI12" s="380">
        <v>19941.022855760995</v>
      </c>
      <c r="AJ12" s="380">
        <v>19941.022855760995</v>
      </c>
    </row>
    <row r="13" spans="1:36" x14ac:dyDescent="0.2">
      <c r="A13" s="363" t="s">
        <v>301</v>
      </c>
      <c r="B13" s="377" t="b">
        <v>0</v>
      </c>
      <c r="C13" s="378">
        <v>300000</v>
      </c>
      <c r="D13" s="363" t="s">
        <v>23</v>
      </c>
      <c r="E13" s="380">
        <v>6124.4033511390289</v>
      </c>
      <c r="F13" s="380">
        <v>7100.1686351864992</v>
      </c>
      <c r="G13" s="380">
        <v>7505.8900260229011</v>
      </c>
      <c r="H13" s="380">
        <v>8023.705999222866</v>
      </c>
      <c r="I13" s="380">
        <v>8572.2202489266856</v>
      </c>
      <c r="J13" s="380">
        <v>9010.7639926778775</v>
      </c>
      <c r="K13" s="380">
        <v>9475.7719369832103</v>
      </c>
      <c r="L13" s="380">
        <v>10300.803800700618</v>
      </c>
      <c r="M13" s="380">
        <v>11541.712253179501</v>
      </c>
      <c r="N13" s="380">
        <v>12278.406568368249</v>
      </c>
      <c r="O13" s="380">
        <v>12278.406568368249</v>
      </c>
      <c r="P13" s="380">
        <v>12278.406568368249</v>
      </c>
      <c r="Q13" s="380">
        <v>12278.406568368249</v>
      </c>
      <c r="R13" s="380">
        <v>12278.406568368249</v>
      </c>
      <c r="S13" s="380">
        <v>12278.406568368249</v>
      </c>
      <c r="T13" s="380">
        <v>12278.406568368249</v>
      </c>
      <c r="U13" s="380">
        <v>12278.406568368249</v>
      </c>
      <c r="V13" s="380">
        <v>12278.406568368249</v>
      </c>
      <c r="W13" s="380">
        <v>12278.406568368249</v>
      </c>
      <c r="X13" s="380">
        <v>12278.406568368249</v>
      </c>
      <c r="Y13" s="380">
        <v>12278.406568368249</v>
      </c>
      <c r="Z13" s="380">
        <v>12278.406568368249</v>
      </c>
      <c r="AA13" s="380">
        <v>12278.406568368249</v>
      </c>
      <c r="AB13" s="380">
        <v>12278.406568368249</v>
      </c>
      <c r="AC13" s="380">
        <v>12278.406568368249</v>
      </c>
      <c r="AD13" s="380">
        <v>12278.406568368249</v>
      </c>
      <c r="AE13" s="380">
        <v>12278.406568368249</v>
      </c>
      <c r="AF13" s="380">
        <v>12278.406568368249</v>
      </c>
      <c r="AG13" s="380">
        <v>12278.406568368249</v>
      </c>
      <c r="AH13" s="380">
        <v>12278.406568368249</v>
      </c>
      <c r="AI13" s="380">
        <v>12278.406568368249</v>
      </c>
      <c r="AJ13" s="380">
        <v>12278.406568368249</v>
      </c>
    </row>
    <row r="14" spans="1:36" x14ac:dyDescent="0.2">
      <c r="A14" s="363" t="s">
        <v>302</v>
      </c>
      <c r="B14" s="377" t="b">
        <v>0</v>
      </c>
      <c r="C14" s="378">
        <v>4000</v>
      </c>
      <c r="D14" s="363" t="s">
        <v>303</v>
      </c>
      <c r="E14" s="381">
        <v>6.3750000000000005E-3</v>
      </c>
      <c r="F14" s="381">
        <v>6.3750000000000005E-3</v>
      </c>
      <c r="G14" s="381">
        <v>6.3750000000000005E-3</v>
      </c>
      <c r="H14" s="381">
        <v>6.3750000000000005E-3</v>
      </c>
      <c r="I14" s="381">
        <v>6.3750000000000005E-3</v>
      </c>
      <c r="J14" s="381">
        <v>6.3750000000000005E-3</v>
      </c>
      <c r="K14" s="381">
        <v>6.3750000000000005E-3</v>
      </c>
      <c r="L14" s="381">
        <v>6.3750000000000005E-3</v>
      </c>
      <c r="M14" s="381">
        <v>6.3750000000000005E-3</v>
      </c>
      <c r="N14" s="381">
        <v>6.3750000000000005E-3</v>
      </c>
      <c r="O14" s="381">
        <v>6.3750000000000005E-3</v>
      </c>
      <c r="P14" s="381">
        <v>6.3750000000000005E-3</v>
      </c>
      <c r="Q14" s="381">
        <v>6.3750000000000005E-3</v>
      </c>
      <c r="R14" s="381">
        <v>6.3750000000000005E-3</v>
      </c>
      <c r="S14" s="381">
        <v>6.3750000000000005E-3</v>
      </c>
      <c r="T14" s="381">
        <v>6.3750000000000005E-3</v>
      </c>
      <c r="U14" s="381">
        <v>6.3750000000000005E-3</v>
      </c>
      <c r="V14" s="381">
        <v>6.3750000000000005E-3</v>
      </c>
      <c r="W14" s="381">
        <v>6.3750000000000005E-3</v>
      </c>
      <c r="X14" s="381">
        <v>6.3750000000000005E-3</v>
      </c>
      <c r="Y14" s="381">
        <v>6.3750000000000005E-3</v>
      </c>
      <c r="Z14" s="381">
        <v>6.3750000000000005E-3</v>
      </c>
      <c r="AA14" s="381">
        <v>6.3750000000000005E-3</v>
      </c>
      <c r="AB14" s="381">
        <v>6.3750000000000005E-3</v>
      </c>
      <c r="AC14" s="381">
        <v>6.3750000000000005E-3</v>
      </c>
      <c r="AD14" s="381">
        <v>6.3750000000000005E-3</v>
      </c>
      <c r="AE14" s="381">
        <v>6.3750000000000005E-3</v>
      </c>
      <c r="AF14" s="381">
        <v>6.3750000000000005E-3</v>
      </c>
      <c r="AG14" s="381">
        <v>6.3750000000000005E-3</v>
      </c>
      <c r="AH14" s="381">
        <v>6.3750000000000005E-3</v>
      </c>
      <c r="AI14" s="381">
        <v>6.3750000000000005E-3</v>
      </c>
      <c r="AJ14" s="381">
        <v>6.3750000000000005E-3</v>
      </c>
    </row>
    <row r="15" spans="1:36" x14ac:dyDescent="0.2">
      <c r="A15" s="363" t="s">
        <v>304</v>
      </c>
      <c r="B15" s="377" t="b">
        <v>0</v>
      </c>
      <c r="C15" s="378">
        <v>650</v>
      </c>
      <c r="D15" s="363" t="s">
        <v>305</v>
      </c>
      <c r="E15" s="381">
        <v>6.3750000000000005E-3</v>
      </c>
      <c r="F15" s="381">
        <v>6.3750000000000005E-3</v>
      </c>
      <c r="G15" s="381">
        <v>6.3750000000000005E-3</v>
      </c>
      <c r="H15" s="381">
        <v>6.3750000000000005E-3</v>
      </c>
      <c r="I15" s="381">
        <v>6.3750000000000005E-3</v>
      </c>
      <c r="J15" s="381">
        <v>6.3750000000000005E-3</v>
      </c>
      <c r="K15" s="381">
        <v>6.3750000000000005E-3</v>
      </c>
      <c r="L15" s="381">
        <v>6.3750000000000005E-3</v>
      </c>
      <c r="M15" s="381">
        <v>6.3750000000000005E-3</v>
      </c>
      <c r="N15" s="381">
        <v>6.3750000000000005E-3</v>
      </c>
      <c r="O15" s="381">
        <v>6.3750000000000005E-3</v>
      </c>
      <c r="P15" s="381">
        <v>6.3750000000000005E-3</v>
      </c>
      <c r="Q15" s="381">
        <v>6.3750000000000005E-3</v>
      </c>
      <c r="R15" s="381">
        <v>6.3750000000000005E-3</v>
      </c>
      <c r="S15" s="381">
        <v>6.3750000000000005E-3</v>
      </c>
      <c r="T15" s="381">
        <v>6.3750000000000005E-3</v>
      </c>
      <c r="U15" s="381">
        <v>6.3750000000000005E-3</v>
      </c>
      <c r="V15" s="381">
        <v>6.3750000000000005E-3</v>
      </c>
      <c r="W15" s="381">
        <v>6.3750000000000005E-3</v>
      </c>
      <c r="X15" s="381">
        <v>6.3750000000000005E-3</v>
      </c>
      <c r="Y15" s="381">
        <v>6.3750000000000005E-3</v>
      </c>
      <c r="Z15" s="381">
        <v>6.3750000000000005E-3</v>
      </c>
      <c r="AA15" s="381">
        <v>6.3750000000000005E-3</v>
      </c>
      <c r="AB15" s="381">
        <v>6.3750000000000005E-3</v>
      </c>
      <c r="AC15" s="381">
        <v>6.3750000000000005E-3</v>
      </c>
      <c r="AD15" s="381">
        <v>6.3750000000000005E-3</v>
      </c>
      <c r="AE15" s="381">
        <v>6.3750000000000005E-3</v>
      </c>
      <c r="AF15" s="381">
        <v>6.3750000000000005E-3</v>
      </c>
      <c r="AG15" s="381">
        <v>6.3750000000000005E-3</v>
      </c>
      <c r="AH15" s="381">
        <v>6.3750000000000005E-3</v>
      </c>
      <c r="AI15" s="381">
        <v>6.3750000000000005E-3</v>
      </c>
      <c r="AJ15" s="381">
        <v>6.3750000000000005E-3</v>
      </c>
    </row>
    <row r="16" spans="1:36" x14ac:dyDescent="0.2">
      <c r="A16" s="363" t="s">
        <v>306</v>
      </c>
      <c r="B16" s="382" t="b">
        <v>0</v>
      </c>
      <c r="C16" s="378">
        <v>300000</v>
      </c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</row>
    <row r="17" spans="1:36" x14ac:dyDescent="0.2">
      <c r="A17" s="363" t="s">
        <v>307</v>
      </c>
      <c r="B17" s="382" t="b">
        <v>0</v>
      </c>
      <c r="C17" s="378">
        <v>500000</v>
      </c>
      <c r="D17" s="363" t="s">
        <v>276</v>
      </c>
      <c r="E17" s="383">
        <v>349239.75705020363</v>
      </c>
      <c r="F17" s="383">
        <v>418503.11111584929</v>
      </c>
      <c r="G17" s="383">
        <v>446847.42315823591</v>
      </c>
      <c r="H17" s="383">
        <v>482877.08484736254</v>
      </c>
      <c r="I17" s="383">
        <v>521900.21420619561</v>
      </c>
      <c r="J17" s="383">
        <v>549487.84350218379</v>
      </c>
      <c r="K17" s="383">
        <v>579868.35874457611</v>
      </c>
      <c r="L17" s="383">
        <v>636118.32202573039</v>
      </c>
      <c r="M17" s="383">
        <v>712152.83754657395</v>
      </c>
      <c r="N17" s="383">
        <v>762489.15341503359</v>
      </c>
      <c r="O17" s="383">
        <v>762489.15341503359</v>
      </c>
      <c r="P17" s="383">
        <v>762489.15341503359</v>
      </c>
      <c r="Q17" s="383">
        <v>762489.15341503359</v>
      </c>
      <c r="R17" s="383">
        <v>762489.15341503359</v>
      </c>
      <c r="S17" s="383">
        <v>762489.15341503359</v>
      </c>
      <c r="T17" s="383">
        <v>762489.15341503359</v>
      </c>
      <c r="U17" s="383">
        <v>762489.15341503359</v>
      </c>
      <c r="V17" s="383">
        <v>762489.15341503359</v>
      </c>
      <c r="W17" s="383">
        <v>762489.15341503359</v>
      </c>
      <c r="X17" s="383">
        <v>762489.15341503359</v>
      </c>
      <c r="Y17" s="383">
        <v>762489.15341503359</v>
      </c>
      <c r="Z17" s="383">
        <v>762489.15341503359</v>
      </c>
      <c r="AA17" s="383">
        <v>762489.15341503359</v>
      </c>
      <c r="AB17" s="383">
        <v>762489.15341503359</v>
      </c>
      <c r="AC17" s="383">
        <v>762489.15341503359</v>
      </c>
      <c r="AD17" s="383">
        <v>762489.15341503359</v>
      </c>
      <c r="AE17" s="383">
        <v>762489.15341503359</v>
      </c>
      <c r="AF17" s="383">
        <v>762489.15341503359</v>
      </c>
      <c r="AG17" s="383">
        <v>762489.15341503359</v>
      </c>
      <c r="AH17" s="383">
        <v>762489.15341503359</v>
      </c>
      <c r="AI17" s="383">
        <v>762489.15341503359</v>
      </c>
      <c r="AJ17" s="383">
        <v>762489.15341503359</v>
      </c>
    </row>
    <row r="18" spans="1:36" x14ac:dyDescent="0.2">
      <c r="A18" s="363" t="s">
        <v>308</v>
      </c>
      <c r="B18" s="377" t="b">
        <v>0</v>
      </c>
      <c r="C18" s="378">
        <v>3128818.1409574468</v>
      </c>
      <c r="D18" s="363" t="s">
        <v>266</v>
      </c>
      <c r="E18" s="347">
        <v>452.56946316750015</v>
      </c>
      <c r="F18" s="347">
        <v>452.56946316750015</v>
      </c>
      <c r="G18" s="347">
        <v>452.56946316750015</v>
      </c>
      <c r="H18" s="347">
        <v>452.56946316750015</v>
      </c>
      <c r="I18" s="347">
        <v>452.56946316750015</v>
      </c>
      <c r="J18" s="347">
        <v>452.56946316750015</v>
      </c>
      <c r="K18" s="347">
        <v>452.56946316750015</v>
      </c>
      <c r="L18" s="347">
        <v>452.56946316750015</v>
      </c>
      <c r="M18" s="347">
        <v>452.56946316750015</v>
      </c>
      <c r="N18" s="347">
        <v>452.56946316750015</v>
      </c>
      <c r="O18" s="347">
        <v>452.56946316750015</v>
      </c>
      <c r="P18" s="347">
        <v>452.56946316750015</v>
      </c>
      <c r="Q18" s="347">
        <v>452.56946316750015</v>
      </c>
      <c r="R18" s="347">
        <v>452.56946316750015</v>
      </c>
      <c r="S18" s="347">
        <v>452.56946316750015</v>
      </c>
      <c r="T18" s="347">
        <v>452.56946316750015</v>
      </c>
      <c r="U18" s="347">
        <v>452.56946316750015</v>
      </c>
      <c r="V18" s="347">
        <v>452.56946316750015</v>
      </c>
      <c r="W18" s="347">
        <v>452.56946316750015</v>
      </c>
      <c r="X18" s="347">
        <v>452.56946316750015</v>
      </c>
      <c r="Y18" s="347">
        <v>452.56946316750015</v>
      </c>
      <c r="Z18" s="347">
        <v>452.56946316750015</v>
      </c>
      <c r="AA18" s="347">
        <v>452.56946316750015</v>
      </c>
      <c r="AB18" s="347">
        <v>452.56946316750015</v>
      </c>
      <c r="AC18" s="347">
        <v>452.56946316750015</v>
      </c>
      <c r="AD18" s="347">
        <v>452.56946316750015</v>
      </c>
      <c r="AE18" s="347">
        <v>452.56946316750015</v>
      </c>
      <c r="AF18" s="347">
        <v>452.56946316750015</v>
      </c>
      <c r="AG18" s="347">
        <v>452.56946316750015</v>
      </c>
      <c r="AH18" s="347">
        <v>452.56946316750015</v>
      </c>
      <c r="AI18" s="347">
        <v>452.56946316750015</v>
      </c>
      <c r="AJ18" s="347">
        <v>452.56946316750015</v>
      </c>
    </row>
    <row r="19" spans="1:36" x14ac:dyDescent="0.2">
      <c r="A19" s="363" t="s">
        <v>309</v>
      </c>
      <c r="B19" s="377" t="b">
        <v>0</v>
      </c>
      <c r="C19" s="378">
        <v>6257636.2819148935</v>
      </c>
      <c r="D19" s="363" t="s">
        <v>267</v>
      </c>
      <c r="E19" s="347">
        <v>23935.458778324468</v>
      </c>
      <c r="F19" s="347">
        <v>23935.458778324468</v>
      </c>
      <c r="G19" s="347">
        <v>23935.458778324468</v>
      </c>
      <c r="H19" s="347">
        <v>23935.458778324468</v>
      </c>
      <c r="I19" s="347">
        <v>23935.458778324468</v>
      </c>
      <c r="J19" s="347">
        <v>23935.458778324468</v>
      </c>
      <c r="K19" s="347">
        <v>23935.458778324468</v>
      </c>
      <c r="L19" s="347">
        <v>23935.458778324468</v>
      </c>
      <c r="M19" s="347">
        <v>23935.458778324468</v>
      </c>
      <c r="N19" s="347">
        <v>23935.458778324468</v>
      </c>
      <c r="O19" s="347">
        <v>23935.458778324468</v>
      </c>
      <c r="P19" s="347">
        <v>23935.458778324468</v>
      </c>
      <c r="Q19" s="347">
        <v>23935.458778324468</v>
      </c>
      <c r="R19" s="347">
        <v>23935.458778324468</v>
      </c>
      <c r="S19" s="347">
        <v>23935.458778324468</v>
      </c>
      <c r="T19" s="347">
        <v>23935.458778324468</v>
      </c>
      <c r="U19" s="347">
        <v>23935.458778324468</v>
      </c>
      <c r="V19" s="347">
        <v>23935.458778324468</v>
      </c>
      <c r="W19" s="347">
        <v>23935.458778324468</v>
      </c>
      <c r="X19" s="347">
        <v>23935.458778324468</v>
      </c>
      <c r="Y19" s="347">
        <v>23935.458778324468</v>
      </c>
      <c r="Z19" s="347">
        <v>23935.458778324468</v>
      </c>
      <c r="AA19" s="347">
        <v>23935.458778324468</v>
      </c>
      <c r="AB19" s="347">
        <v>23935.458778324468</v>
      </c>
      <c r="AC19" s="347">
        <v>23935.458778324468</v>
      </c>
      <c r="AD19" s="347">
        <v>23935.458778324468</v>
      </c>
      <c r="AE19" s="347">
        <v>23935.458778324468</v>
      </c>
      <c r="AF19" s="347">
        <v>23935.458778324468</v>
      </c>
      <c r="AG19" s="347">
        <v>23935.458778324468</v>
      </c>
      <c r="AH19" s="347">
        <v>23935.458778324468</v>
      </c>
      <c r="AI19" s="347">
        <v>23935.458778324468</v>
      </c>
      <c r="AJ19" s="347">
        <v>23935.458778324468</v>
      </c>
    </row>
    <row r="20" spans="1:36" x14ac:dyDescent="0.2">
      <c r="A20" s="363" t="s">
        <v>310</v>
      </c>
      <c r="B20" s="377" t="b">
        <v>0</v>
      </c>
      <c r="C20" s="378">
        <v>9386454.4228723403</v>
      </c>
      <c r="D20" s="363" t="s">
        <v>268</v>
      </c>
      <c r="E20" s="347">
        <v>647.70000000000005</v>
      </c>
      <c r="F20" s="347">
        <v>647.70000000000005</v>
      </c>
      <c r="G20" s="347">
        <v>647.70000000000005</v>
      </c>
      <c r="H20" s="347">
        <v>647.70000000000005</v>
      </c>
      <c r="I20" s="347">
        <v>647.70000000000005</v>
      </c>
      <c r="J20" s="347">
        <v>647.70000000000005</v>
      </c>
      <c r="K20" s="347">
        <v>647.70000000000005</v>
      </c>
      <c r="L20" s="347">
        <v>647.70000000000005</v>
      </c>
      <c r="M20" s="347">
        <v>647.70000000000005</v>
      </c>
      <c r="N20" s="347">
        <v>647.70000000000005</v>
      </c>
      <c r="O20" s="347">
        <v>647.70000000000005</v>
      </c>
      <c r="P20" s="347">
        <v>647.70000000000005</v>
      </c>
      <c r="Q20" s="347">
        <v>647.70000000000005</v>
      </c>
      <c r="R20" s="347">
        <v>647.70000000000005</v>
      </c>
      <c r="S20" s="347">
        <v>647.70000000000005</v>
      </c>
      <c r="T20" s="347">
        <v>647.70000000000005</v>
      </c>
      <c r="U20" s="347">
        <v>647.70000000000005</v>
      </c>
      <c r="V20" s="347">
        <v>647.70000000000005</v>
      </c>
      <c r="W20" s="347">
        <v>647.70000000000005</v>
      </c>
      <c r="X20" s="347">
        <v>647.70000000000005</v>
      </c>
      <c r="Y20" s="347">
        <v>647.70000000000005</v>
      </c>
      <c r="Z20" s="347">
        <v>647.70000000000005</v>
      </c>
      <c r="AA20" s="347">
        <v>647.70000000000005</v>
      </c>
      <c r="AB20" s="347">
        <v>647.70000000000005</v>
      </c>
      <c r="AC20" s="347">
        <v>647.70000000000005</v>
      </c>
      <c r="AD20" s="347">
        <v>647.70000000000005</v>
      </c>
      <c r="AE20" s="347">
        <v>647.70000000000005</v>
      </c>
      <c r="AF20" s="347">
        <v>647.70000000000005</v>
      </c>
      <c r="AG20" s="347">
        <v>647.70000000000005</v>
      </c>
      <c r="AH20" s="347">
        <v>647.70000000000005</v>
      </c>
      <c r="AI20" s="347">
        <v>647.70000000000005</v>
      </c>
      <c r="AJ20" s="347">
        <v>647.70000000000005</v>
      </c>
    </row>
    <row r="21" spans="1:36" x14ac:dyDescent="0.2">
      <c r="A21" s="363" t="s">
        <v>311</v>
      </c>
      <c r="B21" s="377" t="b">
        <v>0</v>
      </c>
      <c r="C21" s="378" t="s">
        <v>136</v>
      </c>
      <c r="D21" s="363" t="s">
        <v>312</v>
      </c>
      <c r="E21" s="384">
        <v>0</v>
      </c>
      <c r="F21" s="384">
        <v>0</v>
      </c>
      <c r="G21" s="384">
        <v>0</v>
      </c>
      <c r="H21" s="384">
        <v>0</v>
      </c>
      <c r="I21" s="384">
        <v>0</v>
      </c>
      <c r="J21" s="384">
        <v>0</v>
      </c>
      <c r="K21" s="384">
        <v>0</v>
      </c>
      <c r="L21" s="384">
        <v>0</v>
      </c>
      <c r="M21" s="384">
        <v>0</v>
      </c>
      <c r="N21" s="384">
        <v>0</v>
      </c>
      <c r="O21" s="384">
        <v>0</v>
      </c>
      <c r="P21" s="384">
        <v>0</v>
      </c>
      <c r="Q21" s="384">
        <v>0</v>
      </c>
      <c r="R21" s="384">
        <v>0</v>
      </c>
      <c r="S21" s="384">
        <v>0</v>
      </c>
      <c r="T21" s="384">
        <v>0</v>
      </c>
      <c r="U21" s="384">
        <v>0</v>
      </c>
      <c r="V21" s="384">
        <v>0</v>
      </c>
      <c r="W21" s="384">
        <v>0</v>
      </c>
      <c r="X21" s="384">
        <v>0</v>
      </c>
      <c r="Y21" s="384">
        <v>0</v>
      </c>
      <c r="Z21" s="384">
        <v>0</v>
      </c>
      <c r="AA21" s="384">
        <v>0</v>
      </c>
      <c r="AB21" s="384">
        <v>0</v>
      </c>
      <c r="AC21" s="384">
        <v>0</v>
      </c>
      <c r="AD21" s="384">
        <v>0</v>
      </c>
      <c r="AE21" s="384">
        <v>0</v>
      </c>
      <c r="AF21" s="384">
        <v>0</v>
      </c>
      <c r="AG21" s="384">
        <v>0</v>
      </c>
      <c r="AH21" s="384">
        <v>0</v>
      </c>
      <c r="AI21" s="384">
        <v>0</v>
      </c>
      <c r="AJ21" s="384">
        <v>0</v>
      </c>
    </row>
    <row r="22" spans="1:36" x14ac:dyDescent="0.2">
      <c r="A22" s="363" t="s">
        <v>313</v>
      </c>
      <c r="B22" s="377" t="b">
        <v>1</v>
      </c>
      <c r="C22" s="378">
        <v>0</v>
      </c>
      <c r="D22" s="363" t="s">
        <v>314</v>
      </c>
      <c r="E22" s="385">
        <v>0</v>
      </c>
      <c r="F22" s="385">
        <v>0</v>
      </c>
      <c r="G22" s="385">
        <v>0</v>
      </c>
      <c r="H22" s="385">
        <v>0</v>
      </c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  <c r="O22" s="385">
        <v>0</v>
      </c>
      <c r="P22" s="385">
        <v>0</v>
      </c>
      <c r="Q22" s="385">
        <v>0</v>
      </c>
      <c r="R22" s="385">
        <v>0</v>
      </c>
      <c r="S22" s="385">
        <v>0</v>
      </c>
      <c r="T22" s="385">
        <v>0</v>
      </c>
      <c r="U22" s="385">
        <v>0</v>
      </c>
      <c r="V22" s="385">
        <v>0</v>
      </c>
      <c r="W22" s="385">
        <v>0</v>
      </c>
      <c r="X22" s="385">
        <v>0</v>
      </c>
      <c r="Y22" s="385">
        <v>0</v>
      </c>
      <c r="Z22" s="385">
        <v>0</v>
      </c>
      <c r="AA22" s="385">
        <v>0</v>
      </c>
      <c r="AB22" s="385">
        <v>0</v>
      </c>
      <c r="AC22" s="385">
        <v>0</v>
      </c>
      <c r="AD22" s="385">
        <v>0</v>
      </c>
      <c r="AE22" s="385">
        <v>0</v>
      </c>
      <c r="AF22" s="385">
        <v>0</v>
      </c>
      <c r="AG22" s="385">
        <v>0</v>
      </c>
      <c r="AH22" s="385">
        <v>0</v>
      </c>
      <c r="AI22" s="385">
        <v>0</v>
      </c>
      <c r="AJ22" s="385">
        <v>0</v>
      </c>
    </row>
    <row r="23" spans="1:36" x14ac:dyDescent="0.2">
      <c r="A23" s="363" t="s">
        <v>315</v>
      </c>
      <c r="B23" s="382">
        <v>0</v>
      </c>
      <c r="C23" s="378">
        <v>0</v>
      </c>
      <c r="D23" s="363" t="s">
        <v>18</v>
      </c>
      <c r="E23" s="384">
        <v>50001</v>
      </c>
      <c r="F23" s="384">
        <v>50001</v>
      </c>
      <c r="G23" s="384">
        <v>50001</v>
      </c>
      <c r="H23" s="384">
        <v>50001</v>
      </c>
      <c r="I23" s="384">
        <v>50001</v>
      </c>
      <c r="J23" s="384">
        <v>50001</v>
      </c>
      <c r="K23" s="384">
        <v>50001</v>
      </c>
      <c r="L23" s="384">
        <v>50001</v>
      </c>
      <c r="M23" s="384">
        <v>50001</v>
      </c>
      <c r="N23" s="384">
        <v>50001</v>
      </c>
      <c r="O23" s="384">
        <v>50001</v>
      </c>
      <c r="P23" s="384">
        <v>50001</v>
      </c>
      <c r="Q23" s="384">
        <v>50001</v>
      </c>
      <c r="R23" s="384">
        <v>50001</v>
      </c>
      <c r="S23" s="384">
        <v>50001</v>
      </c>
      <c r="T23" s="384">
        <v>50001</v>
      </c>
      <c r="U23" s="384">
        <v>50001</v>
      </c>
      <c r="V23" s="384">
        <v>50001</v>
      </c>
      <c r="W23" s="384">
        <v>50001</v>
      </c>
      <c r="X23" s="384">
        <v>50001</v>
      </c>
      <c r="Y23" s="384">
        <v>50001</v>
      </c>
      <c r="Z23" s="384">
        <v>50001</v>
      </c>
      <c r="AA23" s="384">
        <v>50001</v>
      </c>
      <c r="AB23" s="384">
        <v>50001</v>
      </c>
      <c r="AC23" s="384">
        <v>50001</v>
      </c>
      <c r="AD23" s="384">
        <v>50001</v>
      </c>
      <c r="AE23" s="384">
        <v>50001</v>
      </c>
      <c r="AF23" s="384">
        <v>50001</v>
      </c>
      <c r="AG23" s="384">
        <v>50001</v>
      </c>
      <c r="AH23" s="384">
        <v>50001</v>
      </c>
      <c r="AI23" s="384">
        <v>50001</v>
      </c>
      <c r="AJ23" s="384">
        <v>50001</v>
      </c>
    </row>
    <row r="24" spans="1:36" x14ac:dyDescent="0.2">
      <c r="A24" s="386"/>
      <c r="B24" s="386"/>
      <c r="C24" s="378">
        <v>0</v>
      </c>
      <c r="D24" s="387" t="s">
        <v>316</v>
      </c>
      <c r="E24" s="388">
        <v>50000</v>
      </c>
      <c r="F24" s="388">
        <v>50000</v>
      </c>
      <c r="G24" s="388">
        <v>50000</v>
      </c>
      <c r="H24" s="388">
        <v>50000</v>
      </c>
      <c r="I24" s="388">
        <v>50000</v>
      </c>
      <c r="J24" s="388">
        <v>50000</v>
      </c>
      <c r="K24" s="388">
        <v>50000</v>
      </c>
      <c r="L24" s="388">
        <v>50000</v>
      </c>
      <c r="M24" s="388">
        <v>50000</v>
      </c>
      <c r="N24" s="388">
        <v>50000</v>
      </c>
      <c r="O24" s="388">
        <v>50000</v>
      </c>
      <c r="P24" s="388">
        <v>50000</v>
      </c>
      <c r="Q24" s="388">
        <v>50000</v>
      </c>
      <c r="R24" s="388">
        <v>50000</v>
      </c>
      <c r="S24" s="388">
        <v>50000</v>
      </c>
      <c r="T24" s="388">
        <v>50000</v>
      </c>
      <c r="U24" s="388">
        <v>50000</v>
      </c>
      <c r="V24" s="388">
        <v>50000</v>
      </c>
      <c r="W24" s="388">
        <v>50000</v>
      </c>
      <c r="X24" s="388">
        <v>50000</v>
      </c>
      <c r="Y24" s="388">
        <v>50000</v>
      </c>
      <c r="Z24" s="388">
        <v>50000</v>
      </c>
      <c r="AA24" s="388">
        <v>50000</v>
      </c>
      <c r="AB24" s="388">
        <v>50000</v>
      </c>
      <c r="AC24" s="388">
        <v>50000</v>
      </c>
      <c r="AD24" s="388">
        <v>50000</v>
      </c>
      <c r="AE24" s="388">
        <v>50000</v>
      </c>
      <c r="AF24" s="388">
        <v>50000</v>
      </c>
      <c r="AG24" s="388">
        <v>50000</v>
      </c>
      <c r="AH24" s="388">
        <v>50000</v>
      </c>
      <c r="AI24" s="388">
        <v>50000</v>
      </c>
      <c r="AJ24" s="388">
        <v>50000</v>
      </c>
    </row>
    <row r="25" spans="1:36" x14ac:dyDescent="0.2">
      <c r="A25" s="389"/>
      <c r="B25" s="389"/>
      <c r="C25" s="389"/>
      <c r="D25" s="390" t="s">
        <v>317</v>
      </c>
      <c r="E25" s="391">
        <v>474276.48529169563</v>
      </c>
      <c r="F25" s="391">
        <v>543539.83935734129</v>
      </c>
      <c r="G25" s="391">
        <v>571884.15139972791</v>
      </c>
      <c r="H25" s="391">
        <v>607913.81308885454</v>
      </c>
      <c r="I25" s="391">
        <v>646936.9424476875</v>
      </c>
      <c r="J25" s="391">
        <v>674524.57174367562</v>
      </c>
      <c r="K25" s="391">
        <v>704905.08698606794</v>
      </c>
      <c r="L25" s="391">
        <v>761155.05026722222</v>
      </c>
      <c r="M25" s="391">
        <v>837189.56578806578</v>
      </c>
      <c r="N25" s="391">
        <v>887525.88165652542</v>
      </c>
      <c r="O25" s="391">
        <v>887525.88165652542</v>
      </c>
      <c r="P25" s="391">
        <v>887525.88165652542</v>
      </c>
      <c r="Q25" s="391">
        <v>887525.88165652542</v>
      </c>
      <c r="R25" s="391">
        <v>887525.88165652542</v>
      </c>
      <c r="S25" s="391">
        <v>887525.88165652542</v>
      </c>
      <c r="T25" s="391">
        <v>887525.88165652542</v>
      </c>
      <c r="U25" s="391">
        <v>887525.88165652542</v>
      </c>
      <c r="V25" s="391">
        <v>887525.88165652542</v>
      </c>
      <c r="W25" s="391">
        <v>887525.88165652542</v>
      </c>
      <c r="X25" s="391">
        <v>887525.88165652542</v>
      </c>
      <c r="Y25" s="391">
        <v>887525.88165652542</v>
      </c>
      <c r="Z25" s="391">
        <v>887525.88165652542</v>
      </c>
      <c r="AA25" s="391">
        <v>887525.88165652542</v>
      </c>
      <c r="AB25" s="391">
        <v>887525.88165652542</v>
      </c>
      <c r="AC25" s="391">
        <v>887525.88165652542</v>
      </c>
      <c r="AD25" s="391">
        <v>887525.88165652542</v>
      </c>
      <c r="AE25" s="391">
        <v>887525.88165652542</v>
      </c>
      <c r="AF25" s="391">
        <v>887525.88165652542</v>
      </c>
      <c r="AG25" s="391">
        <v>887525.88165652542</v>
      </c>
      <c r="AH25" s="391">
        <v>887525.88165652542</v>
      </c>
      <c r="AI25" s="391">
        <v>887525.88165652542</v>
      </c>
      <c r="AJ25" s="391">
        <v>887525.88165652542</v>
      </c>
    </row>
    <row r="26" spans="1:3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6" x14ac:dyDescent="0.2">
      <c r="A27" s="358" t="s">
        <v>277</v>
      </c>
      <c r="B27" s="358"/>
      <c r="C27" s="359" t="s">
        <v>278</v>
      </c>
      <c r="D27" s="359"/>
      <c r="E27" s="8"/>
      <c r="F27" s="360" t="s">
        <v>279</v>
      </c>
      <c r="G27" s="361" t="s">
        <v>280</v>
      </c>
      <c r="H27" s="359" t="s">
        <v>281</v>
      </c>
      <c r="I27" s="359" t="s">
        <v>282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6" x14ac:dyDescent="0.2">
      <c r="A28" s="363" t="s">
        <v>283</v>
      </c>
      <c r="B28" s="364" t="s">
        <v>251</v>
      </c>
      <c r="C28" s="365" t="s">
        <v>284</v>
      </c>
      <c r="D28" s="366"/>
      <c r="E28" s="8"/>
      <c r="F28" s="365" t="s">
        <v>285</v>
      </c>
      <c r="G28" s="367">
        <v>2.5000000000000001E-3</v>
      </c>
      <c r="H28" s="361">
        <v>1</v>
      </c>
      <c r="I28" s="36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6" x14ac:dyDescent="0.2">
      <c r="A29" s="363" t="s">
        <v>286</v>
      </c>
      <c r="B29" s="364" t="s">
        <v>287</v>
      </c>
      <c r="C29" s="365" t="s">
        <v>288</v>
      </c>
      <c r="D29" s="366"/>
      <c r="E29" s="8"/>
      <c r="F29" s="365" t="s">
        <v>289</v>
      </c>
      <c r="G29" s="367">
        <v>2.5000000000000001E-3</v>
      </c>
      <c r="H29" s="361">
        <v>1</v>
      </c>
      <c r="I29" s="36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6" x14ac:dyDescent="0.2">
      <c r="A30" s="369" t="s">
        <v>8</v>
      </c>
      <c r="B30" s="370">
        <v>52.307000000000002</v>
      </c>
      <c r="C30" s="369" t="s">
        <v>290</v>
      </c>
      <c r="D30" s="371">
        <v>3754581.769148936</v>
      </c>
      <c r="E30" s="8"/>
      <c r="F30" s="365" t="s">
        <v>291</v>
      </c>
      <c r="G30" s="367">
        <v>2.5000000000000001E-3</v>
      </c>
      <c r="H30" s="361">
        <v>1</v>
      </c>
      <c r="I30" s="36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6" x14ac:dyDescent="0.2">
      <c r="A31" s="369" t="s">
        <v>292</v>
      </c>
      <c r="B31" s="372">
        <v>0.5</v>
      </c>
      <c r="C31" s="369" t="s">
        <v>293</v>
      </c>
      <c r="D31" s="371">
        <v>101600</v>
      </c>
      <c r="E31" s="8"/>
      <c r="F31" s="365" t="s">
        <v>294</v>
      </c>
      <c r="G31" s="373">
        <v>0</v>
      </c>
      <c r="H31" s="361">
        <v>1</v>
      </c>
      <c r="I31" s="36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 x14ac:dyDescent="0.2">
      <c r="A32" s="374" t="s">
        <v>318</v>
      </c>
      <c r="B32" s="375" t="s">
        <v>296</v>
      </c>
      <c r="C32" s="359" t="s">
        <v>297</v>
      </c>
      <c r="D32" s="358" t="s">
        <v>298</v>
      </c>
      <c r="E32" s="359">
        <v>2025</v>
      </c>
      <c r="F32" s="359">
        <v>2026</v>
      </c>
      <c r="G32" s="359">
        <v>2027</v>
      </c>
      <c r="H32" s="359">
        <v>2028</v>
      </c>
      <c r="I32" s="359">
        <v>2029</v>
      </c>
      <c r="J32" s="359">
        <v>2030</v>
      </c>
      <c r="K32" s="359">
        <v>2031</v>
      </c>
      <c r="L32" s="359">
        <v>2032</v>
      </c>
      <c r="M32" s="359">
        <v>2033</v>
      </c>
      <c r="N32" s="359">
        <v>2034</v>
      </c>
      <c r="O32" s="359">
        <v>2035</v>
      </c>
      <c r="P32" s="359">
        <v>2036</v>
      </c>
      <c r="Q32" s="359">
        <v>2037</v>
      </c>
      <c r="R32" s="359">
        <v>2038</v>
      </c>
      <c r="S32" s="359">
        <v>2039</v>
      </c>
      <c r="T32" s="359">
        <v>2040</v>
      </c>
      <c r="U32" s="359">
        <v>2041</v>
      </c>
      <c r="V32" s="359">
        <v>2042</v>
      </c>
      <c r="W32" s="359">
        <v>2043</v>
      </c>
      <c r="X32" s="359">
        <v>2044</v>
      </c>
      <c r="Y32" s="359">
        <v>2045</v>
      </c>
      <c r="Z32" s="359">
        <v>2046</v>
      </c>
      <c r="AA32" s="359">
        <v>2047</v>
      </c>
      <c r="AB32" s="376">
        <v>2048</v>
      </c>
      <c r="AC32" s="376">
        <v>2049</v>
      </c>
      <c r="AD32" s="376">
        <v>2050</v>
      </c>
      <c r="AE32" s="376">
        <v>2051</v>
      </c>
      <c r="AF32" s="376">
        <v>2052</v>
      </c>
      <c r="AG32">
        <v>2053</v>
      </c>
      <c r="AH32">
        <v>2054</v>
      </c>
      <c r="AI32">
        <v>2055</v>
      </c>
      <c r="AJ32">
        <v>2056</v>
      </c>
    </row>
    <row r="33" spans="1:36" x14ac:dyDescent="0.2">
      <c r="A33" s="363" t="s">
        <v>299</v>
      </c>
      <c r="B33" s="377" t="b">
        <v>0</v>
      </c>
      <c r="C33" s="378">
        <v>0</v>
      </c>
      <c r="D33" s="363" t="s">
        <v>23</v>
      </c>
      <c r="E33" s="379">
        <v>7228.268423125458</v>
      </c>
      <c r="F33" s="379">
        <v>8380.0297024676638</v>
      </c>
      <c r="G33" s="379">
        <v>8858.836277305234</v>
      </c>
      <c r="H33" s="379">
        <v>9469.89273653485</v>
      </c>
      <c r="I33" s="379">
        <v>10117.106444352996</v>
      </c>
      <c r="J33" s="379">
        <v>10634.543319215752</v>
      </c>
      <c r="K33" s="379">
        <v>1097.2558111990088</v>
      </c>
      <c r="L33" s="379">
        <v>1192.9538232095531</v>
      </c>
      <c r="M33" s="379">
        <v>1336.9201579170863</v>
      </c>
      <c r="N33" s="379">
        <v>1422.4106678034889</v>
      </c>
      <c r="O33" s="379">
        <v>1422.4106678034889</v>
      </c>
      <c r="P33" s="379">
        <v>1422.4106678034889</v>
      </c>
      <c r="Q33" s="379">
        <v>1422.4106678034889</v>
      </c>
      <c r="R33" s="379">
        <v>1422.4106678034889</v>
      </c>
      <c r="S33" s="379">
        <v>1422.4106678034889</v>
      </c>
      <c r="T33" s="379">
        <v>1422.4106678034889</v>
      </c>
      <c r="U33" s="379">
        <v>1422.4106678034889</v>
      </c>
      <c r="V33" s="379">
        <v>1422.4106678034889</v>
      </c>
      <c r="W33" s="379">
        <v>1422.4106678034889</v>
      </c>
      <c r="X33" s="379">
        <v>1422.4106678034889</v>
      </c>
      <c r="Y33" s="379">
        <v>1422.4106678034889</v>
      </c>
      <c r="Z33" s="379">
        <v>1422.4106678034889</v>
      </c>
      <c r="AA33" s="379">
        <v>1422.4106678034889</v>
      </c>
      <c r="AB33" s="379">
        <v>1422.4106678034889</v>
      </c>
      <c r="AC33" s="379">
        <v>1422.4106678034889</v>
      </c>
      <c r="AD33" s="379">
        <v>1422.4106678034889</v>
      </c>
      <c r="AE33" s="379">
        <v>1422.4106678034889</v>
      </c>
      <c r="AF33" s="379">
        <v>1422.4106678034889</v>
      </c>
      <c r="AG33">
        <v>1422.4106678034889</v>
      </c>
      <c r="AH33">
        <v>1422.4106678034889</v>
      </c>
      <c r="AI33">
        <v>1422.4106678034889</v>
      </c>
      <c r="AJ33">
        <v>1422.4106678034889</v>
      </c>
    </row>
    <row r="34" spans="1:36" x14ac:dyDescent="0.2">
      <c r="A34" s="363" t="s">
        <v>300</v>
      </c>
      <c r="B34" s="377" t="b">
        <v>0</v>
      </c>
      <c r="C34" s="378">
        <v>48309.178743961347</v>
      </c>
      <c r="D34" s="363" t="s">
        <v>23</v>
      </c>
      <c r="E34" s="380">
        <v>9402.8857101442736</v>
      </c>
      <c r="F34" s="380">
        <v>11924.388948942727</v>
      </c>
      <c r="G34" s="380">
        <v>12938.501289967651</v>
      </c>
      <c r="H34" s="380">
        <v>14221.789276511985</v>
      </c>
      <c r="I34" s="380">
        <v>15645.53641847686</v>
      </c>
      <c r="J34" s="380">
        <v>16512.300275833932</v>
      </c>
      <c r="K34" s="380">
        <v>1719.2382340606525</v>
      </c>
      <c r="L34" s="380">
        <v>1911.9509984344556</v>
      </c>
      <c r="M34" s="380">
        <v>2138.4299248894367</v>
      </c>
      <c r="N34" s="380">
        <v>2311.4090861483337</v>
      </c>
      <c r="O34" s="380">
        <v>2311.4090861483337</v>
      </c>
      <c r="P34" s="380">
        <v>2311.4090861483337</v>
      </c>
      <c r="Q34" s="380">
        <v>2311.4090861483337</v>
      </c>
      <c r="R34" s="380">
        <v>2311.4090861483337</v>
      </c>
      <c r="S34" s="380">
        <v>2311.4090861483337</v>
      </c>
      <c r="T34" s="380">
        <v>2311.4090861483337</v>
      </c>
      <c r="U34" s="380">
        <v>2311.4090861483337</v>
      </c>
      <c r="V34" s="380">
        <v>2311.4090861483337</v>
      </c>
      <c r="W34" s="380">
        <v>2311.4090861483337</v>
      </c>
      <c r="X34" s="380">
        <v>2311.4090861483337</v>
      </c>
      <c r="Y34" s="380">
        <v>2311.4090861483337</v>
      </c>
      <c r="Z34" s="380">
        <v>2311.4090861483337</v>
      </c>
      <c r="AA34" s="380">
        <v>2311.4090861483337</v>
      </c>
      <c r="AB34" s="380">
        <v>2311.4090861483337</v>
      </c>
      <c r="AC34" s="380">
        <v>2311.4090861483337</v>
      </c>
      <c r="AD34" s="380">
        <v>2311.4090861483337</v>
      </c>
      <c r="AE34" s="380">
        <v>2311.4090861483337</v>
      </c>
      <c r="AF34" s="380">
        <v>2311.4090861483337</v>
      </c>
      <c r="AG34">
        <v>2311.4090861483337</v>
      </c>
      <c r="AH34">
        <v>2311.4090861483337</v>
      </c>
      <c r="AI34">
        <v>2311.4090861483337</v>
      </c>
      <c r="AJ34">
        <v>2311.4090861483337</v>
      </c>
    </row>
    <row r="35" spans="1:36" x14ac:dyDescent="0.2">
      <c r="A35" s="363" t="s">
        <v>301</v>
      </c>
      <c r="B35" s="377" t="b">
        <v>0</v>
      </c>
      <c r="C35" s="378">
        <v>300000</v>
      </c>
      <c r="D35" s="363" t="s">
        <v>23</v>
      </c>
      <c r="E35" s="380">
        <v>7228.268423125458</v>
      </c>
      <c r="F35" s="380">
        <v>8380.0297024676638</v>
      </c>
      <c r="G35" s="380">
        <v>8858.836277305234</v>
      </c>
      <c r="H35" s="380">
        <v>9469.89273653485</v>
      </c>
      <c r="I35" s="380">
        <v>10117.106444352996</v>
      </c>
      <c r="J35" s="380">
        <v>10634.543319215752</v>
      </c>
      <c r="K35" s="380">
        <v>1097.2558111990088</v>
      </c>
      <c r="L35" s="380">
        <v>1192.9538232095531</v>
      </c>
      <c r="M35" s="380">
        <v>1336.9201579170863</v>
      </c>
      <c r="N35" s="380">
        <v>1422.4106678034889</v>
      </c>
      <c r="O35" s="380">
        <v>1422.4106678034889</v>
      </c>
      <c r="P35" s="380">
        <v>1422.4106678034889</v>
      </c>
      <c r="Q35" s="380">
        <v>1422.4106678034889</v>
      </c>
      <c r="R35" s="380">
        <v>1422.4106678034889</v>
      </c>
      <c r="S35" s="380">
        <v>1422.4106678034889</v>
      </c>
      <c r="T35" s="380">
        <v>1422.4106678034889</v>
      </c>
      <c r="U35" s="380">
        <v>1422.4106678034889</v>
      </c>
      <c r="V35" s="380">
        <v>1422.4106678034889</v>
      </c>
      <c r="W35" s="380">
        <v>1422.4106678034889</v>
      </c>
      <c r="X35" s="380">
        <v>1422.4106678034889</v>
      </c>
      <c r="Y35" s="380">
        <v>1422.4106678034889</v>
      </c>
      <c r="Z35" s="380">
        <v>1422.4106678034889</v>
      </c>
      <c r="AA35" s="380">
        <v>1422.4106678034889</v>
      </c>
      <c r="AB35" s="380">
        <v>1422.4106678034889</v>
      </c>
      <c r="AC35" s="380">
        <v>1422.4106678034889</v>
      </c>
      <c r="AD35" s="380">
        <v>1422.4106678034889</v>
      </c>
      <c r="AE35" s="380">
        <v>1422.4106678034889</v>
      </c>
      <c r="AF35" s="380">
        <v>1422.4106678034889</v>
      </c>
      <c r="AG35">
        <v>1422.4106678034889</v>
      </c>
      <c r="AH35">
        <v>1422.4106678034889</v>
      </c>
      <c r="AI35">
        <v>1422.4106678034889</v>
      </c>
      <c r="AJ35">
        <v>1422.4106678034889</v>
      </c>
    </row>
    <row r="36" spans="1:36" x14ac:dyDescent="0.2">
      <c r="A36" s="363" t="s">
        <v>302</v>
      </c>
      <c r="B36" s="377" t="b">
        <v>0</v>
      </c>
      <c r="C36" s="378">
        <v>4000</v>
      </c>
      <c r="D36" s="363" t="s">
        <v>303</v>
      </c>
      <c r="E36" s="381">
        <v>7.4999999999999997E-3</v>
      </c>
      <c r="F36" s="381">
        <v>7.4999999999999997E-3</v>
      </c>
      <c r="G36" s="381">
        <v>7.4999999999999997E-3</v>
      </c>
      <c r="H36" s="381">
        <v>7.4999999999999997E-3</v>
      </c>
      <c r="I36" s="381">
        <v>7.4999999999999997E-3</v>
      </c>
      <c r="J36" s="381">
        <v>7.4999999999999997E-3</v>
      </c>
      <c r="K36" s="381">
        <v>7.5000000000000002E-4</v>
      </c>
      <c r="L36" s="381">
        <v>7.499999999999998E-4</v>
      </c>
      <c r="M36" s="381">
        <v>7.499999999999998E-4</v>
      </c>
      <c r="N36" s="381">
        <v>7.499999999999998E-4</v>
      </c>
      <c r="O36" s="381">
        <v>7.499999999999998E-4</v>
      </c>
      <c r="P36" s="381">
        <v>7.499999999999998E-4</v>
      </c>
      <c r="Q36" s="381">
        <v>7.499999999999998E-4</v>
      </c>
      <c r="R36" s="381">
        <v>7.499999999999998E-4</v>
      </c>
      <c r="S36" s="381">
        <v>7.499999999999998E-4</v>
      </c>
      <c r="T36" s="381">
        <v>7.499999999999998E-4</v>
      </c>
      <c r="U36" s="381">
        <v>7.499999999999998E-4</v>
      </c>
      <c r="V36" s="381">
        <v>7.499999999999998E-4</v>
      </c>
      <c r="W36" s="381">
        <v>7.499999999999998E-4</v>
      </c>
      <c r="X36" s="381">
        <v>7.499999999999998E-4</v>
      </c>
      <c r="Y36" s="381">
        <v>7.499999999999998E-4</v>
      </c>
      <c r="Z36" s="381">
        <v>7.499999999999998E-4</v>
      </c>
      <c r="AA36" s="381">
        <v>7.499999999999998E-4</v>
      </c>
      <c r="AB36" s="381">
        <v>7.499999999999998E-4</v>
      </c>
      <c r="AC36" s="381">
        <v>7.499999999999998E-4</v>
      </c>
      <c r="AD36" s="381">
        <v>7.499999999999998E-4</v>
      </c>
      <c r="AE36" s="381">
        <v>7.499999999999998E-4</v>
      </c>
      <c r="AF36" s="381">
        <v>7.499999999999998E-4</v>
      </c>
      <c r="AG36">
        <v>7.499999999999998E-4</v>
      </c>
      <c r="AH36">
        <v>7.499999999999998E-4</v>
      </c>
      <c r="AI36">
        <v>7.499999999999998E-4</v>
      </c>
      <c r="AJ36">
        <v>7.499999999999998E-4</v>
      </c>
    </row>
    <row r="37" spans="1:36" x14ac:dyDescent="0.2">
      <c r="A37" s="363" t="s">
        <v>304</v>
      </c>
      <c r="B37" s="377" t="b">
        <v>0</v>
      </c>
      <c r="C37" s="378">
        <v>650</v>
      </c>
      <c r="D37" s="363" t="s">
        <v>305</v>
      </c>
      <c r="E37" s="381">
        <v>7.4999999999999997E-3</v>
      </c>
      <c r="F37" s="381">
        <v>7.4999999999999997E-3</v>
      </c>
      <c r="G37" s="381">
        <v>7.4999999999999997E-3</v>
      </c>
      <c r="H37" s="381">
        <v>7.4999999999999997E-3</v>
      </c>
      <c r="I37" s="381">
        <v>7.4999999999999997E-3</v>
      </c>
      <c r="J37" s="381">
        <v>7.4999999999999997E-3</v>
      </c>
      <c r="K37" s="381">
        <v>7.499999999999998E-4</v>
      </c>
      <c r="L37" s="381">
        <v>7.499999999999998E-4</v>
      </c>
      <c r="M37" s="381">
        <v>7.499999999999998E-4</v>
      </c>
      <c r="N37" s="381">
        <v>7.499999999999998E-4</v>
      </c>
      <c r="O37" s="381">
        <v>7.499999999999998E-4</v>
      </c>
      <c r="P37" s="381">
        <v>7.499999999999998E-4</v>
      </c>
      <c r="Q37" s="381">
        <v>7.499999999999998E-4</v>
      </c>
      <c r="R37" s="381">
        <v>7.499999999999998E-4</v>
      </c>
      <c r="S37" s="381">
        <v>7.499999999999998E-4</v>
      </c>
      <c r="T37" s="381">
        <v>7.499999999999998E-4</v>
      </c>
      <c r="U37" s="381">
        <v>7.499999999999998E-4</v>
      </c>
      <c r="V37" s="381">
        <v>7.499999999999998E-4</v>
      </c>
      <c r="W37" s="381">
        <v>7.499999999999998E-4</v>
      </c>
      <c r="X37" s="381">
        <v>7.499999999999998E-4</v>
      </c>
      <c r="Y37" s="381">
        <v>7.499999999999998E-4</v>
      </c>
      <c r="Z37" s="381">
        <v>7.499999999999998E-4</v>
      </c>
      <c r="AA37" s="381">
        <v>7.499999999999998E-4</v>
      </c>
      <c r="AB37" s="381">
        <v>7.499999999999998E-4</v>
      </c>
      <c r="AC37" s="381">
        <v>7.499999999999998E-4</v>
      </c>
      <c r="AD37" s="381">
        <v>7.499999999999998E-4</v>
      </c>
      <c r="AE37" s="381">
        <v>7.499999999999998E-4</v>
      </c>
      <c r="AF37" s="381">
        <v>7.499999999999998E-4</v>
      </c>
      <c r="AG37">
        <v>7.499999999999998E-4</v>
      </c>
      <c r="AH37">
        <v>7.499999999999998E-4</v>
      </c>
      <c r="AI37">
        <v>7.499999999999998E-4</v>
      </c>
      <c r="AJ37">
        <v>7.499999999999998E-4</v>
      </c>
    </row>
    <row r="38" spans="1:36" x14ac:dyDescent="0.2">
      <c r="A38" s="363" t="s">
        <v>306</v>
      </c>
      <c r="B38" s="382" t="b">
        <v>0</v>
      </c>
      <c r="C38" s="378">
        <v>300000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</row>
    <row r="39" spans="1:36" x14ac:dyDescent="0.2">
      <c r="A39" s="363" t="s">
        <v>307</v>
      </c>
      <c r="B39" s="382" t="b">
        <v>0</v>
      </c>
      <c r="C39" s="378">
        <v>500000</v>
      </c>
      <c r="D39" s="363" t="s">
        <v>276</v>
      </c>
      <c r="E39" s="383">
        <v>412213.34833805129</v>
      </c>
      <c r="F39" s="383">
        <v>493952.65337858745</v>
      </c>
      <c r="G39" s="383">
        <v>527397.66050220479</v>
      </c>
      <c r="H39" s="383">
        <v>569908.91506490356</v>
      </c>
      <c r="I39" s="383">
        <v>615948.16278172121</v>
      </c>
      <c r="J39" s="383">
        <v>648495.40733716649</v>
      </c>
      <c r="K39" s="383">
        <v>67154.370094173762</v>
      </c>
      <c r="L39" s="383">
        <v>73682.41120396879</v>
      </c>
      <c r="M39" s="383">
        <v>82507.654114475852</v>
      </c>
      <c r="N39" s="383">
        <v>88352.286881306223</v>
      </c>
      <c r="O39" s="383">
        <v>88352.286881306223</v>
      </c>
      <c r="P39" s="383">
        <v>88352.286881306223</v>
      </c>
      <c r="Q39" s="383">
        <v>88352.286881306223</v>
      </c>
      <c r="R39" s="383">
        <v>88352.286881306223</v>
      </c>
      <c r="S39" s="383">
        <v>88352.286881306223</v>
      </c>
      <c r="T39" s="383">
        <v>88352.286881306223</v>
      </c>
      <c r="U39" s="383">
        <v>88352.286881306223</v>
      </c>
      <c r="V39" s="383">
        <v>88352.286881306223</v>
      </c>
      <c r="W39" s="383">
        <v>88352.286881306223</v>
      </c>
      <c r="X39" s="383">
        <v>88352.286881306223</v>
      </c>
      <c r="Y39" s="383">
        <v>88352.286881306223</v>
      </c>
      <c r="Z39" s="383">
        <v>88352.286881306223</v>
      </c>
      <c r="AA39" s="383">
        <v>88352.286881306223</v>
      </c>
      <c r="AB39" s="383">
        <v>88352.286881306223</v>
      </c>
      <c r="AC39" s="383">
        <v>88352.286881306223</v>
      </c>
      <c r="AD39" s="383">
        <v>88352.286881306223</v>
      </c>
      <c r="AE39" s="383">
        <v>88352.286881306223</v>
      </c>
      <c r="AF39" s="383">
        <v>88352.286881306223</v>
      </c>
      <c r="AG39">
        <v>88352.286881306223</v>
      </c>
      <c r="AH39">
        <v>88352.286881306223</v>
      </c>
      <c r="AI39">
        <v>88352.286881306223</v>
      </c>
      <c r="AJ39">
        <v>88352.286881306223</v>
      </c>
    </row>
    <row r="40" spans="1:36" x14ac:dyDescent="0.2">
      <c r="A40" s="363" t="s">
        <v>308</v>
      </c>
      <c r="B40" s="377" t="b">
        <v>0</v>
      </c>
      <c r="C40" s="378">
        <v>3128818.1409574468</v>
      </c>
      <c r="D40" s="363" t="s">
        <v>266</v>
      </c>
      <c r="E40" s="347">
        <v>532.4346625500001</v>
      </c>
      <c r="F40" s="347">
        <v>532.4346625500001</v>
      </c>
      <c r="G40" s="347">
        <v>532.4346625500001</v>
      </c>
      <c r="H40" s="347">
        <v>532.4346625500001</v>
      </c>
      <c r="I40" s="347">
        <v>532.4346625500001</v>
      </c>
      <c r="J40" s="347">
        <v>532.4346625500001</v>
      </c>
      <c r="K40" s="347">
        <v>53.243466255000001</v>
      </c>
      <c r="L40" s="347">
        <v>53.243466254999994</v>
      </c>
      <c r="M40" s="347">
        <v>53.243466254999994</v>
      </c>
      <c r="N40" s="347">
        <v>53.243466254999994</v>
      </c>
      <c r="O40" s="347">
        <v>53.243466254999994</v>
      </c>
      <c r="P40" s="347">
        <v>53.243466254999994</v>
      </c>
      <c r="Q40" s="347">
        <v>53.243466254999994</v>
      </c>
      <c r="R40" s="347">
        <v>53.243466254999994</v>
      </c>
      <c r="S40" s="347">
        <v>53.243466254999994</v>
      </c>
      <c r="T40" s="347">
        <v>53.243466254999994</v>
      </c>
      <c r="U40" s="347">
        <v>53.243466254999994</v>
      </c>
      <c r="V40" s="347">
        <v>53.243466254999994</v>
      </c>
      <c r="W40" s="347">
        <v>53.243466254999994</v>
      </c>
      <c r="X40" s="347">
        <v>53.243466254999994</v>
      </c>
      <c r="Y40" s="347">
        <v>53.243466254999994</v>
      </c>
      <c r="Z40" s="347">
        <v>53.243466254999994</v>
      </c>
      <c r="AA40" s="347">
        <v>53.243466254999994</v>
      </c>
      <c r="AB40" s="347">
        <v>53.243466254999994</v>
      </c>
      <c r="AC40" s="347">
        <v>53.243466254999994</v>
      </c>
      <c r="AD40" s="347">
        <v>53.243466254999994</v>
      </c>
      <c r="AE40" s="347">
        <v>53.243466254999994</v>
      </c>
      <c r="AF40" s="347">
        <v>53.243466254999994</v>
      </c>
      <c r="AG40">
        <v>53.243466254999994</v>
      </c>
      <c r="AH40">
        <v>53.243466254999994</v>
      </c>
      <c r="AI40">
        <v>53.243466254999994</v>
      </c>
      <c r="AJ40">
        <v>53.243466254999994</v>
      </c>
    </row>
    <row r="41" spans="1:36" x14ac:dyDescent="0.2">
      <c r="A41" s="363" t="s">
        <v>309</v>
      </c>
      <c r="B41" s="377" t="b">
        <v>0</v>
      </c>
      <c r="C41" s="378">
        <v>6257636.2819148935</v>
      </c>
      <c r="D41" s="363" t="s">
        <v>267</v>
      </c>
      <c r="E41" s="347">
        <v>28159.36326861702</v>
      </c>
      <c r="F41" s="347">
        <v>28159.36326861702</v>
      </c>
      <c r="G41" s="347">
        <v>28159.36326861702</v>
      </c>
      <c r="H41" s="347">
        <v>28159.36326861702</v>
      </c>
      <c r="I41" s="347">
        <v>28159.36326861702</v>
      </c>
      <c r="J41" s="347">
        <v>28159.36326861702</v>
      </c>
      <c r="K41" s="347">
        <v>2815.9363268617021</v>
      </c>
      <c r="L41" s="347">
        <v>2815.9363268617012</v>
      </c>
      <c r="M41" s="347">
        <v>2815.9363268617012</v>
      </c>
      <c r="N41" s="347">
        <v>2815.9363268617012</v>
      </c>
      <c r="O41" s="347">
        <v>2815.9363268617012</v>
      </c>
      <c r="P41" s="347">
        <v>2815.9363268617012</v>
      </c>
      <c r="Q41" s="347">
        <v>2815.9363268617012</v>
      </c>
      <c r="R41" s="347">
        <v>2815.9363268617012</v>
      </c>
      <c r="S41" s="347">
        <v>2815.9363268617012</v>
      </c>
      <c r="T41" s="347">
        <v>2815.9363268617012</v>
      </c>
      <c r="U41" s="347">
        <v>2815.9363268617012</v>
      </c>
      <c r="V41" s="347">
        <v>2815.9363268617012</v>
      </c>
      <c r="W41" s="347">
        <v>2815.9363268617012</v>
      </c>
      <c r="X41" s="347">
        <v>2815.9363268617012</v>
      </c>
      <c r="Y41" s="347">
        <v>2815.9363268617012</v>
      </c>
      <c r="Z41" s="347">
        <v>2815.9363268617012</v>
      </c>
      <c r="AA41" s="347">
        <v>2815.9363268617012</v>
      </c>
      <c r="AB41" s="347">
        <v>2815.9363268617012</v>
      </c>
      <c r="AC41" s="347">
        <v>2815.9363268617012</v>
      </c>
      <c r="AD41" s="347">
        <v>2815.9363268617012</v>
      </c>
      <c r="AE41" s="347">
        <v>2815.9363268617012</v>
      </c>
      <c r="AF41" s="347">
        <v>2815.9363268617012</v>
      </c>
      <c r="AG41">
        <v>2815.9363268617012</v>
      </c>
      <c r="AH41">
        <v>2815.9363268617012</v>
      </c>
      <c r="AI41">
        <v>2815.9363268617012</v>
      </c>
      <c r="AJ41">
        <v>2815.9363268617012</v>
      </c>
    </row>
    <row r="42" spans="1:36" x14ac:dyDescent="0.2">
      <c r="A42" s="363" t="s">
        <v>310</v>
      </c>
      <c r="B42" s="377" t="b">
        <v>0</v>
      </c>
      <c r="C42" s="378">
        <v>9386454.4228723403</v>
      </c>
      <c r="D42" s="363" t="s">
        <v>268</v>
      </c>
      <c r="E42" s="347">
        <v>762</v>
      </c>
      <c r="F42" s="347">
        <v>762</v>
      </c>
      <c r="G42" s="347">
        <v>762</v>
      </c>
      <c r="H42" s="347">
        <v>762</v>
      </c>
      <c r="I42" s="347">
        <v>762</v>
      </c>
      <c r="J42" s="347">
        <v>762</v>
      </c>
      <c r="K42" s="347">
        <v>76.199999999999974</v>
      </c>
      <c r="L42" s="347">
        <v>76.199999999999974</v>
      </c>
      <c r="M42" s="347">
        <v>76.199999999999974</v>
      </c>
      <c r="N42" s="347">
        <v>76.199999999999974</v>
      </c>
      <c r="O42" s="347">
        <v>76.199999999999974</v>
      </c>
      <c r="P42" s="347">
        <v>76.199999999999974</v>
      </c>
      <c r="Q42" s="347">
        <v>76.199999999999974</v>
      </c>
      <c r="R42" s="347">
        <v>76.199999999999974</v>
      </c>
      <c r="S42" s="347">
        <v>76.199999999999974</v>
      </c>
      <c r="T42" s="347">
        <v>76.199999999999974</v>
      </c>
      <c r="U42" s="347">
        <v>76.199999999999974</v>
      </c>
      <c r="V42" s="347">
        <v>76.199999999999974</v>
      </c>
      <c r="W42" s="347">
        <v>76.199999999999974</v>
      </c>
      <c r="X42" s="347">
        <v>76.199999999999974</v>
      </c>
      <c r="Y42" s="347">
        <v>76.199999999999974</v>
      </c>
      <c r="Z42" s="347">
        <v>76.199999999999974</v>
      </c>
      <c r="AA42" s="347">
        <v>76.199999999999974</v>
      </c>
      <c r="AB42" s="347">
        <v>76.199999999999974</v>
      </c>
      <c r="AC42" s="347">
        <v>76.199999999999974</v>
      </c>
      <c r="AD42" s="347">
        <v>76.199999999999974</v>
      </c>
      <c r="AE42" s="347">
        <v>76.199999999999974</v>
      </c>
      <c r="AF42" s="347">
        <v>76.199999999999974</v>
      </c>
      <c r="AG42">
        <v>76.199999999999974</v>
      </c>
      <c r="AH42">
        <v>76.199999999999974</v>
      </c>
      <c r="AI42">
        <v>76.199999999999974</v>
      </c>
      <c r="AJ42">
        <v>76.199999999999974</v>
      </c>
    </row>
    <row r="43" spans="1:36" x14ac:dyDescent="0.2">
      <c r="A43" s="363" t="s">
        <v>311</v>
      </c>
      <c r="B43" s="377" t="b">
        <v>0</v>
      </c>
      <c r="C43" s="378" t="s">
        <v>136</v>
      </c>
      <c r="D43" s="363" t="s">
        <v>312</v>
      </c>
      <c r="E43" s="384">
        <v>0</v>
      </c>
      <c r="F43" s="384">
        <v>0</v>
      </c>
      <c r="G43" s="384">
        <v>0</v>
      </c>
      <c r="H43" s="384">
        <v>0</v>
      </c>
      <c r="I43" s="384">
        <v>0</v>
      </c>
      <c r="J43" s="384">
        <v>0</v>
      </c>
      <c r="K43" s="384">
        <v>0</v>
      </c>
      <c r="L43" s="384">
        <v>0</v>
      </c>
      <c r="M43" s="384">
        <v>0</v>
      </c>
      <c r="N43" s="384">
        <v>0</v>
      </c>
      <c r="O43" s="384">
        <v>0</v>
      </c>
      <c r="P43" s="384">
        <v>0</v>
      </c>
      <c r="Q43" s="384">
        <v>0</v>
      </c>
      <c r="R43" s="384">
        <v>0</v>
      </c>
      <c r="S43" s="384">
        <v>0</v>
      </c>
      <c r="T43" s="384">
        <v>0</v>
      </c>
      <c r="U43" s="384">
        <v>0</v>
      </c>
      <c r="V43" s="384">
        <v>0</v>
      </c>
      <c r="W43" s="384">
        <v>0</v>
      </c>
      <c r="X43" s="384">
        <v>0</v>
      </c>
      <c r="Y43" s="384">
        <v>0</v>
      </c>
      <c r="Z43" s="384">
        <v>0</v>
      </c>
      <c r="AA43" s="384">
        <v>0</v>
      </c>
      <c r="AB43" s="384">
        <v>0</v>
      </c>
      <c r="AC43" s="384">
        <v>0</v>
      </c>
      <c r="AD43" s="384">
        <v>0</v>
      </c>
      <c r="AE43" s="384">
        <v>0</v>
      </c>
      <c r="AF43" s="384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363" t="s">
        <v>313</v>
      </c>
      <c r="B44" s="377" t="b">
        <v>1</v>
      </c>
      <c r="C44" s="378">
        <v>0</v>
      </c>
      <c r="D44" s="363" t="s">
        <v>314</v>
      </c>
      <c r="E44" s="384">
        <v>0</v>
      </c>
      <c r="F44" s="384">
        <v>0</v>
      </c>
      <c r="G44" s="384">
        <v>0</v>
      </c>
      <c r="H44" s="384">
        <v>0</v>
      </c>
      <c r="I44" s="384">
        <v>0</v>
      </c>
      <c r="J44" s="384">
        <v>0</v>
      </c>
      <c r="K44" s="384">
        <v>0</v>
      </c>
      <c r="L44" s="384">
        <v>0</v>
      </c>
      <c r="M44" s="384">
        <v>0</v>
      </c>
      <c r="N44" s="384">
        <v>0</v>
      </c>
      <c r="O44" s="384">
        <v>0</v>
      </c>
      <c r="P44" s="384">
        <v>0</v>
      </c>
      <c r="Q44" s="384">
        <v>0</v>
      </c>
      <c r="R44" s="384">
        <v>0</v>
      </c>
      <c r="S44" s="384">
        <v>0</v>
      </c>
      <c r="T44" s="384">
        <v>0</v>
      </c>
      <c r="U44" s="384">
        <v>0</v>
      </c>
      <c r="V44" s="384">
        <v>0</v>
      </c>
      <c r="W44" s="384">
        <v>0</v>
      </c>
      <c r="X44" s="384">
        <v>0</v>
      </c>
      <c r="Y44" s="384">
        <v>0</v>
      </c>
      <c r="Z44" s="384">
        <v>0</v>
      </c>
      <c r="AA44" s="384">
        <v>0</v>
      </c>
      <c r="AB44" s="384">
        <v>0</v>
      </c>
      <c r="AC44" s="384">
        <v>0</v>
      </c>
      <c r="AD44" s="384">
        <v>0</v>
      </c>
      <c r="AE44" s="384">
        <v>0</v>
      </c>
      <c r="AF44" s="38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363" t="s">
        <v>315</v>
      </c>
      <c r="B45" s="382">
        <v>0</v>
      </c>
      <c r="C45" s="378">
        <v>0</v>
      </c>
      <c r="D45" s="363" t="s">
        <v>18</v>
      </c>
      <c r="E45" s="384">
        <v>0</v>
      </c>
      <c r="F45" s="384">
        <v>0</v>
      </c>
      <c r="G45" s="384">
        <v>0</v>
      </c>
      <c r="H45" s="384">
        <v>0</v>
      </c>
      <c r="I45" s="384">
        <v>0</v>
      </c>
      <c r="J45" s="384">
        <v>0</v>
      </c>
      <c r="K45" s="384">
        <v>0</v>
      </c>
      <c r="L45" s="384">
        <v>0</v>
      </c>
      <c r="M45" s="384">
        <v>0</v>
      </c>
      <c r="N45" s="384">
        <v>0</v>
      </c>
      <c r="O45" s="384">
        <v>0</v>
      </c>
      <c r="P45" s="384">
        <v>0</v>
      </c>
      <c r="Q45" s="384">
        <v>0</v>
      </c>
      <c r="R45" s="384">
        <v>0</v>
      </c>
      <c r="S45" s="384">
        <v>0</v>
      </c>
      <c r="T45" s="384">
        <v>0</v>
      </c>
      <c r="U45" s="384">
        <v>0</v>
      </c>
      <c r="V45" s="384">
        <v>0</v>
      </c>
      <c r="W45" s="384">
        <v>0</v>
      </c>
      <c r="X45" s="384">
        <v>0</v>
      </c>
      <c r="Y45" s="384">
        <v>0</v>
      </c>
      <c r="Z45" s="384">
        <v>0</v>
      </c>
      <c r="AA45" s="384">
        <v>0</v>
      </c>
      <c r="AB45" s="384">
        <v>0</v>
      </c>
      <c r="AC45" s="384">
        <v>0</v>
      </c>
      <c r="AD45" s="384">
        <v>0</v>
      </c>
      <c r="AE45" s="384">
        <v>0</v>
      </c>
      <c r="AF45" s="384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386"/>
      <c r="B46" s="386"/>
      <c r="C46" s="378">
        <v>0</v>
      </c>
      <c r="D46" s="387" t="s">
        <v>316</v>
      </c>
      <c r="E46" s="388">
        <v>0</v>
      </c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400179.37172437913</v>
      </c>
      <c r="L46" s="388">
        <v>400179.37172437913</v>
      </c>
      <c r="M46" s="388">
        <v>400179.37172437913</v>
      </c>
      <c r="N46" s="388">
        <v>400179.37172437913</v>
      </c>
      <c r="O46" s="388">
        <v>400179.37172437913</v>
      </c>
      <c r="P46" s="388">
        <v>400179.37172437913</v>
      </c>
      <c r="Q46" s="388">
        <v>400179.37172437913</v>
      </c>
      <c r="R46" s="388">
        <v>400179.37172437913</v>
      </c>
      <c r="S46" s="388">
        <v>400179.37172437913</v>
      </c>
      <c r="T46" s="388">
        <v>400179.37172437913</v>
      </c>
      <c r="U46" s="388">
        <v>400179.37172437913</v>
      </c>
      <c r="V46" s="388">
        <v>400179.37172437913</v>
      </c>
      <c r="W46" s="388">
        <v>400179.37172437913</v>
      </c>
      <c r="X46" s="388">
        <v>400179.37172437913</v>
      </c>
      <c r="Y46" s="388">
        <v>400179.37172437913</v>
      </c>
      <c r="Z46" s="388">
        <v>400179.37172437913</v>
      </c>
      <c r="AA46" s="388">
        <v>400179.37172437913</v>
      </c>
      <c r="AB46" s="388">
        <v>400179.37172437913</v>
      </c>
      <c r="AC46" s="388">
        <v>400179.37172437913</v>
      </c>
      <c r="AD46" s="388">
        <v>400179.37172437913</v>
      </c>
      <c r="AE46" s="388">
        <v>400179.37172437913</v>
      </c>
      <c r="AF46" s="388">
        <v>400179.37172437913</v>
      </c>
      <c r="AG46">
        <v>400179.37172437913</v>
      </c>
      <c r="AH46">
        <v>400179.37172437913</v>
      </c>
      <c r="AI46">
        <v>400179.37172437913</v>
      </c>
      <c r="AJ46">
        <v>400179.37172437913</v>
      </c>
    </row>
    <row r="47" spans="1:36" x14ac:dyDescent="0.2">
      <c r="A47" s="389"/>
      <c r="B47" s="389"/>
      <c r="C47" s="389"/>
      <c r="D47" s="390" t="s">
        <v>317</v>
      </c>
      <c r="E47" s="391">
        <v>441667.1462692183</v>
      </c>
      <c r="F47" s="391">
        <v>523406.45130975445</v>
      </c>
      <c r="G47" s="391">
        <v>556851.45843337185</v>
      </c>
      <c r="H47" s="391">
        <v>599362.71299607062</v>
      </c>
      <c r="I47" s="391">
        <v>645401.96071288828</v>
      </c>
      <c r="J47" s="391">
        <v>677949.20526833355</v>
      </c>
      <c r="K47" s="391">
        <v>470279.1216116696</v>
      </c>
      <c r="L47" s="391">
        <v>476807.16272146464</v>
      </c>
      <c r="M47" s="391">
        <v>485632.40563197166</v>
      </c>
      <c r="N47" s="391">
        <v>491477.03839880205</v>
      </c>
      <c r="O47" s="391">
        <v>491477.03839880205</v>
      </c>
      <c r="P47" s="391">
        <v>491477.03839880205</v>
      </c>
      <c r="Q47" s="391">
        <v>491477.03839880205</v>
      </c>
      <c r="R47" s="391">
        <v>491477.03839880205</v>
      </c>
      <c r="S47" s="391">
        <v>491477.03839880205</v>
      </c>
      <c r="T47" s="391">
        <v>491477.03839880205</v>
      </c>
      <c r="U47" s="391">
        <v>491477.03839880205</v>
      </c>
      <c r="V47" s="391">
        <v>491477.03839880205</v>
      </c>
      <c r="W47" s="391">
        <v>491477.03839880205</v>
      </c>
      <c r="X47" s="391">
        <v>491477.03839880205</v>
      </c>
      <c r="Y47" s="391">
        <v>491477.03839880205</v>
      </c>
      <c r="Z47" s="391">
        <v>491477.03839880205</v>
      </c>
      <c r="AA47" s="391">
        <v>491477.03839880205</v>
      </c>
      <c r="AB47" s="391">
        <v>491477.03839880205</v>
      </c>
      <c r="AC47" s="391">
        <v>491477.03839880205</v>
      </c>
      <c r="AD47" s="391">
        <v>491477.03839880205</v>
      </c>
      <c r="AE47" s="391">
        <v>491477.03839880205</v>
      </c>
      <c r="AF47" s="391">
        <v>491477.03839880205</v>
      </c>
      <c r="AG47">
        <v>491477.03839880205</v>
      </c>
      <c r="AH47">
        <v>491477.03839880205</v>
      </c>
      <c r="AI47">
        <v>491477.03839880205</v>
      </c>
      <c r="AJ47">
        <v>491477.03839880205</v>
      </c>
    </row>
    <row r="48" spans="1:3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6" x14ac:dyDescent="0.2">
      <c r="A49" s="358" t="s">
        <v>277</v>
      </c>
      <c r="B49" s="358"/>
      <c r="C49" s="359" t="s">
        <v>278</v>
      </c>
      <c r="D49" s="359"/>
      <c r="E49" s="8"/>
      <c r="F49" s="360" t="s">
        <v>279</v>
      </c>
      <c r="G49" s="361" t="s">
        <v>280</v>
      </c>
      <c r="H49" s="359" t="s">
        <v>281</v>
      </c>
      <c r="I49" s="359" t="s">
        <v>282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6" x14ac:dyDescent="0.2">
      <c r="A50" s="363" t="s">
        <v>283</v>
      </c>
      <c r="B50" s="364" t="s">
        <v>251</v>
      </c>
      <c r="C50" s="365" t="s">
        <v>284</v>
      </c>
      <c r="D50" s="366"/>
      <c r="E50" s="8"/>
      <c r="F50" s="365" t="s">
        <v>285</v>
      </c>
      <c r="G50" s="367">
        <v>2.5000000000000001E-3</v>
      </c>
      <c r="H50" s="361">
        <v>1</v>
      </c>
      <c r="I50" s="36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6" x14ac:dyDescent="0.2">
      <c r="A51" s="363" t="s">
        <v>286</v>
      </c>
      <c r="B51" s="364" t="s">
        <v>287</v>
      </c>
      <c r="C51" s="365" t="s">
        <v>288</v>
      </c>
      <c r="D51" s="366"/>
      <c r="E51" s="8"/>
      <c r="F51" s="365" t="s">
        <v>289</v>
      </c>
      <c r="G51" s="367">
        <v>2.5000000000000001E-3</v>
      </c>
      <c r="H51" s="361">
        <v>1</v>
      </c>
      <c r="I51" s="36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6" x14ac:dyDescent="0.2">
      <c r="A52" s="369" t="s">
        <v>8</v>
      </c>
      <c r="B52" s="370">
        <v>52.307000000000002</v>
      </c>
      <c r="C52" s="369" t="s">
        <v>290</v>
      </c>
      <c r="D52" s="371">
        <v>3754581.769148936</v>
      </c>
      <c r="E52" s="8"/>
      <c r="F52" s="365" t="s">
        <v>291</v>
      </c>
      <c r="G52" s="367">
        <v>2.5000000000000001E-3</v>
      </c>
      <c r="H52" s="361">
        <v>1</v>
      </c>
      <c r="I52" s="36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6" x14ac:dyDescent="0.2">
      <c r="A53" s="369" t="s">
        <v>292</v>
      </c>
      <c r="B53" s="372">
        <v>0.5</v>
      </c>
      <c r="C53" s="369" t="s">
        <v>293</v>
      </c>
      <c r="D53" s="371">
        <v>101600</v>
      </c>
      <c r="E53" s="8"/>
      <c r="F53" s="365" t="s">
        <v>294</v>
      </c>
      <c r="G53" s="373">
        <v>0</v>
      </c>
      <c r="H53" s="361">
        <v>1</v>
      </c>
      <c r="I53" s="36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6" x14ac:dyDescent="0.2">
      <c r="A54" s="374" t="s">
        <v>319</v>
      </c>
      <c r="B54" s="375" t="s">
        <v>296</v>
      </c>
      <c r="C54" s="359" t="s">
        <v>297</v>
      </c>
      <c r="D54" s="358" t="s">
        <v>298</v>
      </c>
      <c r="E54" s="359">
        <v>2025</v>
      </c>
      <c r="F54" s="359">
        <v>2026</v>
      </c>
      <c r="G54" s="359">
        <v>2027</v>
      </c>
      <c r="H54" s="359">
        <v>2028</v>
      </c>
      <c r="I54" s="359">
        <v>2029</v>
      </c>
      <c r="J54" s="359">
        <v>2030</v>
      </c>
      <c r="K54" s="359">
        <v>2031</v>
      </c>
      <c r="L54" s="359">
        <v>2032</v>
      </c>
      <c r="M54" s="359">
        <v>2033</v>
      </c>
      <c r="N54" s="359">
        <v>2034</v>
      </c>
      <c r="O54" s="359">
        <v>2035</v>
      </c>
      <c r="P54" s="359">
        <v>2036</v>
      </c>
      <c r="Q54" s="359">
        <v>2037</v>
      </c>
      <c r="R54" s="359">
        <v>2038</v>
      </c>
      <c r="S54" s="359">
        <v>2039</v>
      </c>
      <c r="T54" s="359">
        <v>2040</v>
      </c>
      <c r="U54" s="359">
        <v>2041</v>
      </c>
      <c r="V54" s="359">
        <v>2042</v>
      </c>
      <c r="W54" s="359">
        <v>2043</v>
      </c>
      <c r="X54" s="359">
        <v>2044</v>
      </c>
      <c r="Y54" s="359">
        <v>2045</v>
      </c>
      <c r="Z54" s="359">
        <v>2046</v>
      </c>
      <c r="AA54" s="359">
        <v>2047</v>
      </c>
      <c r="AB54" s="376">
        <v>2048</v>
      </c>
      <c r="AC54" s="376">
        <v>2049</v>
      </c>
      <c r="AD54" s="376">
        <v>2050</v>
      </c>
      <c r="AE54" s="376">
        <v>2051</v>
      </c>
      <c r="AF54" s="376">
        <v>2052</v>
      </c>
      <c r="AG54">
        <v>2053</v>
      </c>
      <c r="AH54">
        <v>2054</v>
      </c>
      <c r="AI54">
        <v>2055</v>
      </c>
      <c r="AJ54">
        <v>2056</v>
      </c>
    </row>
    <row r="55" spans="1:36" x14ac:dyDescent="0.2">
      <c r="A55" s="363" t="s">
        <v>299</v>
      </c>
      <c r="B55" s="377" t="b">
        <v>0</v>
      </c>
      <c r="C55" s="378">
        <v>0</v>
      </c>
      <c r="D55" s="363" t="s">
        <v>23</v>
      </c>
      <c r="E55" s="379">
        <v>7228.268423125458</v>
      </c>
      <c r="F55" s="379">
        <v>8380.0297024676638</v>
      </c>
      <c r="G55" s="379">
        <v>8858.836277305234</v>
      </c>
      <c r="H55" s="379">
        <v>9469.89273653485</v>
      </c>
      <c r="I55" s="379">
        <v>10117.106444352996</v>
      </c>
      <c r="J55" s="379">
        <v>10634.543319215752</v>
      </c>
      <c r="K55" s="379">
        <v>11183.178002225266</v>
      </c>
      <c r="L55" s="379">
        <v>12156.536442534951</v>
      </c>
      <c r="M55" s="379">
        <v>13620.479299363318</v>
      </c>
      <c r="N55" s="379">
        <v>14489.539832068773</v>
      </c>
      <c r="O55" s="379">
        <v>14489.539832068773</v>
      </c>
      <c r="P55" s="379">
        <v>1422.4106678034877</v>
      </c>
      <c r="Q55" s="379">
        <v>1422.4106678034889</v>
      </c>
      <c r="R55" s="379">
        <v>1422.4106678034889</v>
      </c>
      <c r="S55" s="379">
        <v>1422.4106678034889</v>
      </c>
      <c r="T55" s="379">
        <v>1422.4106678034889</v>
      </c>
      <c r="U55" s="379">
        <v>1422.4106678034889</v>
      </c>
      <c r="V55" s="379">
        <v>1422.4106678034889</v>
      </c>
      <c r="W55" s="379">
        <v>1422.4106678034889</v>
      </c>
      <c r="X55" s="379">
        <v>1422.4106678034889</v>
      </c>
      <c r="Y55" s="379">
        <v>1422.4106678034889</v>
      </c>
      <c r="Z55" s="379">
        <v>1422.4106678034889</v>
      </c>
      <c r="AA55" s="379">
        <v>1422.4106678034889</v>
      </c>
      <c r="AB55" s="379">
        <v>1422.4106678034889</v>
      </c>
      <c r="AC55" s="379">
        <v>1422.4106678034889</v>
      </c>
      <c r="AD55" s="379">
        <v>1422.4106678034889</v>
      </c>
      <c r="AE55" s="379">
        <v>1422.4106678034889</v>
      </c>
      <c r="AF55" s="379">
        <v>1422.4106678034889</v>
      </c>
      <c r="AG55">
        <v>1422.4106678034889</v>
      </c>
      <c r="AH55">
        <v>1422.4106678034889</v>
      </c>
      <c r="AI55">
        <v>1422.4106678034889</v>
      </c>
      <c r="AJ55">
        <v>1422.4106678034889</v>
      </c>
    </row>
    <row r="56" spans="1:36" x14ac:dyDescent="0.2">
      <c r="A56" s="363" t="s">
        <v>300</v>
      </c>
      <c r="B56" s="377" t="b">
        <v>0</v>
      </c>
      <c r="C56" s="378">
        <v>48309.178743961347</v>
      </c>
      <c r="D56" s="363" t="s">
        <v>23</v>
      </c>
      <c r="E56" s="380">
        <v>9402.8857101442736</v>
      </c>
      <c r="F56" s="380">
        <v>11924.388948942727</v>
      </c>
      <c r="G56" s="380">
        <v>12938.501289967651</v>
      </c>
      <c r="H56" s="380">
        <v>14221.789276511985</v>
      </c>
      <c r="I56" s="380">
        <v>15645.53641847686</v>
      </c>
      <c r="J56" s="380">
        <v>16512.300275833932</v>
      </c>
      <c r="K56" s="380">
        <v>17516.143510256159</v>
      </c>
      <c r="L56" s="380">
        <v>19473.587555334361</v>
      </c>
      <c r="M56" s="380">
        <v>21773.50194184023</v>
      </c>
      <c r="N56" s="380">
        <v>23529.375768513979</v>
      </c>
      <c r="O56" s="380">
        <v>23529.375768513979</v>
      </c>
      <c r="P56" s="380">
        <v>2311.4090861483323</v>
      </c>
      <c r="Q56" s="380">
        <v>2311.4090861483337</v>
      </c>
      <c r="R56" s="380">
        <v>2311.4090861483337</v>
      </c>
      <c r="S56" s="380">
        <v>2311.4090861483337</v>
      </c>
      <c r="T56" s="380">
        <v>2311.4090861483337</v>
      </c>
      <c r="U56" s="380">
        <v>2311.4090861483337</v>
      </c>
      <c r="V56" s="380">
        <v>2311.4090861483337</v>
      </c>
      <c r="W56" s="380">
        <v>2311.4090861483337</v>
      </c>
      <c r="X56" s="380">
        <v>2311.4090861483337</v>
      </c>
      <c r="Y56" s="380">
        <v>2311.4090861483337</v>
      </c>
      <c r="Z56" s="380">
        <v>2311.4090861483337</v>
      </c>
      <c r="AA56" s="380">
        <v>2311.4090861483337</v>
      </c>
      <c r="AB56" s="380">
        <v>2311.4090861483337</v>
      </c>
      <c r="AC56" s="380">
        <v>2311.4090861483337</v>
      </c>
      <c r="AD56" s="380">
        <v>2311.4090861483337</v>
      </c>
      <c r="AE56" s="380">
        <v>2311.4090861483337</v>
      </c>
      <c r="AF56" s="380">
        <v>2311.4090861483337</v>
      </c>
      <c r="AG56">
        <v>2311.4090861483337</v>
      </c>
      <c r="AH56">
        <v>2311.4090861483337</v>
      </c>
      <c r="AI56">
        <v>2311.4090861483337</v>
      </c>
      <c r="AJ56">
        <v>2311.4090861483337</v>
      </c>
    </row>
    <row r="57" spans="1:36" x14ac:dyDescent="0.2">
      <c r="A57" s="363" t="s">
        <v>301</v>
      </c>
      <c r="B57" s="377" t="b">
        <v>0</v>
      </c>
      <c r="C57" s="378">
        <v>300000</v>
      </c>
      <c r="D57" s="363" t="s">
        <v>23</v>
      </c>
      <c r="E57" s="380">
        <v>7228.268423125458</v>
      </c>
      <c r="F57" s="380">
        <v>8380.0297024676638</v>
      </c>
      <c r="G57" s="380">
        <v>8858.836277305234</v>
      </c>
      <c r="H57" s="380">
        <v>9469.89273653485</v>
      </c>
      <c r="I57" s="380">
        <v>10117.106444352996</v>
      </c>
      <c r="J57" s="380">
        <v>10634.543319215752</v>
      </c>
      <c r="K57" s="380">
        <v>11183.178002225266</v>
      </c>
      <c r="L57" s="380">
        <v>12156.536442534951</v>
      </c>
      <c r="M57" s="380">
        <v>13620.479299363318</v>
      </c>
      <c r="N57" s="380">
        <v>14489.539832068773</v>
      </c>
      <c r="O57" s="380">
        <v>14489.539832068773</v>
      </c>
      <c r="P57" s="380">
        <v>1422.4106678034877</v>
      </c>
      <c r="Q57" s="380">
        <v>1422.4106678034889</v>
      </c>
      <c r="R57" s="380">
        <v>1422.4106678034889</v>
      </c>
      <c r="S57" s="380">
        <v>1422.4106678034889</v>
      </c>
      <c r="T57" s="380">
        <v>1422.4106678034889</v>
      </c>
      <c r="U57" s="380">
        <v>1422.4106678034889</v>
      </c>
      <c r="V57" s="380">
        <v>1422.4106678034889</v>
      </c>
      <c r="W57" s="380">
        <v>1422.4106678034889</v>
      </c>
      <c r="X57" s="380">
        <v>1422.4106678034889</v>
      </c>
      <c r="Y57" s="380">
        <v>1422.4106678034889</v>
      </c>
      <c r="Z57" s="380">
        <v>1422.4106678034889</v>
      </c>
      <c r="AA57" s="380">
        <v>1422.4106678034889</v>
      </c>
      <c r="AB57" s="380">
        <v>1422.4106678034889</v>
      </c>
      <c r="AC57" s="380">
        <v>1422.4106678034889</v>
      </c>
      <c r="AD57" s="380">
        <v>1422.4106678034889</v>
      </c>
      <c r="AE57" s="380">
        <v>1422.4106678034889</v>
      </c>
      <c r="AF57" s="380">
        <v>1422.4106678034889</v>
      </c>
      <c r="AG57">
        <v>1422.4106678034889</v>
      </c>
      <c r="AH57">
        <v>1422.4106678034889</v>
      </c>
      <c r="AI57">
        <v>1422.4106678034889</v>
      </c>
      <c r="AJ57">
        <v>1422.4106678034889</v>
      </c>
    </row>
    <row r="58" spans="1:36" x14ac:dyDescent="0.2">
      <c r="A58" s="363" t="s">
        <v>302</v>
      </c>
      <c r="B58" s="377" t="b">
        <v>0</v>
      </c>
      <c r="C58" s="378">
        <v>4000</v>
      </c>
      <c r="D58" s="363" t="s">
        <v>303</v>
      </c>
      <c r="E58" s="381">
        <v>7.4999999999999997E-3</v>
      </c>
      <c r="F58" s="381">
        <v>7.4999999999999997E-3</v>
      </c>
      <c r="G58" s="381">
        <v>7.4999999999999997E-3</v>
      </c>
      <c r="H58" s="381">
        <v>7.4999999999999997E-3</v>
      </c>
      <c r="I58" s="381">
        <v>7.4999999999999997E-3</v>
      </c>
      <c r="J58" s="381">
        <v>7.4999999999999997E-3</v>
      </c>
      <c r="K58" s="381">
        <v>7.4999999999999997E-3</v>
      </c>
      <c r="L58" s="381">
        <v>7.4999999999999997E-3</v>
      </c>
      <c r="M58" s="381">
        <v>7.4999999999999997E-3</v>
      </c>
      <c r="N58" s="381">
        <v>7.4999999999999997E-3</v>
      </c>
      <c r="O58" s="381">
        <v>7.4999999999999997E-3</v>
      </c>
      <c r="P58" s="381">
        <v>7.5000000000000002E-4</v>
      </c>
      <c r="Q58" s="381">
        <v>7.499999999999998E-4</v>
      </c>
      <c r="R58" s="381">
        <v>7.499999999999998E-4</v>
      </c>
      <c r="S58" s="381">
        <v>7.499999999999998E-4</v>
      </c>
      <c r="T58" s="381">
        <v>7.499999999999998E-4</v>
      </c>
      <c r="U58" s="381">
        <v>7.499999999999998E-4</v>
      </c>
      <c r="V58" s="381">
        <v>7.499999999999998E-4</v>
      </c>
      <c r="W58" s="381">
        <v>7.499999999999998E-4</v>
      </c>
      <c r="X58" s="381">
        <v>7.499999999999998E-4</v>
      </c>
      <c r="Y58" s="381">
        <v>7.499999999999998E-4</v>
      </c>
      <c r="Z58" s="381">
        <v>7.499999999999998E-4</v>
      </c>
      <c r="AA58" s="381">
        <v>7.499999999999998E-4</v>
      </c>
      <c r="AB58" s="381">
        <v>7.499999999999998E-4</v>
      </c>
      <c r="AC58" s="381">
        <v>7.499999999999998E-4</v>
      </c>
      <c r="AD58" s="381">
        <v>7.499999999999998E-4</v>
      </c>
      <c r="AE58" s="381">
        <v>7.499999999999998E-4</v>
      </c>
      <c r="AF58" s="381">
        <v>7.499999999999998E-4</v>
      </c>
      <c r="AG58">
        <v>7.499999999999998E-4</v>
      </c>
      <c r="AH58">
        <v>7.499999999999998E-4</v>
      </c>
      <c r="AI58">
        <v>7.499999999999998E-4</v>
      </c>
      <c r="AJ58">
        <v>7.499999999999998E-4</v>
      </c>
    </row>
    <row r="59" spans="1:36" x14ac:dyDescent="0.2">
      <c r="A59" s="363" t="s">
        <v>304</v>
      </c>
      <c r="B59" s="377" t="b">
        <v>0</v>
      </c>
      <c r="C59" s="378">
        <v>650</v>
      </c>
      <c r="D59" s="363" t="s">
        <v>305</v>
      </c>
      <c r="E59" s="381">
        <v>7.4999999999999997E-3</v>
      </c>
      <c r="F59" s="381">
        <v>7.4999999999999997E-3</v>
      </c>
      <c r="G59" s="381">
        <v>7.4999999999999997E-3</v>
      </c>
      <c r="H59" s="381">
        <v>7.4999999999999997E-3</v>
      </c>
      <c r="I59" s="381">
        <v>7.4999999999999997E-3</v>
      </c>
      <c r="J59" s="381">
        <v>7.4999999999999997E-3</v>
      </c>
      <c r="K59" s="381">
        <v>7.4999999999999997E-3</v>
      </c>
      <c r="L59" s="381">
        <v>7.4999999999999997E-3</v>
      </c>
      <c r="M59" s="381">
        <v>7.4999999999999997E-3</v>
      </c>
      <c r="N59" s="381">
        <v>7.4999999999999997E-3</v>
      </c>
      <c r="O59" s="381">
        <v>7.4999999999999997E-3</v>
      </c>
      <c r="P59" s="381">
        <v>7.499999999999998E-4</v>
      </c>
      <c r="Q59" s="381">
        <v>7.499999999999998E-4</v>
      </c>
      <c r="R59" s="381">
        <v>7.499999999999998E-4</v>
      </c>
      <c r="S59" s="381">
        <v>7.499999999999998E-4</v>
      </c>
      <c r="T59" s="381">
        <v>7.499999999999998E-4</v>
      </c>
      <c r="U59" s="381">
        <v>7.499999999999998E-4</v>
      </c>
      <c r="V59" s="381">
        <v>7.499999999999998E-4</v>
      </c>
      <c r="W59" s="381">
        <v>7.499999999999998E-4</v>
      </c>
      <c r="X59" s="381">
        <v>7.499999999999998E-4</v>
      </c>
      <c r="Y59" s="381">
        <v>7.499999999999998E-4</v>
      </c>
      <c r="Z59" s="381">
        <v>7.499999999999998E-4</v>
      </c>
      <c r="AA59" s="381">
        <v>7.499999999999998E-4</v>
      </c>
      <c r="AB59" s="381">
        <v>7.499999999999998E-4</v>
      </c>
      <c r="AC59" s="381">
        <v>7.499999999999998E-4</v>
      </c>
      <c r="AD59" s="381">
        <v>7.499999999999998E-4</v>
      </c>
      <c r="AE59" s="381">
        <v>7.499999999999998E-4</v>
      </c>
      <c r="AF59" s="381">
        <v>7.499999999999998E-4</v>
      </c>
      <c r="AG59">
        <v>7.499999999999998E-4</v>
      </c>
      <c r="AH59">
        <v>7.499999999999998E-4</v>
      </c>
      <c r="AI59">
        <v>7.499999999999998E-4</v>
      </c>
      <c r="AJ59">
        <v>7.499999999999998E-4</v>
      </c>
    </row>
    <row r="60" spans="1:36" x14ac:dyDescent="0.2">
      <c r="A60" s="363" t="s">
        <v>306</v>
      </c>
      <c r="B60" s="382" t="b">
        <v>0</v>
      </c>
      <c r="C60" s="378">
        <v>300000</v>
      </c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</row>
    <row r="61" spans="1:36" x14ac:dyDescent="0.2">
      <c r="A61" s="363" t="s">
        <v>307</v>
      </c>
      <c r="B61" s="382" t="b">
        <v>0</v>
      </c>
      <c r="C61" s="378">
        <v>500000</v>
      </c>
      <c r="D61" s="363" t="s">
        <v>276</v>
      </c>
      <c r="E61" s="383">
        <v>412213.34833805129</v>
      </c>
      <c r="F61" s="383">
        <v>493952.65337858745</v>
      </c>
      <c r="G61" s="383">
        <v>527397.66050220479</v>
      </c>
      <c r="H61" s="383">
        <v>569908.91506490356</v>
      </c>
      <c r="I61" s="383">
        <v>615948.16278172121</v>
      </c>
      <c r="J61" s="383">
        <v>648495.40733716649</v>
      </c>
      <c r="K61" s="383">
        <v>684336.01981096854</v>
      </c>
      <c r="L61" s="383">
        <v>750691.84946683538</v>
      </c>
      <c r="M61" s="383">
        <v>840384.45731980901</v>
      </c>
      <c r="N61" s="383">
        <v>899758.36949431314</v>
      </c>
      <c r="O61" s="383">
        <v>899758.36949431314</v>
      </c>
      <c r="P61" s="383">
        <v>88352.286881306165</v>
      </c>
      <c r="Q61" s="383">
        <v>88352.286881306223</v>
      </c>
      <c r="R61" s="383">
        <v>88352.286881306223</v>
      </c>
      <c r="S61" s="383">
        <v>88352.286881306223</v>
      </c>
      <c r="T61" s="383">
        <v>88352.286881306223</v>
      </c>
      <c r="U61" s="383">
        <v>88352.286881306223</v>
      </c>
      <c r="V61" s="383">
        <v>88352.286881306223</v>
      </c>
      <c r="W61" s="383">
        <v>88352.286881306223</v>
      </c>
      <c r="X61" s="383">
        <v>88352.286881306223</v>
      </c>
      <c r="Y61" s="383">
        <v>88352.286881306223</v>
      </c>
      <c r="Z61" s="383">
        <v>88352.286881306223</v>
      </c>
      <c r="AA61" s="383">
        <v>88352.286881306223</v>
      </c>
      <c r="AB61" s="383">
        <v>88352.286881306223</v>
      </c>
      <c r="AC61" s="383">
        <v>88352.286881306223</v>
      </c>
      <c r="AD61" s="383">
        <v>88352.286881306223</v>
      </c>
      <c r="AE61" s="383">
        <v>88352.286881306223</v>
      </c>
      <c r="AF61" s="383">
        <v>88352.286881306223</v>
      </c>
      <c r="AG61">
        <v>88352.286881306223</v>
      </c>
      <c r="AH61">
        <v>88352.286881306223</v>
      </c>
      <c r="AI61">
        <v>88352.286881306223</v>
      </c>
      <c r="AJ61">
        <v>88352.286881306223</v>
      </c>
    </row>
    <row r="62" spans="1:36" x14ac:dyDescent="0.2">
      <c r="A62" s="363" t="s">
        <v>308</v>
      </c>
      <c r="B62" s="377" t="b">
        <v>0</v>
      </c>
      <c r="C62" s="378">
        <v>3128818.1409574468</v>
      </c>
      <c r="D62" s="363" t="s">
        <v>266</v>
      </c>
      <c r="E62" s="347">
        <v>532.4346625500001</v>
      </c>
      <c r="F62" s="347">
        <v>532.4346625500001</v>
      </c>
      <c r="G62" s="347">
        <v>532.4346625500001</v>
      </c>
      <c r="H62" s="347">
        <v>532.4346625500001</v>
      </c>
      <c r="I62" s="347">
        <v>532.4346625500001</v>
      </c>
      <c r="J62" s="347">
        <v>532.4346625500001</v>
      </c>
      <c r="K62" s="347">
        <v>532.4346625500001</v>
      </c>
      <c r="L62" s="347">
        <v>532.4346625500001</v>
      </c>
      <c r="M62" s="347">
        <v>532.4346625500001</v>
      </c>
      <c r="N62" s="347">
        <v>532.4346625500001</v>
      </c>
      <c r="O62" s="347">
        <v>532.4346625500001</v>
      </c>
      <c r="P62" s="347">
        <v>53.243466255000001</v>
      </c>
      <c r="Q62" s="347">
        <v>53.243466254999994</v>
      </c>
      <c r="R62" s="347">
        <v>53.243466254999994</v>
      </c>
      <c r="S62" s="347">
        <v>53.243466254999994</v>
      </c>
      <c r="T62" s="347">
        <v>53.243466254999994</v>
      </c>
      <c r="U62" s="347">
        <v>53.243466254999994</v>
      </c>
      <c r="V62" s="347">
        <v>53.243466254999994</v>
      </c>
      <c r="W62" s="347">
        <v>53.243466254999994</v>
      </c>
      <c r="X62" s="347">
        <v>53.243466254999994</v>
      </c>
      <c r="Y62" s="347">
        <v>53.243466254999994</v>
      </c>
      <c r="Z62" s="347">
        <v>53.243466254999994</v>
      </c>
      <c r="AA62" s="347">
        <v>53.243466254999994</v>
      </c>
      <c r="AB62" s="347">
        <v>53.243466254999994</v>
      </c>
      <c r="AC62" s="347">
        <v>53.243466254999994</v>
      </c>
      <c r="AD62" s="347">
        <v>53.243466254999994</v>
      </c>
      <c r="AE62" s="347">
        <v>53.243466254999994</v>
      </c>
      <c r="AF62" s="347">
        <v>53.243466254999994</v>
      </c>
      <c r="AG62">
        <v>53.243466254999994</v>
      </c>
      <c r="AH62">
        <v>53.243466254999994</v>
      </c>
      <c r="AI62">
        <v>53.243466254999994</v>
      </c>
      <c r="AJ62">
        <v>53.243466254999994</v>
      </c>
    </row>
    <row r="63" spans="1:36" x14ac:dyDescent="0.2">
      <c r="A63" s="363" t="s">
        <v>309</v>
      </c>
      <c r="B63" s="377" t="b">
        <v>0</v>
      </c>
      <c r="C63" s="378">
        <v>6257636.2819148935</v>
      </c>
      <c r="D63" s="363" t="s">
        <v>267</v>
      </c>
      <c r="E63" s="347">
        <v>28159.36326861702</v>
      </c>
      <c r="F63" s="347">
        <v>28159.36326861702</v>
      </c>
      <c r="G63" s="347">
        <v>28159.36326861702</v>
      </c>
      <c r="H63" s="347">
        <v>28159.36326861702</v>
      </c>
      <c r="I63" s="347">
        <v>28159.36326861702</v>
      </c>
      <c r="J63" s="347">
        <v>28159.36326861702</v>
      </c>
      <c r="K63" s="347">
        <v>28159.36326861702</v>
      </c>
      <c r="L63" s="347">
        <v>28159.36326861702</v>
      </c>
      <c r="M63" s="347">
        <v>28159.36326861702</v>
      </c>
      <c r="N63" s="347">
        <v>28159.36326861702</v>
      </c>
      <c r="O63" s="347">
        <v>28159.36326861702</v>
      </c>
      <c r="P63" s="347">
        <v>2815.9363268617021</v>
      </c>
      <c r="Q63" s="347">
        <v>2815.9363268617012</v>
      </c>
      <c r="R63" s="347">
        <v>2815.9363268617012</v>
      </c>
      <c r="S63" s="347">
        <v>2815.9363268617012</v>
      </c>
      <c r="T63" s="347">
        <v>2815.9363268617012</v>
      </c>
      <c r="U63" s="347">
        <v>2815.9363268617012</v>
      </c>
      <c r="V63" s="347">
        <v>2815.9363268617012</v>
      </c>
      <c r="W63" s="347">
        <v>2815.9363268617012</v>
      </c>
      <c r="X63" s="347">
        <v>2815.9363268617012</v>
      </c>
      <c r="Y63" s="347">
        <v>2815.9363268617012</v>
      </c>
      <c r="Z63" s="347">
        <v>2815.9363268617012</v>
      </c>
      <c r="AA63" s="347">
        <v>2815.9363268617012</v>
      </c>
      <c r="AB63" s="347">
        <v>2815.9363268617012</v>
      </c>
      <c r="AC63" s="347">
        <v>2815.9363268617012</v>
      </c>
      <c r="AD63" s="347">
        <v>2815.9363268617012</v>
      </c>
      <c r="AE63" s="347">
        <v>2815.9363268617012</v>
      </c>
      <c r="AF63" s="347">
        <v>2815.9363268617012</v>
      </c>
      <c r="AG63">
        <v>2815.9363268617012</v>
      </c>
      <c r="AH63">
        <v>2815.9363268617012</v>
      </c>
      <c r="AI63">
        <v>2815.9363268617012</v>
      </c>
      <c r="AJ63">
        <v>2815.9363268617012</v>
      </c>
    </row>
    <row r="64" spans="1:36" x14ac:dyDescent="0.2">
      <c r="A64" s="363" t="s">
        <v>310</v>
      </c>
      <c r="B64" s="377" t="b">
        <v>0</v>
      </c>
      <c r="C64" s="378">
        <v>9386454.4228723403</v>
      </c>
      <c r="D64" s="363" t="s">
        <v>268</v>
      </c>
      <c r="E64" s="347">
        <v>762</v>
      </c>
      <c r="F64" s="347">
        <v>762</v>
      </c>
      <c r="G64" s="347">
        <v>762</v>
      </c>
      <c r="H64" s="347">
        <v>762</v>
      </c>
      <c r="I64" s="347">
        <v>762</v>
      </c>
      <c r="J64" s="347">
        <v>762</v>
      </c>
      <c r="K64" s="347">
        <v>762</v>
      </c>
      <c r="L64" s="347">
        <v>762</v>
      </c>
      <c r="M64" s="347">
        <v>762</v>
      </c>
      <c r="N64" s="347">
        <v>762</v>
      </c>
      <c r="O64" s="347">
        <v>762</v>
      </c>
      <c r="P64" s="347">
        <v>76.199999999999974</v>
      </c>
      <c r="Q64" s="347">
        <v>76.199999999999974</v>
      </c>
      <c r="R64" s="347">
        <v>76.199999999999974</v>
      </c>
      <c r="S64" s="347">
        <v>76.199999999999974</v>
      </c>
      <c r="T64" s="347">
        <v>76.199999999999974</v>
      </c>
      <c r="U64" s="347">
        <v>76.199999999999974</v>
      </c>
      <c r="V64" s="347">
        <v>76.199999999999974</v>
      </c>
      <c r="W64" s="347">
        <v>76.199999999999974</v>
      </c>
      <c r="X64" s="347">
        <v>76.199999999999974</v>
      </c>
      <c r="Y64" s="347">
        <v>76.199999999999974</v>
      </c>
      <c r="Z64" s="347">
        <v>76.199999999999974</v>
      </c>
      <c r="AA64" s="347">
        <v>76.199999999999974</v>
      </c>
      <c r="AB64" s="347">
        <v>76.199999999999974</v>
      </c>
      <c r="AC64" s="347">
        <v>76.199999999999974</v>
      </c>
      <c r="AD64" s="347">
        <v>76.199999999999974</v>
      </c>
      <c r="AE64" s="347">
        <v>76.199999999999974</v>
      </c>
      <c r="AF64" s="347">
        <v>76.199999999999974</v>
      </c>
      <c r="AG64">
        <v>76.199999999999974</v>
      </c>
      <c r="AH64">
        <v>76.199999999999974</v>
      </c>
      <c r="AI64">
        <v>76.199999999999974</v>
      </c>
      <c r="AJ64">
        <v>76.199999999999974</v>
      </c>
    </row>
    <row r="65" spans="1:36" x14ac:dyDescent="0.2">
      <c r="A65" s="363" t="s">
        <v>311</v>
      </c>
      <c r="B65" s="377" t="b">
        <v>0</v>
      </c>
      <c r="C65" s="378" t="s">
        <v>136</v>
      </c>
      <c r="D65" s="363" t="s">
        <v>312</v>
      </c>
      <c r="E65" s="384">
        <v>0</v>
      </c>
      <c r="F65" s="384">
        <v>0</v>
      </c>
      <c r="G65" s="384">
        <v>0</v>
      </c>
      <c r="H65" s="384">
        <v>0</v>
      </c>
      <c r="I65" s="384">
        <v>0</v>
      </c>
      <c r="J65" s="384">
        <v>0</v>
      </c>
      <c r="K65" s="384">
        <v>0</v>
      </c>
      <c r="L65" s="384">
        <v>0</v>
      </c>
      <c r="M65" s="384">
        <v>0</v>
      </c>
      <c r="N65" s="384">
        <v>0</v>
      </c>
      <c r="O65" s="384">
        <v>0</v>
      </c>
      <c r="P65" s="384">
        <v>0</v>
      </c>
      <c r="Q65" s="384">
        <v>0</v>
      </c>
      <c r="R65" s="384">
        <v>0</v>
      </c>
      <c r="S65" s="384">
        <v>0</v>
      </c>
      <c r="T65" s="384">
        <v>0</v>
      </c>
      <c r="U65" s="384">
        <v>0</v>
      </c>
      <c r="V65" s="384">
        <v>0</v>
      </c>
      <c r="W65" s="384">
        <v>0</v>
      </c>
      <c r="X65" s="384">
        <v>0</v>
      </c>
      <c r="Y65" s="384">
        <v>0</v>
      </c>
      <c r="Z65" s="384">
        <v>0</v>
      </c>
      <c r="AA65" s="384">
        <v>0</v>
      </c>
      <c r="AB65" s="384">
        <v>0</v>
      </c>
      <c r="AC65" s="384">
        <v>0</v>
      </c>
      <c r="AD65" s="384">
        <v>0</v>
      </c>
      <c r="AE65" s="384">
        <v>0</v>
      </c>
      <c r="AF65" s="384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363" t="s">
        <v>313</v>
      </c>
      <c r="B66" s="377" t="b">
        <v>1</v>
      </c>
      <c r="C66" s="378">
        <v>0</v>
      </c>
      <c r="D66" s="363" t="s">
        <v>314</v>
      </c>
      <c r="E66" s="384">
        <v>0</v>
      </c>
      <c r="F66" s="384">
        <v>0</v>
      </c>
      <c r="G66" s="384">
        <v>0</v>
      </c>
      <c r="H66" s="384">
        <v>0</v>
      </c>
      <c r="I66" s="384">
        <v>0</v>
      </c>
      <c r="J66" s="384">
        <v>0</v>
      </c>
      <c r="K66" s="384">
        <v>0</v>
      </c>
      <c r="L66" s="384">
        <v>0</v>
      </c>
      <c r="M66" s="384">
        <v>0</v>
      </c>
      <c r="N66" s="384">
        <v>0</v>
      </c>
      <c r="O66" s="384">
        <v>0</v>
      </c>
      <c r="P66" s="384">
        <v>0</v>
      </c>
      <c r="Q66" s="384">
        <v>0</v>
      </c>
      <c r="R66" s="384">
        <v>0</v>
      </c>
      <c r="S66" s="384">
        <v>0</v>
      </c>
      <c r="T66" s="384">
        <v>0</v>
      </c>
      <c r="U66" s="384">
        <v>0</v>
      </c>
      <c r="V66" s="384">
        <v>0</v>
      </c>
      <c r="W66" s="384">
        <v>0</v>
      </c>
      <c r="X66" s="384">
        <v>0</v>
      </c>
      <c r="Y66" s="384">
        <v>0</v>
      </c>
      <c r="Z66" s="384">
        <v>0</v>
      </c>
      <c r="AA66" s="384">
        <v>0</v>
      </c>
      <c r="AB66" s="384">
        <v>0</v>
      </c>
      <c r="AC66" s="384">
        <v>0</v>
      </c>
      <c r="AD66" s="384">
        <v>0</v>
      </c>
      <c r="AE66" s="384">
        <v>0</v>
      </c>
      <c r="AF66" s="384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363" t="s">
        <v>315</v>
      </c>
      <c r="B67" s="382">
        <v>0</v>
      </c>
      <c r="C67" s="378">
        <v>0</v>
      </c>
      <c r="D67" s="363" t="s">
        <v>18</v>
      </c>
      <c r="E67" s="384">
        <v>0</v>
      </c>
      <c r="F67" s="384">
        <v>0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384">
        <v>0</v>
      </c>
      <c r="N67" s="384">
        <v>0</v>
      </c>
      <c r="O67" s="384">
        <v>0</v>
      </c>
      <c r="P67" s="384">
        <v>0</v>
      </c>
      <c r="Q67" s="384">
        <v>0</v>
      </c>
      <c r="R67" s="384">
        <v>0</v>
      </c>
      <c r="S67" s="384">
        <v>0</v>
      </c>
      <c r="T67" s="384">
        <v>0</v>
      </c>
      <c r="U67" s="384">
        <v>0</v>
      </c>
      <c r="V67" s="384">
        <v>0</v>
      </c>
      <c r="W67" s="384">
        <v>0</v>
      </c>
      <c r="X67" s="384">
        <v>0</v>
      </c>
      <c r="Y67" s="384">
        <v>0</v>
      </c>
      <c r="Z67" s="384">
        <v>0</v>
      </c>
      <c r="AA67" s="384">
        <v>0</v>
      </c>
      <c r="AB67" s="384">
        <v>0</v>
      </c>
      <c r="AC67" s="384">
        <v>0</v>
      </c>
      <c r="AD67" s="384">
        <v>0</v>
      </c>
      <c r="AE67" s="384">
        <v>0</v>
      </c>
      <c r="AF67" s="384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386"/>
      <c r="B68" s="386"/>
      <c r="C68" s="378">
        <v>0</v>
      </c>
      <c r="D68" s="387" t="s">
        <v>316</v>
      </c>
      <c r="E68" s="388">
        <v>0</v>
      </c>
      <c r="F68" s="388">
        <v>0</v>
      </c>
      <c r="G68" s="388">
        <v>0</v>
      </c>
      <c r="H68" s="388">
        <v>0</v>
      </c>
      <c r="I68" s="388">
        <v>0</v>
      </c>
      <c r="J68" s="388">
        <v>0</v>
      </c>
      <c r="K68" s="388">
        <v>0</v>
      </c>
      <c r="L68" s="388">
        <v>0</v>
      </c>
      <c r="M68" s="388">
        <v>0</v>
      </c>
      <c r="N68" s="388">
        <v>0</v>
      </c>
      <c r="O68" s="388">
        <v>0</v>
      </c>
      <c r="P68" s="388">
        <v>400179.37172437913</v>
      </c>
      <c r="Q68" s="388">
        <v>400179.37172437913</v>
      </c>
      <c r="R68" s="388">
        <v>400179.37172437913</v>
      </c>
      <c r="S68" s="388">
        <v>400179.37172437913</v>
      </c>
      <c r="T68" s="388">
        <v>400179.37172437913</v>
      </c>
      <c r="U68" s="388">
        <v>400179.37172437913</v>
      </c>
      <c r="V68" s="388">
        <v>400179.37172437913</v>
      </c>
      <c r="W68" s="388">
        <v>400179.37172437913</v>
      </c>
      <c r="X68" s="388">
        <v>400179.37172437913</v>
      </c>
      <c r="Y68" s="388">
        <v>400179.37172437913</v>
      </c>
      <c r="Z68" s="388">
        <v>400179.37172437913</v>
      </c>
      <c r="AA68" s="388">
        <v>400179.37172437913</v>
      </c>
      <c r="AB68" s="388">
        <v>400179.37172437913</v>
      </c>
      <c r="AC68" s="388">
        <v>400179.37172437913</v>
      </c>
      <c r="AD68" s="388">
        <v>400179.37172437913</v>
      </c>
      <c r="AE68" s="388">
        <v>400179.37172437913</v>
      </c>
      <c r="AF68" s="388">
        <v>400179.37172437913</v>
      </c>
      <c r="AG68">
        <v>400179.37172437913</v>
      </c>
      <c r="AH68">
        <v>400179.37172437913</v>
      </c>
      <c r="AI68">
        <v>400179.37172437913</v>
      </c>
      <c r="AJ68">
        <v>400179.37172437913</v>
      </c>
    </row>
    <row r="69" spans="1:36" x14ac:dyDescent="0.2">
      <c r="A69" s="389"/>
      <c r="B69" s="389"/>
      <c r="C69" s="389"/>
      <c r="D69" s="390" t="s">
        <v>317</v>
      </c>
      <c r="E69" s="391">
        <v>441667.1462692183</v>
      </c>
      <c r="F69" s="391">
        <v>523406.45130975445</v>
      </c>
      <c r="G69" s="391">
        <v>556851.45843337185</v>
      </c>
      <c r="H69" s="391">
        <v>599362.71299607062</v>
      </c>
      <c r="I69" s="391">
        <v>645401.96071288828</v>
      </c>
      <c r="J69" s="391">
        <v>677949.20526833355</v>
      </c>
      <c r="K69" s="391">
        <v>713789.81774213561</v>
      </c>
      <c r="L69" s="391">
        <v>780145.64739800245</v>
      </c>
      <c r="M69" s="391">
        <v>869838.25525097607</v>
      </c>
      <c r="N69" s="391">
        <v>929212.16742548021</v>
      </c>
      <c r="O69" s="391">
        <v>929212.16742548021</v>
      </c>
      <c r="P69" s="391">
        <v>491477.03839880199</v>
      </c>
      <c r="Q69" s="391">
        <v>491477.03839880205</v>
      </c>
      <c r="R69" s="391">
        <v>491477.03839880205</v>
      </c>
      <c r="S69" s="391">
        <v>491477.03839880205</v>
      </c>
      <c r="T69" s="391">
        <v>491477.03839880205</v>
      </c>
      <c r="U69" s="391">
        <v>491477.03839880205</v>
      </c>
      <c r="V69" s="391">
        <v>491477.03839880205</v>
      </c>
      <c r="W69" s="391">
        <v>491477.03839880205</v>
      </c>
      <c r="X69" s="391">
        <v>491477.03839880205</v>
      </c>
      <c r="Y69" s="391">
        <v>491477.03839880205</v>
      </c>
      <c r="Z69" s="391">
        <v>491477.03839880205</v>
      </c>
      <c r="AA69" s="391">
        <v>491477.03839880205</v>
      </c>
      <c r="AB69" s="391">
        <v>491477.03839880205</v>
      </c>
      <c r="AC69" s="391">
        <v>491477.03839880205</v>
      </c>
      <c r="AD69" s="391">
        <v>491477.03839880205</v>
      </c>
      <c r="AE69" s="391">
        <v>491477.03839880205</v>
      </c>
      <c r="AF69" s="391">
        <v>491477.03839880205</v>
      </c>
      <c r="AG69">
        <v>491477.03839880205</v>
      </c>
      <c r="AH69">
        <v>491477.03839880205</v>
      </c>
      <c r="AI69">
        <v>491477.03839880205</v>
      </c>
      <c r="AJ69">
        <v>491477.03839880205</v>
      </c>
    </row>
    <row r="70" spans="1:3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 x14ac:dyDescent="0.2"/>
    <row r="86" spans="1:32" customFormat="1" x14ac:dyDescent="0.2"/>
    <row r="87" spans="1:32" customFormat="1" x14ac:dyDescent="0.2"/>
    <row r="88" spans="1:32" customFormat="1" x14ac:dyDescent="0.2"/>
    <row r="89" spans="1:32" customFormat="1" x14ac:dyDescent="0.2"/>
    <row r="90" spans="1:32" customFormat="1" x14ac:dyDescent="0.2"/>
    <row r="91" spans="1:32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2" sqref="A42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VM switchboard and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194</v>
      </c>
      <c r="D31" s="194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155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194</v>
      </c>
      <c r="C38" s="195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39" t="s">
        <v>212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VM switchboard and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3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2025-01-27T13:08:07Z</dcterms:modified>
</cp:coreProperties>
</file>